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8D94FC3-B35C-4756-A7C3-91EFFE7AD83A}" xr6:coauthVersionLast="47" xr6:coauthVersionMax="47" xr10:uidLastSave="{00000000-0000-0000-0000-000000000000}"/>
  <bookViews>
    <workbookView xWindow="-120" yWindow="-120" windowWidth="20730" windowHeight="11040" firstSheet="16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17" l="1"/>
  <c r="P55" i="17"/>
  <c r="P56" i="17"/>
  <c r="P57" i="17"/>
  <c r="AN54" i="17" a="1"/>
  <c r="AN55" i="17" a="1"/>
  <c r="AN56" i="17" a="1"/>
  <c r="AN57" i="17" a="1"/>
  <c r="AO54" i="17"/>
  <c r="AO55" i="17"/>
  <c r="AO56" i="17"/>
  <c r="AO57" i="17"/>
  <c r="B53" i="17" a="1"/>
  <c r="B54" i="17" a="1"/>
  <c r="B55" i="17" a="1"/>
  <c r="H53" i="17" a="1"/>
  <c r="H54" i="17" a="1"/>
  <c r="H55" i="17" a="1"/>
  <c r="I53" i="17" a="1"/>
  <c r="I54" i="17" a="1"/>
  <c r="I55" i="17" a="1"/>
  <c r="J53" i="17" a="1"/>
  <c r="J54" i="17" a="1"/>
  <c r="J55" i="17" a="1"/>
  <c r="K53" i="17" a="1"/>
  <c r="K54" i="17" a="1"/>
  <c r="K55" i="17" a="1"/>
  <c r="AN9" i="17" a="1"/>
  <c r="AN10" i="17" a="1"/>
  <c r="AN11" i="17" a="1"/>
  <c r="AN12" i="17" a="1"/>
  <c r="AN13" i="17" a="1"/>
  <c r="AN14" i="17" a="1"/>
  <c r="AN15" i="17" a="1"/>
  <c r="AN16" i="17" a="1"/>
  <c r="AN17" i="17" a="1"/>
  <c r="AN18" i="17" a="1"/>
  <c r="AN19" i="17" a="1"/>
  <c r="AN20" i="17" a="1"/>
  <c r="AN21" i="17" a="1"/>
  <c r="AN22" i="17" a="1"/>
  <c r="AN23" i="17" a="1"/>
  <c r="AN24" i="17" a="1"/>
  <c r="AN25" i="17" a="1"/>
  <c r="AN26" i="17" a="1"/>
  <c r="AN27" i="17" a="1"/>
  <c r="AN28" i="17" a="1"/>
  <c r="AN29" i="17" a="1"/>
  <c r="AN30" i="17" a="1"/>
  <c r="AN31" i="17" a="1"/>
  <c r="AN32" i="17" a="1"/>
  <c r="AN33" i="17" a="1"/>
  <c r="AN34" i="17" a="1"/>
  <c r="AN35" i="17" a="1"/>
  <c r="AN36" i="17" a="1"/>
  <c r="AN37" i="17" a="1"/>
  <c r="AN38" i="17" a="1"/>
  <c r="AN39" i="17" a="1"/>
  <c r="AN40" i="17" a="1"/>
  <c r="AN41" i="17" a="1"/>
  <c r="AN42" i="17" a="1"/>
  <c r="AN43" i="17" a="1"/>
  <c r="AN44" i="17" a="1"/>
  <c r="AN45" i="17" a="1"/>
  <c r="AN46" i="17" a="1"/>
  <c r="AN47" i="17" a="1"/>
  <c r="AN48" i="17" a="1"/>
  <c r="AN49" i="17" a="1"/>
  <c r="AN50" i="17" a="1"/>
  <c r="AN51" i="17" a="1"/>
  <c r="AN52" i="17" a="1"/>
  <c r="AN53" i="17" a="1"/>
  <c r="AO51" i="17"/>
  <c r="AO52" i="17"/>
  <c r="AO53" i="17"/>
  <c r="A214" i="22"/>
  <c r="B50" i="17" a="1"/>
  <c r="B51" i="17" a="1"/>
  <c r="B52" i="17" a="1"/>
  <c r="I51" i="17" a="1"/>
  <c r="I52" i="17" a="1"/>
  <c r="J51" i="17" a="1"/>
  <c r="J52" i="17" a="1"/>
  <c r="K50" i="17" a="1"/>
  <c r="K51" i="17" a="1"/>
  <c r="K52" i="17" a="1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91" i="38"/>
  <c r="F92" i="38"/>
  <c r="F93" i="38"/>
  <c r="F94" i="38"/>
  <c r="F95" i="38"/>
  <c r="F96" i="38"/>
  <c r="F97" i="38"/>
  <c r="F98" i="38"/>
  <c r="F99" i="38"/>
  <c r="F100" i="38"/>
  <c r="F101" i="38"/>
  <c r="F102" i="38"/>
  <c r="F103" i="38"/>
  <c r="F104" i="38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34" i="17"/>
  <c r="AO35" i="17"/>
  <c r="AO36" i="17"/>
  <c r="AO37" i="17"/>
  <c r="AO38" i="17"/>
  <c r="AO39" i="17"/>
  <c r="AO40" i="17"/>
  <c r="AO41" i="17"/>
  <c r="AO42" i="17"/>
  <c r="AO43" i="17"/>
  <c r="AO44" i="17"/>
  <c r="AO45" i="17"/>
  <c r="AO46" i="17"/>
  <c r="AO47" i="17"/>
  <c r="AO48" i="17"/>
  <c r="AO49" i="17"/>
  <c r="AO50" i="17"/>
  <c r="B41" i="17" a="1"/>
  <c r="B49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9" i="37"/>
  <c r="B55" i="37" a="1"/>
  <c r="B56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52" i="37" a="1"/>
  <c r="AW53" i="37" a="1"/>
  <c r="AW54" i="37" a="1"/>
  <c r="AW55" i="37" a="1"/>
  <c r="AW56" i="37" a="1"/>
  <c r="AW57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19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48" i="17" a="1"/>
  <c r="A209" i="22"/>
  <c r="A210" i="22"/>
  <c r="A211" i="22"/>
  <c r="A212" i="22"/>
  <c r="A213" i="22"/>
  <c r="A215" i="22"/>
  <c r="B47" i="17" a="1"/>
  <c r="B46" i="17" a="1"/>
  <c r="B45" i="17" a="1"/>
  <c r="B44" i="17" a="1"/>
  <c r="A6" i="30"/>
  <c r="B35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6" i="17" a="1"/>
  <c r="B37" i="17" a="1"/>
  <c r="B38" i="17" a="1"/>
  <c r="B39" i="17" a="1"/>
  <c r="B40" i="17" a="1"/>
  <c r="K40" i="17" s="1" a="1"/>
  <c r="B42" i="17" a="1"/>
  <c r="B43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A53" i="17" l="1" a="1"/>
  <c r="A54" i="17" a="1"/>
  <c r="A55" i="17" a="1"/>
  <c r="H52" i="17" a="1"/>
  <c r="H50" i="17" a="1"/>
  <c r="I50" i="17" a="1"/>
  <c r="J50" i="17" a="1"/>
  <c r="P51" i="17"/>
  <c r="P52" i="17"/>
  <c r="P53" i="17"/>
  <c r="H51" i="17" a="1"/>
  <c r="A50" i="17" a="1"/>
  <c r="A51" i="17" a="1"/>
  <c r="A52" i="17" a="1"/>
  <c r="F6" i="38"/>
  <c r="F13" i="38"/>
  <c r="F16" i="38"/>
  <c r="F20" i="38"/>
  <c r="F21" i="38"/>
  <c r="F25" i="38"/>
  <c r="F27" i="38"/>
  <c r="F31" i="38"/>
  <c r="F38" i="38"/>
  <c r="F42" i="38"/>
  <c r="F44" i="38"/>
  <c r="F48" i="38"/>
  <c r="F9" i="38"/>
  <c r="F18" i="38"/>
  <c r="F23" i="38"/>
  <c r="F28" i="38"/>
  <c r="F33" i="38"/>
  <c r="F35" i="38"/>
  <c r="F39" i="38"/>
  <c r="F46" i="38"/>
  <c r="F49" i="38"/>
  <c r="I41" i="17" a="1"/>
  <c r="F2" i="38"/>
  <c r="F4" i="38"/>
  <c r="F3" i="38"/>
  <c r="F14" i="38"/>
  <c r="F19" i="38"/>
  <c r="F22" i="38"/>
  <c r="F24" i="38"/>
  <c r="F29" i="38"/>
  <c r="F32" i="38"/>
  <c r="F36" i="38"/>
  <c r="F43" i="38"/>
  <c r="K41" i="17" a="1"/>
  <c r="H49" i="17" a="1"/>
  <c r="I49" i="17" a="1"/>
  <c r="J49" i="17" a="1"/>
  <c r="F8" i="38"/>
  <c r="F5" i="38"/>
  <c r="F15" i="38"/>
  <c r="F26" i="38"/>
  <c r="F30" i="38"/>
  <c r="F37" i="38"/>
  <c r="F41" i="38"/>
  <c r="F45" i="38"/>
  <c r="F50" i="38"/>
  <c r="J41" i="17" a="1"/>
  <c r="F17" i="38"/>
  <c r="F11" i="38"/>
  <c r="F12" i="38"/>
  <c r="F10" i="38"/>
  <c r="F40" i="38"/>
  <c r="H41" i="17" a="1"/>
  <c r="K49" i="17" a="1"/>
  <c r="F7" i="38"/>
  <c r="F34" i="38"/>
  <c r="F47" i="38"/>
  <c r="G84" i="38"/>
  <c r="G85" i="38"/>
  <c r="G86" i="38"/>
  <c r="G87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A41" i="17" a="1"/>
  <c r="P49" i="17"/>
  <c r="P50" i="17"/>
  <c r="P42" i="17"/>
  <c r="A49" i="17" a="1"/>
  <c r="H58" i="36" a="1"/>
  <c r="I58" i="36" a="1"/>
  <c r="J58" i="36" a="1"/>
  <c r="K58" i="36" a="1"/>
  <c r="AV13" i="36"/>
  <c r="AV12" i="36"/>
  <c r="AV11" i="36"/>
  <c r="AV10" i="36"/>
  <c r="AV9" i="36"/>
  <c r="H55" i="37" a="1"/>
  <c r="I55" i="37" a="1"/>
  <c r="J55" i="37" a="1"/>
  <c r="K55" i="37" a="1"/>
  <c r="H56" i="37" a="1"/>
  <c r="I56" i="37" a="1"/>
  <c r="J56" i="37" a="1"/>
  <c r="K56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4" i="37" s="1"/>
  <c r="E13" i="37"/>
  <c r="O36" i="37" s="1"/>
  <c r="E14" i="37"/>
  <c r="O30" i="37" s="1"/>
  <c r="E15" i="37"/>
  <c r="O37" i="37" s="1"/>
  <c r="E16" i="37"/>
  <c r="O42" i="37" s="1"/>
  <c r="E17" i="37"/>
  <c r="O50" i="37" s="1"/>
  <c r="E18" i="37"/>
  <c r="E19" i="37"/>
  <c r="O47" i="37" s="1"/>
  <c r="E20" i="37"/>
  <c r="O40" i="37" s="1"/>
  <c r="E21" i="37"/>
  <c r="E22" i="37"/>
  <c r="E23" i="37"/>
  <c r="E24" i="37"/>
  <c r="O48" i="37" s="1"/>
  <c r="E25" i="37"/>
  <c r="O43" i="37" s="1"/>
  <c r="E26" i="37"/>
  <c r="O33" i="37" s="1"/>
  <c r="E27" i="37"/>
  <c r="E28" i="37"/>
  <c r="O35" i="37" s="1"/>
  <c r="E29" i="37"/>
  <c r="O41" i="37" s="1"/>
  <c r="E30" i="37"/>
  <c r="E31" i="37"/>
  <c r="O29" i="37" s="1"/>
  <c r="E32" i="37"/>
  <c r="E33" i="37"/>
  <c r="O46" i="37" s="1"/>
  <c r="E34" i="37"/>
  <c r="E35" i="37"/>
  <c r="O38" i="37" s="1"/>
  <c r="E36" i="37"/>
  <c r="E37" i="37"/>
  <c r="O34" i="37" s="1"/>
  <c r="E38" i="37"/>
  <c r="O49" i="37" s="1"/>
  <c r="E39" i="37"/>
  <c r="O39" i="37" s="1"/>
  <c r="E40" i="37"/>
  <c r="E41" i="37"/>
  <c r="E42" i="37"/>
  <c r="E43" i="37"/>
  <c r="E44" i="37"/>
  <c r="O31" i="37" s="1"/>
  <c r="E45" i="37"/>
  <c r="E46" i="37"/>
  <c r="O51" i="37" s="1"/>
  <c r="E47" i="37"/>
  <c r="E48" i="37"/>
  <c r="O9" i="37" s="1"/>
  <c r="E49" i="37"/>
  <c r="E50" i="37"/>
  <c r="E51" i="37"/>
  <c r="E52" i="37"/>
  <c r="E53" i="37"/>
  <c r="O32" i="37" s="1"/>
  <c r="E54" i="37"/>
  <c r="O45" i="37" s="1"/>
  <c r="E8" i="37"/>
  <c r="O28" i="37" s="1"/>
  <c r="A55" i="37" a="1"/>
  <c r="A56" i="37" a="1"/>
  <c r="A58" i="36" a="1"/>
  <c r="P48" i="17"/>
  <c r="P43" i="17"/>
  <c r="P44" i="17"/>
  <c r="P45" i="17"/>
  <c r="P46" i="17"/>
  <c r="P47" i="17"/>
  <c r="H48" i="17" a="1"/>
  <c r="I48" i="17" a="1"/>
  <c r="J48" i="17" a="1"/>
  <c r="K48" i="17" a="1"/>
  <c r="A48" i="17" a="1"/>
  <c r="H47" i="17" a="1"/>
  <c r="J47" i="17" a="1"/>
  <c r="K47" i="17" a="1"/>
  <c r="I47" i="17" a="1"/>
  <c r="A47" i="17" a="1"/>
  <c r="K46" i="17" a="1"/>
  <c r="I46" i="17" a="1"/>
  <c r="H46" i="17" a="1"/>
  <c r="J46" i="17" a="1"/>
  <c r="A46" i="17" a="1"/>
  <c r="I45" i="17" a="1"/>
  <c r="K45" i="17" a="1"/>
  <c r="J45" i="17" a="1"/>
  <c r="A45" i="17" a="1"/>
  <c r="H45" i="17" a="1"/>
  <c r="K44" i="17" a="1"/>
  <c r="H44" i="17" a="1"/>
  <c r="I44" i="17" a="1"/>
  <c r="J44" i="17" a="1"/>
  <c r="A44" i="17" a="1"/>
  <c r="J35" i="17" a="1"/>
  <c r="A35" i="17" a="1"/>
  <c r="K35" i="17" a="1"/>
  <c r="I35" i="17" a="1"/>
  <c r="H35" i="17" a="1"/>
  <c r="K43" i="17" a="1"/>
  <c r="J43" i="17" a="1"/>
  <c r="I43" i="17" a="1"/>
  <c r="H43" i="17" a="1"/>
  <c r="A43" i="17" a="1"/>
  <c r="E43" i="17" s="1"/>
  <c r="P41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2" i="17" a="1"/>
  <c r="J42" i="17" a="1"/>
  <c r="K42" i="17" a="1"/>
  <c r="H42" i="17" a="1"/>
  <c r="I42" i="17" a="1"/>
  <c r="A40" i="17" a="1"/>
  <c r="J40" i="17" a="1"/>
  <c r="I40" i="17" a="1"/>
  <c r="H40" i="17" a="1"/>
  <c r="E53" i="17" l="1"/>
  <c r="C53" i="17" a="1"/>
  <c r="D53" i="17" s="1"/>
  <c r="E54" i="17"/>
  <c r="C54" i="17" a="1"/>
  <c r="D54" i="17" s="1"/>
  <c r="E55" i="17"/>
  <c r="C55" i="17" a="1"/>
  <c r="D55" i="17" s="1"/>
  <c r="E50" i="17"/>
  <c r="E51" i="17"/>
  <c r="E52" i="17"/>
  <c r="K8" i="38"/>
  <c r="E41" i="17"/>
  <c r="E49" i="17"/>
  <c r="K10" i="38"/>
  <c r="K5" i="38"/>
  <c r="K2" i="38"/>
  <c r="K3" i="38"/>
  <c r="K12" i="38"/>
  <c r="K4" i="38"/>
  <c r="K13" i="38"/>
  <c r="K11" i="38"/>
  <c r="K9" i="38"/>
  <c r="K7" i="38"/>
  <c r="K6" i="38"/>
  <c r="O58" i="36"/>
  <c r="O52" i="37"/>
  <c r="O53" i="37"/>
  <c r="O54" i="37"/>
  <c r="O55" i="37"/>
  <c r="O56" i="37"/>
  <c r="O57" i="37"/>
  <c r="O10" i="37"/>
  <c r="O11" i="37"/>
  <c r="O12" i="37"/>
  <c r="O13" i="37"/>
  <c r="O15" i="37"/>
  <c r="O16" i="37"/>
  <c r="O17" i="37"/>
  <c r="O18" i="37"/>
  <c r="O19" i="37"/>
  <c r="O20" i="37"/>
  <c r="O21" i="37"/>
  <c r="O22" i="37"/>
  <c r="O23" i="37"/>
  <c r="O24" i="37"/>
  <c r="O25" i="37"/>
  <c r="O26" i="37"/>
  <c r="E55" i="37"/>
  <c r="O27" i="37" s="1"/>
  <c r="E56" i="37"/>
  <c r="O14" i="37" s="1"/>
  <c r="E58" i="36"/>
  <c r="E53" i="36"/>
  <c r="E48" i="17"/>
  <c r="E47" i="17"/>
  <c r="E46" i="17"/>
  <c r="E45" i="17"/>
  <c r="E44" i="17"/>
  <c r="E35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42" i="17"/>
  <c r="E40" i="17"/>
  <c r="O33" i="35" l="1"/>
  <c r="O24" i="35"/>
  <c r="O36" i="35"/>
  <c r="O20" i="35"/>
  <c r="O45" i="35"/>
  <c r="O46" i="35"/>
  <c r="G41" i="38"/>
  <c r="G4" i="38"/>
  <c r="G21" i="38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O29" i="35"/>
  <c r="O23" i="35"/>
  <c r="O42" i="35"/>
  <c r="O23" i="36"/>
  <c r="O38" i="35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BP9" i="17" l="1" a="1"/>
  <c r="BP10" i="17" a="1"/>
  <c r="BP11" i="17" a="1"/>
  <c r="BP13" i="17" a="1"/>
  <c r="A194" i="22"/>
  <c r="A195" i="22"/>
  <c r="A196" i="22"/>
  <c r="P40" i="17" l="1"/>
  <c r="K34" i="17" a="1"/>
  <c r="J34" i="17" a="1"/>
  <c r="H34" i="17" a="1"/>
  <c r="I34" i="17" a="1"/>
  <c r="K33" i="17" a="1"/>
  <c r="H33" i="17" a="1"/>
  <c r="I33" i="17" a="1"/>
  <c r="J33" i="17" a="1"/>
  <c r="J30" i="17" a="1"/>
  <c r="I30" i="17" a="1"/>
  <c r="K30" i="17" a="1"/>
  <c r="H30" i="17" a="1"/>
  <c r="K29" i="17" a="1"/>
  <c r="J29" i="17" a="1"/>
  <c r="H29" i="17" a="1"/>
  <c r="I29" i="17" a="1"/>
  <c r="H28" i="17" a="1"/>
  <c r="I28" i="17" a="1"/>
  <c r="J28" i="17" a="1"/>
  <c r="K28" i="17" a="1"/>
  <c r="P29" i="17"/>
  <c r="P33" i="17"/>
  <c r="P32" i="17"/>
  <c r="P34" i="17"/>
  <c r="P35" i="17"/>
  <c r="P30" i="17"/>
  <c r="P36" i="17"/>
  <c r="P31" i="17"/>
  <c r="H32" i="17" a="1"/>
  <c r="I32" i="17" a="1"/>
  <c r="J32" i="17" a="1"/>
  <c r="K32" i="17" a="1"/>
  <c r="H31" i="17" a="1"/>
  <c r="I31" i="17" a="1"/>
  <c r="J31" i="17" a="1"/>
  <c r="K31" i="17" a="1"/>
  <c r="P39" i="17"/>
  <c r="P38" i="17"/>
  <c r="H39" i="17" a="1"/>
  <c r="P37" i="17"/>
  <c r="K39" i="17" a="1"/>
  <c r="J39" i="17" a="1"/>
  <c r="A39" i="17" a="1"/>
  <c r="I39" i="17" a="1"/>
  <c r="A38" i="17" a="1"/>
  <c r="E38" i="17" s="1"/>
  <c r="H38" i="17" a="1"/>
  <c r="I38" i="17" a="1"/>
  <c r="K38" i="17" a="1"/>
  <c r="J38" i="17" a="1"/>
  <c r="A37" i="17" a="1"/>
  <c r="E37" i="17" s="1"/>
  <c r="H37" i="17" a="1"/>
  <c r="I37" i="17" a="1"/>
  <c r="K37" i="17" a="1"/>
  <c r="J37" i="17" a="1"/>
  <c r="A36" i="17" a="1"/>
  <c r="E36" i="17" s="1"/>
  <c r="H36" i="17" a="1"/>
  <c r="I36" i="17" a="1"/>
  <c r="K36" i="17" a="1"/>
  <c r="J36" i="17" a="1"/>
  <c r="A34" i="17" a="1"/>
  <c r="H7" i="17" a="1"/>
  <c r="J7" i="17" a="1"/>
  <c r="K7" i="17" a="1"/>
  <c r="I7" i="17" a="1"/>
  <c r="A7" i="17" a="1"/>
  <c r="E7" i="17" s="1"/>
  <c r="O54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O55" i="17" s="1"/>
  <c r="A31" i="17" a="1"/>
  <c r="H24" i="17" a="1"/>
  <c r="K24" i="17" a="1"/>
  <c r="A24" i="17" a="1"/>
  <c r="I24" i="17" a="1"/>
  <c r="J24" i="17" a="1"/>
  <c r="I12" i="17" a="1"/>
  <c r="H12" i="17" a="1"/>
  <c r="K12" i="17" a="1"/>
  <c r="J12" i="17" a="1"/>
  <c r="A12" i="17" a="1"/>
  <c r="E12" i="17" s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0" i="17" a="1"/>
  <c r="I18" i="17" a="1"/>
  <c r="A18" i="17" a="1"/>
  <c r="K18" i="17" a="1"/>
  <c r="H18" i="17" a="1"/>
  <c r="J18" i="17" a="1"/>
  <c r="A29" i="17" a="1"/>
  <c r="I17" i="17" a="1"/>
  <c r="A17" i="17" a="1"/>
  <c r="K17" i="17" a="1"/>
  <c r="H17" i="17" a="1"/>
  <c r="J17" i="17" a="1"/>
  <c r="J10" i="17" a="1"/>
  <c r="A10" i="17" a="1"/>
  <c r="E10" i="17" s="1"/>
  <c r="H10" i="17" a="1"/>
  <c r="K10" i="17" a="1"/>
  <c r="I10" i="17" a="1"/>
  <c r="K23" i="17" a="1"/>
  <c r="J23" i="17" a="1"/>
  <c r="H23" i="17" a="1"/>
  <c r="A23" i="17" a="1"/>
  <c r="I23" i="17" a="1"/>
  <c r="K16" i="17" a="1"/>
  <c r="J16" i="17" a="1"/>
  <c r="I16" i="17" a="1"/>
  <c r="H16" i="17" a="1"/>
  <c r="A16" i="17" a="1"/>
  <c r="A28" i="17" a="1"/>
  <c r="H22" i="17" a="1"/>
  <c r="I22" i="17" a="1"/>
  <c r="K22" i="17" a="1"/>
  <c r="J22" i="17" a="1"/>
  <c r="A22" i="17" a="1"/>
  <c r="H15" i="17" a="1"/>
  <c r="J15" i="17" a="1"/>
  <c r="I15" i="17" a="1"/>
  <c r="K15" i="17" a="1"/>
  <c r="A15" i="17" a="1"/>
  <c r="K21" i="17" a="1"/>
  <c r="J21" i="17" a="1"/>
  <c r="H21" i="17" a="1"/>
  <c r="I21" i="17" a="1"/>
  <c r="A21" i="17" a="1"/>
  <c r="J14" i="17" a="1"/>
  <c r="I14" i="17" a="1"/>
  <c r="H14" i="17" a="1"/>
  <c r="K14" i="17" a="1"/>
  <c r="A14" i="17" a="1"/>
  <c r="A33" i="17" a="1"/>
  <c r="A27" i="17" a="1"/>
  <c r="J27" i="17" a="1"/>
  <c r="K27" i="17" a="1"/>
  <c r="I27" i="17" a="1"/>
  <c r="H27" i="17" a="1"/>
  <c r="A32" i="17" a="1"/>
  <c r="A26" i="17" a="1"/>
  <c r="K26" i="17" a="1"/>
  <c r="J26" i="17" a="1"/>
  <c r="I26" i="17" a="1"/>
  <c r="H26" i="17" a="1"/>
  <c r="A20" i="17" a="1"/>
  <c r="K20" i="17" a="1"/>
  <c r="I20" i="17" a="1"/>
  <c r="H20" i="17" a="1"/>
  <c r="J20" i="17" a="1"/>
  <c r="K25" i="17" a="1"/>
  <c r="A25" i="17" a="1"/>
  <c r="H25" i="17" a="1"/>
  <c r="I25" i="17" a="1"/>
  <c r="J25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P22" i="17"/>
  <c r="P21" i="17"/>
  <c r="P15" i="17"/>
  <c r="P14" i="17"/>
  <c r="P13" i="17"/>
  <c r="P25" i="17"/>
  <c r="P18" i="17"/>
  <c r="P10" i="17"/>
  <c r="P24" i="17"/>
  <c r="P17" i="17"/>
  <c r="P9" i="17"/>
  <c r="P28" i="17"/>
  <c r="P16" i="17"/>
  <c r="P27" i="17"/>
  <c r="P23" i="17"/>
  <c r="P20" i="17"/>
  <c r="P12" i="17"/>
  <c r="P19" i="17"/>
  <c r="P11" i="17"/>
  <c r="P26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50" i="17" l="1"/>
  <c r="O51" i="17"/>
  <c r="O49" i="17"/>
  <c r="N9" i="30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E39" i="17"/>
  <c r="E34" i="17"/>
  <c r="E14" i="17"/>
  <c r="O57" i="17" s="1"/>
  <c r="E15" i="17"/>
  <c r="O56" i="17" s="1"/>
  <c r="E30" i="17"/>
  <c r="E31" i="17"/>
  <c r="E33" i="17"/>
  <c r="E32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3" i="17" l="1"/>
  <c r="O52" i="17"/>
  <c r="AY10" i="37"/>
  <c r="BA10" i="37" s="1"/>
  <c r="AY13" i="37"/>
  <c r="BA13" i="37" s="1"/>
  <c r="AY9" i="37"/>
  <c r="BA9" i="37" s="1"/>
  <c r="CE9" i="35"/>
  <c r="AY9" i="35" s="1"/>
  <c r="CE11" i="35"/>
  <c r="AY11" i="35" s="1"/>
  <c r="CE12" i="35"/>
  <c r="AY12" i="35" s="1"/>
  <c r="AY11" i="37"/>
  <c r="BA11" i="37" s="1"/>
  <c r="AY12" i="37"/>
  <c r="BA12" i="37" s="1"/>
  <c r="CE10" i="35"/>
  <c r="AY10" i="35" s="1"/>
  <c r="CE13" i="35"/>
  <c r="AY13" i="35" s="1"/>
  <c r="C50" i="17" a="1"/>
  <c r="D50" i="17" s="1"/>
  <c r="C51" i="17" a="1"/>
  <c r="D51" i="17" s="1"/>
  <c r="C52" i="17" a="1"/>
  <c r="D52" i="17" s="1"/>
  <c r="C10" i="37" a="1"/>
  <c r="C12" i="37" a="1"/>
  <c r="C14" i="37" a="1"/>
  <c r="C16" i="37" a="1"/>
  <c r="C18" i="37" a="1"/>
  <c r="C20" i="37" a="1"/>
  <c r="C22" i="37" a="1"/>
  <c r="C24" i="37" a="1"/>
  <c r="C26" i="37" a="1"/>
  <c r="C28" i="37" a="1"/>
  <c r="C30" i="37" a="1"/>
  <c r="C32" i="37" a="1"/>
  <c r="C34" i="37" a="1"/>
  <c r="C36" i="37" a="1"/>
  <c r="C38" i="37" a="1"/>
  <c r="C40" i="37" a="1"/>
  <c r="C42" i="37" a="1"/>
  <c r="C44" i="37" a="1"/>
  <c r="C46" i="37" a="1"/>
  <c r="C48" i="37" a="1"/>
  <c r="C50" i="37" a="1"/>
  <c r="C52" i="37" a="1"/>
  <c r="C54" i="37" a="1"/>
  <c r="C55" i="37" a="1"/>
  <c r="C58" i="36" a="1"/>
  <c r="D58" i="36" s="1"/>
  <c r="C41" i="17" a="1"/>
  <c r="D41" i="17" s="1"/>
  <c r="C49" i="17" a="1"/>
  <c r="D49" i="17" s="1"/>
  <c r="C9" i="37" a="1"/>
  <c r="C11" i="37" a="1"/>
  <c r="C13" i="37" a="1"/>
  <c r="C15" i="37" a="1"/>
  <c r="C17" i="37" a="1"/>
  <c r="C19" i="37" a="1"/>
  <c r="C21" i="37" a="1"/>
  <c r="C23" i="37" a="1"/>
  <c r="C25" i="37" a="1"/>
  <c r="C27" i="37" a="1"/>
  <c r="C29" i="37" a="1"/>
  <c r="C31" i="37" a="1"/>
  <c r="C33" i="37" a="1"/>
  <c r="C35" i="37" a="1"/>
  <c r="C37" i="37" a="1"/>
  <c r="C39" i="37" a="1"/>
  <c r="C41" i="37" a="1"/>
  <c r="C43" i="37" a="1"/>
  <c r="C45" i="37" a="1"/>
  <c r="C47" i="37" a="1"/>
  <c r="C49" i="37" a="1"/>
  <c r="C51" i="37" a="1"/>
  <c r="C53" i="37" a="1"/>
  <c r="C8" i="37" a="1"/>
  <c r="C56" i="37" a="1"/>
  <c r="C48" i="17" a="1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C46" i="17" a="1"/>
  <c r="G6" i="38" s="1"/>
  <c r="C47" i="17" a="1"/>
  <c r="C45" i="17" a="1"/>
  <c r="G44" i="38" s="1"/>
  <c r="C44" i="17" a="1"/>
  <c r="G12" i="38" s="1"/>
  <c r="C35" i="17" a="1"/>
  <c r="C43" i="17" a="1"/>
  <c r="G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4" i="17" a="1"/>
  <c r="C39" i="17" a="1"/>
  <c r="G16" i="38" s="1"/>
  <c r="C38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X12" i="35"/>
  <c r="AX11" i="35"/>
  <c r="AX10" i="35"/>
  <c r="AX9" i="35"/>
  <c r="C40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2" i="17" a="1"/>
  <c r="G28" i="38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51" i="36" a="1"/>
  <c r="C48" i="36" a="1"/>
  <c r="C28" i="17" a="1"/>
  <c r="G10" i="38" s="1"/>
  <c r="C20" i="17" a="1"/>
  <c r="G42" i="38" s="1"/>
  <c r="C10" i="17" a="1"/>
  <c r="G50" i="38" s="1"/>
  <c r="C24" i="17" a="1"/>
  <c r="C5" i="17" a="1"/>
  <c r="C4" i="17" a="1"/>
  <c r="C19" i="17" a="1"/>
  <c r="G29" i="38" s="1"/>
  <c r="C15" i="17" a="1"/>
  <c r="Q56" i="17" s="1"/>
  <c r="M56" i="17" s="1"/>
  <c r="C3" i="17" a="1"/>
  <c r="C8" i="17" a="1"/>
  <c r="G17" i="38" s="1"/>
  <c r="C23" i="17" a="1"/>
  <c r="G33" i="38" s="1"/>
  <c r="C9" i="17" a="1"/>
  <c r="Q55" i="17" s="1"/>
  <c r="M55" i="17" s="1"/>
  <c r="C30" i="17" a="1"/>
  <c r="C36" i="17" a="1"/>
  <c r="C27" i="17" a="1"/>
  <c r="C22" i="17" a="1"/>
  <c r="G48" i="38" s="1"/>
  <c r="C11" i="17" a="1"/>
  <c r="G9" i="38" s="1"/>
  <c r="G25" i="38"/>
  <c r="C33" i="17" a="1"/>
  <c r="C32" i="17" a="1"/>
  <c r="C14" i="17" a="1"/>
  <c r="Q57" i="17" s="1"/>
  <c r="M57" i="17" s="1"/>
  <c r="C25" i="17" a="1"/>
  <c r="C16" i="17" a="1"/>
  <c r="G34" i="38" s="1"/>
  <c r="G18" i="38"/>
  <c r="C21" i="17" a="1"/>
  <c r="G26" i="38" s="1"/>
  <c r="C29" i="17" a="1"/>
  <c r="C17" i="17" a="1"/>
  <c r="G37" i="38" s="1"/>
  <c r="C7" i="17" a="1"/>
  <c r="C12" i="17" a="1"/>
  <c r="G14" i="38" s="1"/>
  <c r="C13" i="17" a="1"/>
  <c r="G8" i="38" s="1"/>
  <c r="C26" i="17" a="1"/>
  <c r="C18" i="17" a="1"/>
  <c r="G20" i="38" s="1"/>
  <c r="AQ11" i="17"/>
  <c r="AQ12" i="17"/>
  <c r="AQ13" i="17"/>
  <c r="AQ9" i="17"/>
  <c r="AQ10" i="17"/>
  <c r="C31" i="17" a="1"/>
  <c r="C6" i="17" a="1"/>
  <c r="C37" i="17" a="1"/>
  <c r="E29" i="17"/>
  <c r="E28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7" i="17"/>
  <c r="E26" i="17"/>
  <c r="O47" i="17" s="1"/>
  <c r="E25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G22" i="38" l="1"/>
  <c r="Q54" i="17"/>
  <c r="M54" i="17" s="1"/>
  <c r="Q52" i="17"/>
  <c r="M52" i="17" s="1"/>
  <c r="G38" i="38"/>
  <c r="Q53" i="17"/>
  <c r="M53" i="17" s="1"/>
  <c r="G40" i="38"/>
  <c r="Q51" i="17"/>
  <c r="M51" i="17" s="1"/>
  <c r="AZ9" i="35"/>
  <c r="AZ12" i="35"/>
  <c r="AZ10" i="35"/>
  <c r="AZ13" i="35"/>
  <c r="AZ11" i="35"/>
  <c r="Q21" i="37"/>
  <c r="M21" i="37" s="1"/>
  <c r="D10" i="37"/>
  <c r="D12" i="37"/>
  <c r="Q44" i="37"/>
  <c r="M44" i="37" s="1"/>
  <c r="Q30" i="37"/>
  <c r="M30" i="37" s="1"/>
  <c r="D14" i="37"/>
  <c r="Q42" i="37"/>
  <c r="M42" i="37" s="1"/>
  <c r="D16" i="37"/>
  <c r="Q52" i="37"/>
  <c r="M52" i="37" s="1"/>
  <c r="D18" i="37"/>
  <c r="D20" i="37"/>
  <c r="Q40" i="37"/>
  <c r="M40" i="37" s="1"/>
  <c r="D22" i="37"/>
  <c r="Q15" i="37"/>
  <c r="M15" i="37" s="1"/>
  <c r="D24" i="37"/>
  <c r="Q48" i="37"/>
  <c r="M48" i="37" s="1"/>
  <c r="Q33" i="37"/>
  <c r="M33" i="37" s="1"/>
  <c r="D26" i="37"/>
  <c r="Q35" i="37"/>
  <c r="M35" i="37" s="1"/>
  <c r="D28" i="37"/>
  <c r="Q10" i="37"/>
  <c r="M10" i="37" s="1"/>
  <c r="D30" i="37"/>
  <c r="D32" i="37"/>
  <c r="Q13" i="37"/>
  <c r="M13" i="37" s="1"/>
  <c r="D34" i="37"/>
  <c r="Q16" i="37"/>
  <c r="M16" i="37" s="1"/>
  <c r="Q57" i="37"/>
  <c r="M57" i="37" s="1"/>
  <c r="D36" i="37"/>
  <c r="D38" i="37"/>
  <c r="Q49" i="37"/>
  <c r="M49" i="37" s="1"/>
  <c r="Q54" i="37"/>
  <c r="M54" i="37" s="1"/>
  <c r="D40" i="37"/>
  <c r="Q19" i="37"/>
  <c r="M19" i="37" s="1"/>
  <c r="D42" i="37"/>
  <c r="Q31" i="37"/>
  <c r="M31" i="37" s="1"/>
  <c r="D44" i="37"/>
  <c r="Q51" i="37"/>
  <c r="M51" i="37" s="1"/>
  <c r="D46" i="37"/>
  <c r="Q9" i="37"/>
  <c r="M9" i="37" s="1"/>
  <c r="D48" i="37"/>
  <c r="Q12" i="37"/>
  <c r="M12" i="37" s="1"/>
  <c r="D50" i="37"/>
  <c r="Q26" i="37"/>
  <c r="M26" i="37" s="1"/>
  <c r="D52" i="37"/>
  <c r="Q45" i="37"/>
  <c r="M45" i="37" s="1"/>
  <c r="D54" i="37"/>
  <c r="Q27" i="37"/>
  <c r="M27" i="37" s="1"/>
  <c r="D55" i="37"/>
  <c r="Q23" i="37"/>
  <c r="M23" i="37" s="1"/>
  <c r="D9" i="37"/>
  <c r="D11" i="37"/>
  <c r="Q55" i="37"/>
  <c r="M55" i="37" s="1"/>
  <c r="Q36" i="37"/>
  <c r="M36" i="37" s="1"/>
  <c r="D13" i="37"/>
  <c r="D15" i="37"/>
  <c r="Q37" i="37"/>
  <c r="M37" i="37" s="1"/>
  <c r="D17" i="37"/>
  <c r="Q50" i="37"/>
  <c r="M50" i="37" s="1"/>
  <c r="Q47" i="37"/>
  <c r="M47" i="37" s="1"/>
  <c r="D19" i="37"/>
  <c r="Q24" i="37"/>
  <c r="M24" i="37" s="1"/>
  <c r="D21" i="37"/>
  <c r="Q56" i="37"/>
  <c r="M56" i="37" s="1"/>
  <c r="D23" i="37"/>
  <c r="Q43" i="37"/>
  <c r="M43" i="37" s="1"/>
  <c r="D25" i="37"/>
  <c r="D27" i="37"/>
  <c r="Q25" i="37"/>
  <c r="M25" i="37" s="1"/>
  <c r="D29" i="37"/>
  <c r="Q41" i="37"/>
  <c r="M41" i="37" s="1"/>
  <c r="Q29" i="37"/>
  <c r="M29" i="37" s="1"/>
  <c r="D31" i="37"/>
  <c r="Q46" i="37"/>
  <c r="M46" i="37" s="1"/>
  <c r="D33" i="37"/>
  <c r="D35" i="37"/>
  <c r="Q38" i="37"/>
  <c r="M38" i="37" s="1"/>
  <c r="D37" i="37"/>
  <c r="Q34" i="37"/>
  <c r="M34" i="37" s="1"/>
  <c r="Q39" i="37"/>
  <c r="M39" i="37" s="1"/>
  <c r="D39" i="37"/>
  <c r="D41" i="37"/>
  <c r="Q11" i="37"/>
  <c r="M11" i="37" s="1"/>
  <c r="D43" i="37"/>
  <c r="Q22" i="37"/>
  <c r="M22" i="37" s="1"/>
  <c r="D45" i="37"/>
  <c r="Q53" i="37"/>
  <c r="M53" i="37" s="1"/>
  <c r="D47" i="37"/>
  <c r="Q17" i="37"/>
  <c r="M17" i="37" s="1"/>
  <c r="D49" i="37"/>
  <c r="Q18" i="37"/>
  <c r="M18" i="37" s="1"/>
  <c r="D51" i="37"/>
  <c r="Q20" i="37"/>
  <c r="M20" i="37" s="1"/>
  <c r="D53" i="37"/>
  <c r="Q32" i="37"/>
  <c r="M32" i="37" s="1"/>
  <c r="Q28" i="37"/>
  <c r="M28" i="37" s="1"/>
  <c r="D8" i="37"/>
  <c r="Q14" i="37"/>
  <c r="M14" i="37" s="1"/>
  <c r="D56" i="37"/>
  <c r="D48" i="17"/>
  <c r="G30" i="38"/>
  <c r="Q50" i="17"/>
  <c r="M50" i="17" s="1"/>
  <c r="Q49" i="17"/>
  <c r="M49" i="17" s="1"/>
  <c r="G5" i="38"/>
  <c r="Q42" i="17"/>
  <c r="M42" i="17" s="1"/>
  <c r="G23" i="38"/>
  <c r="J12" i="38"/>
  <c r="L12" i="38" s="1"/>
  <c r="D40" i="17"/>
  <c r="G36" i="38"/>
  <c r="G43" i="38"/>
  <c r="D34" i="17"/>
  <c r="G3" i="38"/>
  <c r="D38" i="17"/>
  <c r="D36" i="17"/>
  <c r="G46" i="38"/>
  <c r="D33" i="17"/>
  <c r="G45" i="38"/>
  <c r="D37" i="17"/>
  <c r="G32" i="38"/>
  <c r="D30" i="17"/>
  <c r="G49" i="38"/>
  <c r="G47" i="38"/>
  <c r="J6" i="38"/>
  <c r="L6" i="38" s="1"/>
  <c r="G15" i="38"/>
  <c r="J8" i="38"/>
  <c r="L8" i="38" s="1"/>
  <c r="G2" i="38"/>
  <c r="J2" i="38"/>
  <c r="L2" i="38" s="1"/>
  <c r="D29" i="17"/>
  <c r="G13" i="38"/>
  <c r="G19" i="38"/>
  <c r="J10" i="38"/>
  <c r="L10" i="38" s="1"/>
  <c r="G35" i="38"/>
  <c r="J11" i="38"/>
  <c r="L11" i="38" s="1"/>
  <c r="G7" i="38"/>
  <c r="J3" i="38"/>
  <c r="L3" i="38" s="1"/>
  <c r="D14" i="17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39" i="17"/>
  <c r="Q48" i="17"/>
  <c r="M48" i="17" s="1"/>
  <c r="Q47" i="17"/>
  <c r="M47" i="17" s="1"/>
  <c r="D35" i="17"/>
  <c r="Q45" i="17"/>
  <c r="M45" i="17" s="1"/>
  <c r="D46" i="17"/>
  <c r="D47" i="17"/>
  <c r="Q43" i="17"/>
  <c r="M43" i="17" s="1"/>
  <c r="D45" i="17"/>
  <c r="D44" i="17"/>
  <c r="Q44" i="17"/>
  <c r="M44" i="17" s="1"/>
  <c r="D42" i="17"/>
  <c r="Q46" i="17"/>
  <c r="M46" i="17" s="1"/>
  <c r="D43" i="17"/>
  <c r="Q41" i="17"/>
  <c r="M41" i="17" s="1"/>
  <c r="Q39" i="17"/>
  <c r="M39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34" i="17"/>
  <c r="M34" i="17" s="1"/>
  <c r="Q31" i="17"/>
  <c r="M31" i="17" s="1"/>
  <c r="Q35" i="17"/>
  <c r="M35" i="17" s="1"/>
  <c r="Q32" i="17"/>
  <c r="M32" i="17" s="1"/>
  <c r="Q30" i="17"/>
  <c r="M30" i="17" s="1"/>
  <c r="Q29" i="17"/>
  <c r="M29" i="17" s="1"/>
  <c r="Q33" i="17"/>
  <c r="M33" i="17" s="1"/>
  <c r="D15" i="17"/>
  <c r="Q36" i="17"/>
  <c r="M36" i="17" s="1"/>
  <c r="Q38" i="17"/>
  <c r="M38" i="17" s="1"/>
  <c r="Q40" i="17"/>
  <c r="M40" i="17" s="1"/>
  <c r="Q37" i="17"/>
  <c r="M37" i="17" s="1"/>
  <c r="D31" i="17"/>
  <c r="D32" i="17"/>
  <c r="D28" i="17"/>
  <c r="E24" i="17"/>
  <c r="O48" i="17" s="1"/>
  <c r="D24" i="17"/>
  <c r="D13" i="17"/>
  <c r="E17" i="17"/>
  <c r="O45" i="17" s="1"/>
  <c r="D17" i="17"/>
  <c r="E23" i="17"/>
  <c r="D23" i="17"/>
  <c r="E22" i="17"/>
  <c r="D22" i="17"/>
  <c r="E16" i="17"/>
  <c r="D16" i="17"/>
  <c r="E21" i="17"/>
  <c r="O44" i="17" s="1"/>
  <c r="D21" i="17"/>
  <c r="E19" i="17"/>
  <c r="E18" i="17"/>
  <c r="O43" i="17" s="1"/>
  <c r="D18" i="17"/>
  <c r="D11" i="17"/>
  <c r="E20" i="17"/>
  <c r="D20" i="17"/>
  <c r="D12" i="17"/>
  <c r="D9" i="17"/>
  <c r="D10" i="17"/>
  <c r="D8" i="17"/>
  <c r="D7" i="17"/>
  <c r="D27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S11" i="17"/>
  <c r="AS9" i="17"/>
  <c r="AS10" i="17"/>
  <c r="AS13" i="17"/>
  <c r="AS12" i="17"/>
  <c r="O42" i="17" l="1"/>
  <c r="N17" i="37"/>
  <c r="N44" i="37"/>
  <c r="N24" i="37"/>
  <c r="N43" i="37"/>
  <c r="N41" i="37"/>
  <c r="N38" i="37"/>
  <c r="N11" i="37"/>
  <c r="N53" i="37"/>
  <c r="N32" i="37"/>
  <c r="N14" i="37"/>
  <c r="N30" i="37"/>
  <c r="N52" i="37"/>
  <c r="N15" i="37"/>
  <c r="N35" i="37"/>
  <c r="N16" i="37"/>
  <c r="N49" i="37"/>
  <c r="N31" i="37"/>
  <c r="N9" i="37"/>
  <c r="N26" i="37"/>
  <c r="N34" i="37"/>
  <c r="N18" i="37"/>
  <c r="N21" i="37"/>
  <c r="N42" i="37"/>
  <c r="N40" i="37"/>
  <c r="N48" i="37"/>
  <c r="N33" i="37"/>
  <c r="N10" i="37"/>
  <c r="N13" i="37"/>
  <c r="N57" i="37"/>
  <c r="N54" i="37"/>
  <c r="N19" i="37"/>
  <c r="N51" i="37"/>
  <c r="N12" i="37"/>
  <c r="N45" i="37"/>
  <c r="N27" i="37"/>
  <c r="N23" i="37"/>
  <c r="N55" i="37"/>
  <c r="N36" i="37"/>
  <c r="N37" i="37"/>
  <c r="N50" i="37"/>
  <c r="N47" i="37"/>
  <c r="N56" i="37"/>
  <c r="N25" i="37"/>
  <c r="N29" i="37"/>
  <c r="N46" i="37"/>
  <c r="N39" i="37"/>
  <c r="N22" i="37"/>
  <c r="N20" i="37"/>
  <c r="N28" i="37"/>
  <c r="N55" i="33"/>
  <c r="O46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J7" i="38"/>
  <c r="L7" i="38" s="1"/>
  <c r="G11" i="38"/>
  <c r="J5" i="38"/>
  <c r="L5" i="38" s="1"/>
  <c r="G31" i="38"/>
  <c r="J13" i="38"/>
  <c r="L13" i="38" s="1"/>
  <c r="G39" i="38"/>
  <c r="J9" i="38"/>
  <c r="L9" i="38" s="1"/>
  <c r="G27" i="38"/>
  <c r="J4" i="38"/>
  <c r="L4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33" i="17"/>
  <c r="O41" i="17"/>
  <c r="O40" i="17"/>
  <c r="O32" i="17"/>
  <c r="O35" i="17"/>
  <c r="O31" i="17"/>
  <c r="O29" i="17"/>
  <c r="O39" i="17"/>
  <c r="O37" i="17"/>
  <c r="O34" i="17"/>
  <c r="O30" i="17"/>
  <c r="O36" i="17"/>
  <c r="O38" i="17"/>
  <c r="O16" i="17"/>
  <c r="O10" i="17"/>
  <c r="O27" i="17"/>
  <c r="O26" i="17"/>
  <c r="O28" i="17"/>
  <c r="O14" i="17"/>
  <c r="O12" i="17"/>
  <c r="O25" i="17"/>
  <c r="O13" i="17"/>
  <c r="O11" i="17"/>
  <c r="O21" i="17"/>
  <c r="O18" i="17"/>
  <c r="O17" i="17"/>
  <c r="O20" i="17"/>
  <c r="O15" i="17"/>
  <c r="O19" i="17"/>
  <c r="O23" i="17"/>
  <c r="O22" i="17"/>
  <c r="O24" i="17"/>
  <c r="O9" i="17"/>
  <c r="Q28" i="17"/>
  <c r="M28" i="17" s="1"/>
  <c r="D19" i="17"/>
  <c r="D25" i="17"/>
  <c r="D26" i="17"/>
  <c r="Q19" i="17"/>
  <c r="M19" i="17" s="1"/>
  <c r="Q27" i="17"/>
  <c r="M27" i="17" s="1"/>
  <c r="Q10" i="17"/>
  <c r="M10" i="17" s="1"/>
  <c r="Q9" i="17"/>
  <c r="M9" i="17" s="1"/>
  <c r="Q18" i="17"/>
  <c r="M18" i="17" s="1"/>
  <c r="Q24" i="17"/>
  <c r="M24" i="17" s="1"/>
  <c r="Q21" i="17"/>
  <c r="M21" i="17" s="1"/>
  <c r="Q12" i="17"/>
  <c r="M12" i="17" s="1"/>
  <c r="Q11" i="17"/>
  <c r="M11" i="17" s="1"/>
  <c r="Q15" i="17"/>
  <c r="M15" i="17" s="1"/>
  <c r="Q14" i="17"/>
  <c r="M14" i="17" s="1"/>
  <c r="Q13" i="17"/>
  <c r="M13" i="17" s="1"/>
  <c r="Q23" i="17"/>
  <c r="M23" i="17" s="1"/>
  <c r="Q22" i="17"/>
  <c r="M22" i="17" s="1"/>
  <c r="Q20" i="17"/>
  <c r="M20" i="17" s="1"/>
  <c r="Q25" i="17"/>
  <c r="M25" i="17" s="1"/>
  <c r="Q26" i="17"/>
  <c r="M26" i="17" s="1"/>
  <c r="Q17" i="17"/>
  <c r="M17" i="17" s="1"/>
  <c r="Q16" i="17"/>
  <c r="M16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54" i="17" l="1"/>
  <c r="N55" i="17"/>
  <c r="N56" i="17"/>
  <c r="N57" i="17"/>
  <c r="N51" i="17"/>
  <c r="N52" i="17"/>
  <c r="N53" i="17"/>
  <c r="N42" i="17"/>
  <c r="N49" i="17"/>
  <c r="N50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4" i="17"/>
  <c r="N28" i="17"/>
  <c r="N19" i="17"/>
  <c r="N27" i="17"/>
  <c r="N18" i="17"/>
  <c r="N15" i="17"/>
  <c r="N24" i="17"/>
  <c r="N21" i="17"/>
  <c r="N11" i="17"/>
  <c r="N23" i="17"/>
  <c r="N25" i="17"/>
  <c r="N26" i="17"/>
  <c r="N17" i="17"/>
  <c r="N16" i="17"/>
  <c r="N12" i="17"/>
  <c r="N13" i="17"/>
  <c r="N10" i="17"/>
  <c r="N22" i="17"/>
  <c r="N20" i="17"/>
  <c r="N34" i="17"/>
  <c r="N41" i="17"/>
  <c r="N36" i="17"/>
  <c r="N39" i="17"/>
  <c r="N40" i="17"/>
  <c r="N44" i="17"/>
  <c r="N33" i="17"/>
  <c r="N30" i="17"/>
  <c r="N32" i="17"/>
  <c r="N35" i="17"/>
  <c r="N31" i="17"/>
  <c r="N29" i="17"/>
  <c r="N37" i="17"/>
  <c r="N9" i="17"/>
  <c r="N38" i="17"/>
  <c r="N48" i="17"/>
  <c r="N47" i="17"/>
  <c r="N45" i="17"/>
  <c r="N43" i="17"/>
  <c r="N46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<sst xmlns="http://schemas.openxmlformats.org/spreadsheetml/2006/main" count="30741" uniqueCount="1249">
  <si>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</si>
  <si>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</si>
  <si>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</si>
  <si>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</si>
  <si>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</si>
  <si>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</si>
  <si>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</si>
  <si>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</si>
  <si>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</si>
  <si>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</si>
  <si>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</si>
  <si>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</si>
  <si>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</si>
  <si>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</si>
  <si>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</si>
  <si>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</si>
  <si>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</si>
  <si>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</si>
  <si>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</si>
  <si>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</si>
  <si>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</si>
  <si>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</si>
  <si>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</si>
  <si>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</si>
  <si>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</si>
  <si>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</si>
  <si>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</si>
  <si>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</si>
  <si>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</si>
  <si>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</si>
  <si>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</si>
  <si>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</si>
  <si>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</si>
  <si>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</si>
  <si>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</si>
  <si>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</si>
  <si>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</si>
  <si>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</si>
  <si>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</si>
  <si>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</si>
  <si>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</si>
  <si>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</si>
  <si>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</si>
  <si>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</si>
  <si>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</si>
  <si>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</si>
  <si>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</si>
  <si>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</si>
  <si>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</si>
  <si>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</si>
  <si>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</si>
  <si>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</si>
  <si>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</si>
  <si>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</si>
  <si>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</si>
  <si>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</si>
  <si>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</si>
  <si>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</si>
  <si>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</si>
  <si>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</si>
  <si>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</si>
  <si>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</si>
  <si>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</si>
  <si>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</si>
  <si>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</si>
  <si>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</si>
  <si>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</si>
  <si>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</si>
  <si>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</si>
  <si>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</si>
  <si>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</si>
  <si>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</si>
  <si>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</si>
  <si>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</si>
  <si>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</si>
  <si>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</si>
  <si>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</si>
  <si>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</si>
  <si>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</si>
  <si>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</si>
  <si>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</si>
  <si>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</si>
  <si>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</si>
  <si>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</si>
  <si>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</si>
  <si>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</si>
  <si>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</si>
  <si>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</si>
  <si>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</si>
  <si>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</si>
  <si>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</si>
  <si>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</si>
  <si>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</si>
  <si>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</si>
  <si>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</si>
  <si>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</si>
  <si>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</si>
  <si>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</si>
  <si>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</si>
  <si>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</si>
  <si>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</si>
  <si>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</si>
  <si>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</si>
  <si>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</si>
  <si>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</si>
  <si>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</si>
  <si>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</si>
  <si>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</si>
  <si>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</si>
  <si>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</si>
  <si>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</si>
  <si>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</si>
  <si>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</si>
  <si>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</si>
  <si>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</si>
  <si>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</si>
  <si>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</si>
  <si>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</si>
  <si>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</si>
  <si>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</si>
  <si>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</si>
  <si>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</si>
  <si>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</si>
  <si>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</si>
  <si>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</si>
  <si>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</si>
  <si>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</si>
  <si>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</si>
  <si>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</si>
  <si>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</si>
  <si>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</si>
  <si>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</si>
  <si>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</si>
  <si>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</si>
  <si>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</si>
  <si>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</si>
  <si>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</si>
  <si>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</si>
  <si>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</si>
  <si>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</si>
  <si>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</si>
  <si>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</si>
  <si>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</si>
  <si>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</si>
  <si>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</si>
  <si>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</si>
  <si>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</si>
  <si>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</si>
  <si>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</si>
  <si>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</si>
  <si>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</si>
  <si>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</si>
  <si>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</si>
  <si>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</si>
  <si>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</si>
  <si>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</si>
  <si>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</si>
  <si>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</si>
  <si>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</si>
  <si>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</si>
  <si>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</si>
  <si>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</si>
  <si>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</si>
  <si>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</si>
  <si>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</si>
  <si>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</si>
  <si>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</si>
  <si>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</si>
  <si>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</si>
  <si>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</si>
  <si>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</si>
  <si>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</si>
  <si>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</si>
  <si>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</si>
  <si>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</si>
  <si>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</si>
  <si>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</si>
  <si>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</si>
  <si>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</si>
  <si>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</si>
  <si>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</si>
  <si>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</si>
  <si>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</si>
  <si>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</si>
  <si>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</si>
  <si>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</si>
  <si>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</si>
  <si>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</si>
  <si>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</si>
  <si>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</si>
  <si>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</si>
  <si>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</si>
  <si>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</si>
  <si>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</si>
  <si>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</si>
  <si>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</si>
  <si>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</si>
  <si>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</si>
  <si>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</si>
  <si>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</si>
  <si>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</si>
  <si>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</si>
  <si>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</si>
  <si>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</si>
  <si>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</si>
  <si>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</si>
  <si>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</si>
  <si>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</si>
  <si>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</si>
  <si>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</si>
  <si>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</si>
  <si>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</si>
  <si>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</si>
  <si>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</si>
  <si>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</si>
  <si>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</si>
  <si>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</si>
  <si>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</si>
  <si>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</si>
  <si>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</si>
  <si>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</si>
  <si>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</si>
  <si>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</si>
  <si>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</si>
  <si>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</si>
  <si>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</si>
  <si>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</si>
  <si>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</si>
  <si>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</si>
  <si>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</si>
  <si>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</si>
  <si>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</si>
  <si>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</si>
  <si>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</si>
  <si>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</si>
  <si>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</si>
  <si>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</si>
  <si>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</si>
  <si>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</si>
  <si>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</si>
  <si>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</si>
  <si>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</si>
  <si>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</si>
  <si>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</si>
  <si>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</si>
  <si>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</si>
  <si>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</si>
  <si>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</si>
  <si>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</si>
  <si>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</si>
  <si>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</si>
  <si>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</si>
  <si>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</si>
  <si>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</si>
  <si>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</si>
  <si>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</si>
  <si>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</si>
  <si>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</si>
  <si>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</si>
  <si>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</si>
  <si>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</si>
  <si>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</si>
  <si>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</si>
  <si>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</si>
  <si>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</si>
  <si>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</si>
  <si>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</si>
  <si>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</si>
  <si>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</si>
  <si>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</si>
  <si>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</si>
  <si>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</si>
  <si>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</si>
  <si>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</si>
  <si>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</si>
  <si>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</si>
  <si>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</si>
  <si>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</si>
  <si>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</si>
  <si>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</si>
  <si>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</si>
  <si>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</si>
  <si>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</si>
  <si>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</si>
  <si>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</si>
  <si>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</si>
  <si>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</si>
  <si>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</si>
  <si>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</si>
  <si>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</si>
  <si>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</si>
  <si>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</si>
  <si>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</si>
  <si>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</si>
  <si>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</si>
  <si>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</si>
  <si>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</si>
  <si>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</si>
  <si>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</si>
  <si>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</si>
  <si>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</si>
  <si>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</si>
  <si>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</si>
  <si>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</si>
  <si>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</si>
  <si>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</si>
  <si>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</si>
  <si>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</si>
  <si>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</si>
  <si>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</si>
  <si>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</si>
  <si>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</si>
  <si>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</si>
  <si>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</si>
  <si>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</si>
  <si>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</si>
  <si>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</si>
  <si>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</si>
  <si>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</si>
  <si>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</si>
  <si>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</si>
  <si>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</si>
  <si>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</si>
  <si>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</si>
  <si>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</si>
  <si>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</si>
  <si>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</si>
  <si>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</si>
  <si>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</si>
  <si>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</si>
  <si>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</si>
  <si>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</si>
  <si>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</si>
  <si>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</si>
  <si>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</si>
  <si>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</si>
  <si>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</si>
  <si>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</si>
  <si>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</si>
  <si>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</si>
  <si>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</si>
  <si>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</si>
  <si>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</si>
  <si>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</si>
  <si>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</si>
  <si>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</si>
  <si>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</si>
  <si>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</si>
  <si>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</si>
  <si>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</si>
  <si>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</si>
  <si>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</si>
  <si>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</si>
  <si>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</si>
  <si>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</si>
  <si>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</si>
  <si>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</si>
  <si>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</si>
  <si>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</si>
  <si>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</si>
  <si>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</si>
  <si>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</si>
  <si>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</si>
  <si>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</si>
  <si>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</si>
  <si>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</si>
  <si>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</si>
  <si>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</si>
  <si>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</si>
  <si>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</si>
  <si>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</si>
  <si>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</si>
  <si>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</si>
  <si>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</si>
  <si>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</si>
  <si>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</si>
  <si>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</si>
  <si>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</si>
  <si>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</si>
  <si>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</si>
  <si>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</si>
  <si>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</si>
  <si>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</si>
  <si>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</si>
  <si>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</si>
  <si>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</si>
  <si>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</si>
  <si>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</si>
  <si>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</si>
  <si>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</si>
  <si>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</si>
  <si>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</si>
  <si>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</si>
  <si>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</si>
  <si>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</si>
  <si>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</si>
  <si>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</si>
  <si>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</si>
  <si>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</si>
  <si>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</si>
  <si>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</si>
  <si>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</si>
  <si>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</si>
  <si>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</si>
  <si>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</si>
  <si>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</si>
  <si>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</si>
  <si>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</si>
  <si>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</si>
  <si>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</si>
  <si>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</si>
  <si>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</si>
  <si>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</si>
  <si>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</si>
  <si>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</si>
  <si>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</si>
  <si>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</si>
  <si>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</si>
  <si>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</si>
  <si>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</si>
  <si>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</si>
  <si>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</si>
  <si>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</si>
  <si>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</si>
  <si>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</si>
  <si>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</si>
  <si>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</si>
  <si>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</si>
  <si>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</si>
  <si>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</si>
  <si>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</si>
  <si>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</si>
  <si>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</si>
  <si>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</si>
  <si>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</si>
  <si>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</si>
  <si>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</si>
  <si>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</si>
  <si>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</si>
  <si>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</si>
  <si>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</si>
  <si>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</si>
  <si>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</si>
  <si>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</si>
  <si>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</si>
  <si>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</si>
  <si>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</si>
  <si>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</si>
  <si>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</si>
  <si>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</si>
  <si>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</si>
  <si>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</si>
  <si>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</si>
  <si>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</si>
  <si>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</si>
  <si>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</si>
  <si>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</si>
  <si>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</si>
  <si>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</si>
  <si>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</si>
  <si>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</si>
  <si>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</si>
  <si>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</si>
  <si>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</si>
  <si>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</si>
  <si>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</si>
  <si>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</si>
  <si>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</si>
  <si>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</si>
  <si>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</si>
  <si>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</si>
  <si>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</si>
  <si>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</si>
  <si>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</si>
  <si>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</si>
  <si>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</si>
  <si>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</si>
  <si>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</si>
  <si>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</si>
  <si>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</si>
  <si>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</si>
  <si>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</si>
  <si>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</si>
  <si>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</si>
  <si>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</si>
  <si>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</si>
  <si>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</si>
  <si>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</si>
  <si>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</si>
  <si>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</si>
  <si>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</si>
  <si>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</si>
  <si>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</si>
  <si>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</si>
  <si>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</si>
  <si>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</si>
  <si>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</si>
  <si>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</si>
  <si>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</si>
  <si>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</si>
  <si>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</si>
  <si>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</si>
  <si>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</si>
  <si>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</si>
  <si>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</si>
  <si>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</si>
  <si>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</si>
  <si>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</si>
  <si>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</si>
  <si>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</si>
  <si>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</si>
  <si>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</si>
  <si>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</si>
  <si>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</si>
  <si>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</si>
  <si>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</si>
  <si>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</si>
  <si>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</si>
  <si>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</si>
  <si>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</si>
  <si>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</si>
  <si>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</si>
  <si>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</si>
  <si>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</si>
  <si>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</si>
  <si>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</si>
  <si>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</si>
  <si>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</si>
  <si>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</si>
  <si>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</si>
  <si>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</si>
  <si>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</si>
  <si>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</si>
  <si>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</si>
  <si>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</si>
  <si>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</si>
  <si>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</si>
  <si>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</si>
  <si>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</si>
  <si>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</si>
  <si>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</si>
  <si>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</si>
  <si>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</si>
  <si>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</si>
  <si>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</si>
  <si>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</si>
  <si>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</si>
  <si>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</si>
  <si>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</si>
  <si>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</si>
  <si>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</si>
  <si>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</si>
  <si>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</si>
  <si>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</si>
  <si>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</si>
  <si>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</si>
  <si>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</si>
  <si>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</si>
  <si>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</si>
  <si>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</si>
  <si>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</si>
  <si>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</si>
  <si>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</si>
  <si>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</si>
  <si>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</si>
  <si>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</si>
  <si>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</si>
  <si>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</si>
  <si>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</si>
  <si>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</si>
  <si>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</si>
  <si>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</si>
  <si>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</si>
  <si>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</si>
  <si>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</si>
  <si>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</si>
  <si>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</si>
  <si>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</si>
  <si>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</si>
  <si>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</si>
  <si>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</si>
  <si>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</si>
  <si>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</si>
  <si>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</si>
  <si>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</si>
  <si>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</si>
  <si>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</si>
  <si>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</si>
  <si>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</si>
  <si>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</si>
  <si>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</si>
  <si>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</si>
  <si>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</si>
  <si>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</si>
  <si>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</si>
  <si>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</si>
  <si>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</si>
  <si>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</si>
  <si>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</si>
  <si>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</si>
  <si>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</si>
  <si>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</si>
  <si>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</si>
  <si>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</si>
  <si>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</si>
  <si>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</si>
  <si>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</si>
  <si>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</si>
  <si>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</si>
  <si>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</si>
  <si>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</si>
  <si>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</si>
  <si>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</si>
  <si>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</si>
  <si>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</si>
  <si>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</si>
  <si>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</si>
  <si>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</si>
  <si>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</si>
  <si>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</si>
  <si>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</si>
  <si>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</si>
  <si>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</si>
  <si>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</si>
  <si>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</si>
  <si>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</si>
  <si>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</si>
  <si>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</si>
  <si>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</si>
  <si>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</si>
  <si>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</si>
  <si>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</si>
  <si>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</si>
  <si>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</si>
  <si>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</si>
  <si>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</si>
  <si>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</si>
  <si>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</si>
  <si>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</si>
  <si>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</si>
  <si>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</si>
  <si>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</si>
  <si>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</si>
  <si>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</si>
  <si>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</si>
  <si>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</si>
  <si>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</si>
  <si>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</si>
  <si>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</si>
  <si>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</si>
  <si>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</si>
  <si>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</si>
  <si>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</si>
  <si>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</si>
  <si>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</si>
  <si>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</si>
  <si>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</si>
  <si>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</si>
  <si>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</si>
  <si>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</si>
  <si>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</si>
  <si>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</si>
  <si>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</si>
  <si>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</si>
  <si>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</si>
  <si>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</si>
  <si>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</si>
  <si>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</si>
  <si>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</si>
  <si>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</si>
  <si>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</si>
  <si>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</si>
  <si>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</si>
  <si>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</si>
  <si>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</si>
  <si>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</si>
  <si>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</si>
  <si>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</si>
  <si>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</si>
  <si>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</si>
  <si>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</si>
  <si>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</si>
  <si>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</si>
  <si>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</si>
  <si>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</si>
  <si>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</si>
  <si>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</si>
  <si>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</si>
  <si>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</si>
  <si>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</si>
  <si>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</si>
  <si>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</si>
  <si>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</si>
  <si>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</si>
  <si>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</si>
  <si>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</si>
  <si>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</si>
  <si>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</si>
  <si>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</si>
  <si>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</si>
  <si>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</si>
  <si>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</si>
  <si>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</si>
  <si>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</si>
  <si>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</si>
  <si>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</si>
  <si>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</si>
  <si>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</si>
  <si>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</si>
  <si>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</si>
  <si>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</si>
  <si>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</si>
  <si>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</si>
  <si>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</si>
  <si>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</si>
  <si>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</si>
  <si>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</si>
  <si>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</si>
  <si>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</si>
  <si>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</si>
  <si>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</si>
  <si>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</si>
  <si>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</si>
  <si>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</si>
  <si>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</si>
  <si>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</si>
  <si>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</si>
  <si>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</si>
  <si>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</si>
  <si>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</si>
  <si>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</si>
  <si>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</si>
  <si>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</si>
  <si>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</si>
  <si>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</si>
  <si>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</si>
  <si>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</si>
  <si>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</si>
  <si>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</si>
  <si>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</si>
  <si>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</si>
  <si>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</si>
  <si>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</si>
  <si>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</si>
  <si>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</si>
  <si>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</si>
  <si>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</si>
  <si>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</si>
  <si>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</si>
  <si>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</si>
  <si>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</si>
  <si>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</si>
  <si>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</si>
  <si>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</si>
  <si>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</si>
  <si>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</si>
  <si>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</si>
  <si>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</si>
  <si>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</si>
  <si>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</si>
  <si>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</si>
  <si>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</si>
  <si>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</si>
  <si>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</si>
  <si>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</si>
  <si>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</si>
  <si>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</si>
  <si>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</si>
  <si>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</si>
  <si>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</si>
  <si>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</si>
  <si>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</si>
  <si>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</si>
  <si>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</si>
  <si>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</si>
  <si>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</si>
  <si>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</si>
  <si>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</si>
  <si>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</si>
  <si>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</si>
  <si>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</si>
  <si>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</si>
  <si>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</si>
  <si>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</si>
  <si>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</si>
  <si>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</si>
  <si>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</si>
  <si>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</si>
  <si>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</si>
  <si>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</si>
  <si>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</si>
  <si>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</si>
  <si>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</si>
  <si>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</si>
  <si>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</si>
  <si>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</si>
  <si>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</si>
  <si>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</si>
  <si>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</si>
  <si>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</si>
  <si>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</si>
  <si>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</si>
  <si>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</si>
  <si>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</si>
  <si>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</si>
  <si>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</si>
  <si>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</si>
  <si>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</si>
  <si>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</si>
  <si>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</si>
  <si>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</si>
  <si>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</si>
  <si>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</si>
  <si>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</si>
  <si>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</si>
  <si>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</si>
  <si>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</si>
  <si>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</si>
  <si>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</si>
  <si>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</si>
  <si>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</si>
  <si>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</si>
  <si>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</si>
  <si>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</si>
  <si>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</si>
  <si>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</si>
  <si>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</si>
  <si>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</si>
  <si>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</si>
  <si>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</si>
  <si>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</si>
  <si>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</si>
  <si>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</si>
  <si>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</si>
  <si>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</si>
  <si>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</si>
  <si>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</si>
  <si>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</si>
  <si>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</si>
  <si>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</si>
  <si>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</si>
  <si>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</si>
  <si>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</si>
  <si>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</si>
  <si>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</si>
  <si>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</si>
  <si>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</si>
  <si>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</si>
  <si>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</si>
  <si>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</si>
  <si>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</si>
  <si>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</si>
  <si>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</si>
  <si>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</si>
  <si>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</si>
  <si>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</si>
  <si>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</si>
  <si>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</si>
  <si>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</si>
  <si>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</si>
  <si>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</si>
  <si>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</si>
  <si>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</si>
  <si>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</si>
  <si>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</si>
  <si>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</si>
  <si>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</si>
  <si>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</si>
  <si>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</si>
  <si>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</si>
  <si>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</si>
  <si>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</si>
  <si>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</si>
  <si>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</si>
  <si>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</si>
  <si>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</si>
  <si>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</si>
  <si>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</si>
  <si>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</si>
  <si>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</si>
  <si>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</si>
  <si>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</si>
  <si>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</si>
  <si>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</si>
  <si>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</si>
  <si>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</si>
  <si>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</si>
  <si>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</si>
  <si>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</si>
  <si>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</si>
  <si>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</si>
  <si>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</si>
  <si>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</si>
  <si>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</si>
  <si>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</si>
  <si>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</si>
  <si>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</si>
  <si>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</si>
  <si>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</si>
  <si>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</si>
  <si>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</si>
  <si>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</si>
  <si>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</si>
  <si>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</si>
  <si>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</si>
  <si>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</si>
  <si>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</si>
  <si>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</si>
  <si>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</si>
  <si>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</si>
  <si>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</si>
  <si>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</si>
  <si>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</si>
  <si>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</si>
  <si>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</si>
  <si>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</si>
  <si>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</si>
  <si>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</si>
  <si>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</si>
  <si>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</si>
  <si>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</si>
  <si>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</si>
  <si>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</si>
  <si>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</si>
  <si>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</si>
  <si>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</si>
  <si>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</si>
  <si>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</si>
  <si>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</si>
  <si>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</si>
  <si>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</si>
  <si>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</si>
  <si>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</si>
  <si>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</si>
  <si>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</si>
  <si>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</si>
  <si>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</si>
  <si>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</si>
  <si>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</si>
  <si>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</si>
  <si>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</si>
  <si>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</si>
  <si>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</si>
  <si>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</si>
  <si>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</si>
  <si>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</si>
  <si>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</si>
  <si>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</si>
  <si>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</si>
  <si>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</si>
  <si>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</si>
  <si>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</si>
  <si>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</si>
  <si>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</si>
  <si>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</si>
  <si>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</si>
  <si>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</si>
  <si>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</si>
  <si>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</si>
  <si>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</si>
  <si>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</si>
  <si>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</si>
  <si>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</si>
  <si>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</si>
  <si>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</si>
  <si>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</si>
  <si>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</si>
  <si>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</si>
  <si>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</si>
  <si>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</si>
  <si>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</si>
  <si>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</si>
  <si>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</si>
  <si>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</si>
  <si>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</si>
  <si>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</si>
  <si>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</si>
  <si>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</si>
  <si>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</si>
  <si>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</si>
  <si>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</si>
  <si>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</si>
  <si>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</si>
  <si>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</si>
  <si>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</si>
  <si>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</si>
  <si>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</si>
  <si>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</si>
  <si>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</si>
  <si>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</si>
  <si>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</si>
  <si>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</si>
  <si>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</si>
  <si>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</si>
  <si>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</si>
  <si>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</si>
  <si>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</si>
  <si>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</si>
  <si>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</si>
  <si>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</si>
  <si>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</si>
  <si>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</si>
  <si>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</si>
  <si>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</si>
  <si>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</si>
  <si>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</si>
  <si>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</si>
  <si>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</si>
  <si>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</si>
  <si>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</si>
  <si>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</si>
  <si>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</si>
  <si>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</si>
  <si>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</si>
  <si>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</si>
  <si>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</si>
  <si>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</si>
  <si>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</si>
  <si>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</si>
  <si>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</si>
  <si>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</si>
  <si>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</si>
  <si>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</si>
  <si>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</si>
  <si>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</si>
  <si>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</si>
  <si>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</si>
  <si>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</si>
  <si>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</si>
  <si>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</si>
  <si>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</si>
  <si>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</si>
  <si>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</si>
  <si>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</si>
  <si>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</si>
  <si>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</si>
  <si>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</si>
  <si>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</si>
  <si>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</si>
  <si>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</si>
  <si>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</si>
  <si>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</si>
  <si>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</si>
  <si>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</si>
  <si>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</si>
  <si>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</si>
  <si>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</si>
  <si>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</si>
  <si>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</si>
  <si>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</si>
  <si>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</si>
  <si>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</si>
  <si>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</si>
  <si>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</si>
  <si>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</si>
  <si>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</si>
  <si>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</si>
  <si>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</si>
  <si>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</si>
  <si>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</si>
  <si>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</si>
  <si>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</si>
  <si>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</si>
  <si>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</si>
  <si>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</si>
  <si>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</si>
  <si>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</si>
  <si>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</si>
  <si>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</si>
  <si>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</si>
  <si>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</si>
  <si>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</si>
  <si>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</si>
  <si>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</si>
  <si>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</si>
  <si>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</si>
  <si>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</si>
  <si>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</si>
  <si>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</si>
  <si>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</si>
  <si>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</si>
  <si>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</si>
  <si>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</si>
  <si>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</si>
  <si>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</si>
  <si>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</si>
  <si>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</si>
  <si>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</si>
  <si>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</si>
  <si>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</si>
  <si>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</si>
  <si>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</si>
  <si>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</si>
  <si>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</si>
  <si>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</si>
  <si>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</si>
  <si>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</si>
  <si>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</si>
  <si>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</si>
  <si>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</si>
  <si>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</si>
  <si>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</si>
  <si>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</si>
  <si>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</si>
  <si>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</si>
  <si>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</si>
  <si>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</si>
  <si>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</si>
  <si>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</si>
  <si>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</si>
  <si>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</si>
  <si>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</si>
  <si>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</si>
  <si>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</si>
  <si>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</si>
  <si>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</si>
  <si>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</si>
  <si>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</si>
  <si>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</si>
  <si>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</si>
  <si>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</si>
  <si>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</si>
  <si>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</si>
  <si>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</si>
  <si>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</si>
  <si>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</si>
  <si>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</si>
  <si>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</si>
  <si>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</si>
  <si>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</si>
  <si>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</si>
  <si>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</si>
  <si>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</si>
  <si>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</si>
  <si>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</si>
  <si>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</si>
  <si>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</si>
  <si>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</si>
  <si>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AUSTRALIA</t>
  </si>
  <si>
    <t>ESTADOS UNIDOS</t>
  </si>
  <si>
    <t>PAISES BAJOS</t>
  </si>
  <si>
    <t>ARABIA SAUDITA</t>
  </si>
  <si>
    <t>JAPON</t>
  </si>
  <si>
    <t>ALEMANIA</t>
  </si>
  <si>
    <t>PORTUGAL</t>
  </si>
  <si>
    <t>ECUADOR</t>
  </si>
  <si>
    <t>BRASIL</t>
  </si>
  <si>
    <t>ESCOCIA</t>
  </si>
  <si>
    <t>MEXICO</t>
  </si>
  <si>
    <t>PAISES</t>
  </si>
  <si>
    <t>EQUIPOS</t>
  </si>
  <si>
    <t>METAS</t>
  </si>
  <si>
    <t>RECUPEROS</t>
  </si>
  <si>
    <t>ALCANCES</t>
  </si>
  <si>
    <t xml:space="preserve">URSULA CENTENO </t>
  </si>
  <si>
    <t>EQUIPOS_T</t>
  </si>
  <si>
    <t>META_T</t>
  </si>
  <si>
    <t>RECUPERO_T</t>
  </si>
  <si>
    <t>ALCANCES_T</t>
  </si>
  <si>
    <t>JAIRO VILLASECA</t>
  </si>
  <si>
    <t>JEFFERSON GRADOS</t>
  </si>
  <si>
    <t>CALEB SOTO</t>
  </si>
  <si>
    <t>DAYENAIRA DEL POZO</t>
  </si>
  <si>
    <t>CANDY PARRAVICINI</t>
  </si>
  <si>
    <t>ANA OLIVERA</t>
  </si>
  <si>
    <t>BLANCA HERHUAY</t>
  </si>
  <si>
    <t>MAYRA GONZALES</t>
  </si>
  <si>
    <t>ALCIDES VASQUEZ</t>
  </si>
  <si>
    <t>PATRICIA ALEGRIA</t>
  </si>
  <si>
    <t>OSCAR DELGADO</t>
  </si>
  <si>
    <t>SANDRA VILLAMIL</t>
  </si>
  <si>
    <t>YENNIFER VASQUEZ</t>
  </si>
  <si>
    <t>JUAN VIGO</t>
  </si>
  <si>
    <t>JORGE UGARTE</t>
  </si>
  <si>
    <t>HUGO YACTAY</t>
  </si>
  <si>
    <t>FRANKLIN SOLOGUREN</t>
  </si>
  <si>
    <t>SINDY MORA</t>
  </si>
  <si>
    <t>SEBASTIAN BAILLY</t>
  </si>
  <si>
    <t>CRISTINA BELENO</t>
  </si>
  <si>
    <t>ANGELA CABRERA</t>
  </si>
  <si>
    <t>WHEENY ORTEGA</t>
  </si>
  <si>
    <t>GIAN GOMEZ</t>
  </si>
  <si>
    <t>JOHAN CHUQUILIN</t>
  </si>
  <si>
    <t>PAOLA RODRIGUEZ</t>
  </si>
  <si>
    <t>LUPIDA HIDALGO</t>
  </si>
  <si>
    <t>LENA ALVARADO</t>
  </si>
  <si>
    <t>RICARDO ASCOY</t>
  </si>
  <si>
    <t>ORQUIDEA TEMOCHE</t>
  </si>
  <si>
    <t>DEISY LLONTOP</t>
  </si>
  <si>
    <t>SANDRO RODRIGUEZ</t>
  </si>
  <si>
    <t>LIXY GONZALES</t>
  </si>
  <si>
    <t>ANNETTE VALDEZ</t>
  </si>
  <si>
    <t>LISTHER QUISPE</t>
  </si>
  <si>
    <t>LUIS MALDONADO</t>
  </si>
  <si>
    <t>MILAGROS OBREGON</t>
  </si>
  <si>
    <t>JOEL ALFARO</t>
  </si>
  <si>
    <t>ROMINA RUIZ</t>
  </si>
  <si>
    <t>ROBERT MILLA</t>
  </si>
  <si>
    <t>MELIZA CHAVEZ</t>
  </si>
  <si>
    <t>SHARON CHAICO</t>
  </si>
  <si>
    <t>GINA PINA</t>
  </si>
  <si>
    <t>CYNTHIA OSORIO</t>
  </si>
  <si>
    <t>EQUIPO 1 - BPO</t>
  </si>
  <si>
    <t>EQUIPO 2 - BPO</t>
  </si>
  <si>
    <t>EQUIPO 3 - BPO</t>
  </si>
  <si>
    <t>EQUIPO 4 - BPO</t>
  </si>
  <si>
    <t>EQUIPO 5 - BPO</t>
  </si>
  <si>
    <t>EQUIPO 6 - BPO</t>
  </si>
  <si>
    <t>EQUIPO 7 - BPO</t>
  </si>
  <si>
    <t>EQUIPO 8 - BPO</t>
  </si>
  <si>
    <t>EQUIPO 9 - BPO</t>
  </si>
  <si>
    <t>EQUIPO 10 - BPO</t>
  </si>
  <si>
    <t>EQUIPO 11 - BPO</t>
  </si>
  <si>
    <t>EQUIPO 13 - BPO</t>
  </si>
  <si>
    <t>EQUIPO 12 - BPO</t>
  </si>
  <si>
    <t>CARMEN BAHAMONDE</t>
  </si>
  <si>
    <t>ADELAIDA VILLANUEVA</t>
  </si>
  <si>
    <t>TELMO ROJAS</t>
  </si>
  <si>
    <t>PATRICIA VEGA</t>
  </si>
  <si>
    <t>COREA DEL SUR</t>
  </si>
  <si>
    <t>PARAGUAY</t>
  </si>
  <si>
    <t>MARRUECOS</t>
  </si>
  <si>
    <t>CANADA</t>
  </si>
  <si>
    <t>FRANCIA</t>
  </si>
  <si>
    <t>ARGENTINA</t>
  </si>
  <si>
    <t>CROACIA</t>
  </si>
  <si>
    <t>URUGUAY</t>
  </si>
  <si>
    <t>SUIZA</t>
  </si>
  <si>
    <t>BELGICA</t>
  </si>
  <si>
    <t>COLOMBIA</t>
  </si>
  <si>
    <t>INGLATERRA</t>
  </si>
  <si>
    <t>NORUEGA</t>
  </si>
  <si>
    <t>EQUIPO 1 - SURCO</t>
  </si>
  <si>
    <t>EQUIPO 2 - SURCO</t>
  </si>
  <si>
    <t>EQUIPO 3 - SURCO</t>
  </si>
  <si>
    <t>EQUIPO 4 - SURCO</t>
  </si>
  <si>
    <t>EQUIPO 5 - SURCO</t>
  </si>
  <si>
    <t>EQUIPO 6 - SURCO</t>
  </si>
  <si>
    <t>EQUIPO 7 - SURCO</t>
  </si>
  <si>
    <t>EQUIPO 8 - SURCO</t>
  </si>
  <si>
    <t>EQUIPO 9 - SURCO</t>
  </si>
  <si>
    <t>EQUIPO 10 - SURCO</t>
  </si>
  <si>
    <t>EQUIPO 11 - SURCO</t>
  </si>
  <si>
    <t>EQUIPO 12 - SURCO</t>
  </si>
  <si>
    <t>SEDE</t>
  </si>
  <si>
    <t>SURCO</t>
  </si>
  <si>
    <t>LIMA</t>
  </si>
  <si>
    <t>R_M</t>
  </si>
  <si>
    <t>S1 - 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</si>
</sst>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5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5"/>
    </tableStyle>
    <tableStyle name="Estilo de tabla dinámica 2" table="0" count="1" xr9:uid="{9E60CF16-845A-4669-9AA4-E5ACD7B8B1A8}">
      <tableStyleElement type="headerRow" dxfId="1504"/>
    </tableStyle>
    <tableStyle name="Estilo de tabla dinámica 3" table="0" count="1" xr9:uid="{A9F08836-5681-4078-A387-711930301837}">
      <tableStyleElement type="headerRow" dxfId="150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13" tableBorderDxfId="1412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11">
      <calculatedColumnFormula>DATA_NOVIEMBRE_2024[[#This Row],[RECUPERO]]/DATA_NOVIEMBRE_2024[[#This Row],[META]]</calculatedColumnFormula>
    </tableColumn>
    <tableColumn id="2" xr3:uid="{8B46A38D-7233-499F-B1DE-FB511E519FF9}" name="Q_ALC" dataDxfId="1410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09"/>
    <tableColumn id="1" xr3:uid="{6BE1DCAD-FFC1-41E5-BE9A-DDFCB075F86E}" name="RECUPERO" dataDxfId="1408">
      <calculatedColumnFormula>SUM(DATA_NOVIEMBRE_2024[[#This Row],[1]:[31]])</calculatedColumnFormula>
    </tableColumn>
    <tableColumn id="6" xr3:uid="{9DC6CD9E-A550-4452-954F-6EA70609499E}" name="META" dataDxfId="1407"/>
    <tableColumn id="7" xr3:uid="{253195A7-7D47-486A-80F6-796ADB20EC53}" name="ASER_" dataDxfId="1406"/>
    <tableColumn id="4" xr3:uid="{202FFDF7-B7CF-4672-95EA-680792362409}" name="1" dataDxfId="1405"/>
    <tableColumn id="8" xr3:uid="{72687A8D-B0F6-4DDB-88CE-1067530F054A}" name="2" dataDxfId="1404"/>
    <tableColumn id="9" xr3:uid="{F4E2F670-BFF9-4FD3-A0D4-C9CAB825BC0C}" name="3" dataDxfId="1403"/>
    <tableColumn id="10" xr3:uid="{DBA3AC26-F584-4CBE-8D86-75C4463192B1}" name="4" dataDxfId="1402"/>
    <tableColumn id="11" xr3:uid="{219202FB-F58A-440D-8D19-01059AA56BAB}" name="5" dataDxfId="1401"/>
    <tableColumn id="12" xr3:uid="{2AF7B6E4-01F3-401E-BF95-3CFAB27577BC}" name="6" dataDxfId="1400"/>
    <tableColumn id="13" xr3:uid="{24CA335A-580E-4429-A4F8-DFAB61DD23F8}" name="7" dataDxfId="1399"/>
    <tableColumn id="14" xr3:uid="{4A96EC6B-C7D3-4A7F-8B4B-F3D8AF9FE594}" name="8" dataDxfId="1398"/>
    <tableColumn id="15" xr3:uid="{BA9F52F9-841F-49D0-AFFC-4D571D566DE4}" name="9" dataDxfId="1397"/>
    <tableColumn id="16" xr3:uid="{409BE12D-B77E-48C5-951D-B87CB101AD44}" name="10" dataDxfId="1396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95"/>
    <tableColumn id="18" xr3:uid="{517449FB-ABB0-4312-822F-083501FE4456}" name="23" dataDxfId="1394"/>
    <tableColumn id="19" xr3:uid="{F22CE4E7-E04E-47AF-97E3-BEAFF6BC2F5E}" name="24" dataDxfId="1393"/>
    <tableColumn id="20" xr3:uid="{FE9C6881-7986-46E5-B896-D446A4BEF596}" name="25" dataDxfId="1392"/>
    <tableColumn id="21" xr3:uid="{32A09EFC-675D-4983-B360-4DBEAB2EE4FA}" name="26" dataDxfId="1391"/>
    <tableColumn id="22" xr3:uid="{02F89659-315D-4DE1-BE9C-A8C4FBB65511}" name="27" dataDxfId="1390"/>
    <tableColumn id="23" xr3:uid="{E556EC76-1435-4562-B8FF-767920C873C4}" name="28" dataDxfId="1389"/>
    <tableColumn id="24" xr3:uid="{E42123DE-6B43-4653-BF5B-323243D5FCAD}" name="29" dataDxfId="1388"/>
    <tableColumn id="25" xr3:uid="{71D65AF5-510E-457D-B0E2-F9582E783D67}" name="30" dataDxfId="1387"/>
    <tableColumn id="26" xr3:uid="{3E966EE9-5B51-4732-8107-B252301503A4}" name="31" dataDxfId="1386"/>
    <tableColumn id="27" xr3:uid="{6F804D29-D57D-4925-9B25-DD58FD9CD4C1}" name="CARTERA ASESOR" dataDxfId="13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84">
  <autoFilter ref="A2:K72" xr:uid="{AEA51657-9DFD-4518-856A-D830285E4602}"/>
  <tableColumns count="11">
    <tableColumn id="1" xr3:uid="{471651EC-762A-4439-9E09-36CE7484C7DB}" name="SUPER" dataDxfId="1383"/>
    <tableColumn id="2" xr3:uid="{85C17B1E-7CF3-4112-8B36-78A801EE3005}" name="ASESOR_CRR" dataDxfId="1382">
      <calculatedColumnFormula>D1_NOVIEMBRE_2024[[#This Row],[ASESOR]]</calculatedColumnFormula>
    </tableColumn>
    <tableColumn id="5" xr3:uid="{0BDBF623-DEA9-4A29-8D28-4030A786FE51}" name="META" dataDxfId="1381">
      <calculatedColumnFormula>VLOOKUP(D1_NOVIEMBRE_2024[[#This Row],[SUPER]],DATA_NOVIEMBRE_2024[[SUPERVISOR]:[META]],3,0)</calculatedColumnFormula>
    </tableColumn>
    <tableColumn id="6" xr3:uid="{C702AF9F-4896-48CF-895F-224FB32B617C}" name="ALCANCE" dataDxfId="1380">
      <calculatedColumnFormula>D1_NOVIEMBRE_2024[[#This Row],[RECUPERO]]/D1_NOVIEMBRE_2024[[#This Row],[META]]</calculatedColumnFormula>
    </tableColumn>
    <tableColumn id="7" xr3:uid="{D7917A8B-F33C-40CB-980B-776F1F99832F}" name="SUPER2" dataDxfId="1379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8"/>
    <tableColumn id="8" xr3:uid="{C288ADF8-0B7D-46E8-A515-7A398BFBAFF5}" name="DNI" dataDxfId="1377"/>
    <tableColumn id="9" xr3:uid="{9816B6C7-AE6F-49DA-A0C6-21A173A63635}" name="FECHA DE INICIO" dataDxfId="1376"/>
    <tableColumn id="10" xr3:uid="{342ACA45-E672-4A50-BD93-4F29AC6175A9}" name="ESTADO" dataDxfId="1375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74" dataDxfId="1372" headerRowBorderDxfId="1373" tableBorderDxfId="1371" totalsRowBorderDxfId="1370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69"/>
    <tableColumn id="3" xr3:uid="{734C6C88-3899-4B11-A8BB-68F60FEB745F}" name="RECUPERO SUPERVISOR" dataDxfId="1368">
      <calculatedColumnFormula>MAX(DITE_NOVIEMBRE_2024[[#This Row],[1]:[31]])</calculatedColumnFormula>
    </tableColumn>
    <tableColumn id="4" xr3:uid="{ECE5B99F-FD83-4520-9BD0-C6F22F1D89DE}" name="ALCANCE SUPERVISOR" dataDxfId="1367">
      <calculatedColumnFormula>DITE_NOVIEMBRE_2024[[#This Row],[RECUPERO SUPERVISOR]]/AZ9</calculatedColumnFormula>
    </tableColumn>
    <tableColumn id="1" xr3:uid="{3C6266ED-8A4A-4ABB-A9C5-F6D7C3A28E1C}" name="SUPER" dataDxfId="1366"/>
    <tableColumn id="6" xr3:uid="{8E1962E6-B227-403D-959C-EC0A84512E7F}" name="1" dataDxfId="1365"/>
    <tableColumn id="7" xr3:uid="{82013CDA-2013-412E-8FF7-7857EB3BAAEB}" name="2" dataDxfId="1364"/>
    <tableColumn id="36" xr3:uid="{F80449E7-9C09-4D54-AD2B-6D30BBE4BFFD}" name="3" dataDxfId="1363"/>
    <tableColumn id="8" xr3:uid="{6BAF72DE-4BC7-441F-A85E-9041EF3899D9}" name="4" dataDxfId="1362"/>
    <tableColumn id="9" xr3:uid="{3D9FCE7A-2F3D-4CC9-8A91-10BD16A7E640}" name="5" dataDxfId="1361"/>
    <tableColumn id="10" xr3:uid="{BEDD9763-065B-45CB-AE2B-710FA8B66ADE}" name="6" dataDxfId="1360"/>
    <tableColumn id="11" xr3:uid="{BC3C528B-42C9-4B2F-9619-B254969267D0}" name="7" dataDxfId="1359"/>
    <tableColumn id="12" xr3:uid="{0A48E3CB-F739-4C32-945D-648E7EB8070E}" name="8" dataDxfId="1358"/>
    <tableColumn id="13" xr3:uid="{B96192EF-9446-4291-B1F2-DB704B1D3A04}" name="9" dataDxfId="1357"/>
    <tableColumn id="14" xr3:uid="{604B61A4-751B-4BF0-9D80-954CAB1D08B0}" name="10" dataDxfId="1356"/>
    <tableColumn id="15" xr3:uid="{9BAD68A4-5571-4BDA-97CB-9067D42459EC}" name="11" dataDxfId="1355"/>
    <tableColumn id="32" xr3:uid="{D6886672-9386-4ADF-AED9-8A33D204EF56}" name="12" dataDxfId="1354"/>
    <tableColumn id="33" xr3:uid="{3D371433-AC3E-4391-8C88-2354E3462A27}" name="13" dataDxfId="1353"/>
    <tableColumn id="35" xr3:uid="{58EC2E80-FD81-492B-8002-FCEB99DCCCA5}" name="14" dataDxfId="1352"/>
    <tableColumn id="34" xr3:uid="{BBD59636-2F98-4BBE-8F44-00F7C13015FB}" name="15" dataDxfId="1351"/>
    <tableColumn id="29" xr3:uid="{DD6F0447-F620-4F38-AAE2-F94C7BD1301A}" name="16" dataDxfId="1350"/>
    <tableColumn id="30" xr3:uid="{AEA6202E-0E43-491B-9DE9-B12618DFE3C3}" name="17" dataDxfId="1349"/>
    <tableColumn id="31" xr3:uid="{7F0C4991-2DDA-47D6-8952-EF0420833FE2}" name="18" dataDxfId="1348"/>
    <tableColumn id="26" xr3:uid="{63319244-ED6C-4CB6-91C9-FD0B33FFFA44}" name="19" dataDxfId="1347"/>
    <tableColumn id="27" xr3:uid="{3ED47FDF-F24A-4EC8-9029-689369682758}" name="20" dataDxfId="1346"/>
    <tableColumn id="28" xr3:uid="{B5758593-5927-4B15-9EF3-08A6AA13FEE5}" name="21" dataDxfId="1345"/>
    <tableColumn id="16" xr3:uid="{A79A9DD4-74CF-4F17-A260-30A614552C96}" name="22" dataDxfId="1344"/>
    <tableColumn id="17" xr3:uid="{A3AD1A97-629C-494C-8C66-6BA86E905D7F}" name="23" dataDxfId="1343"/>
    <tableColumn id="18" xr3:uid="{BF0972B0-617B-4546-9271-F4E0D9F96151}" name="24" dataDxfId="1342"/>
    <tableColumn id="19" xr3:uid="{A9D6B970-56DB-403D-9EC5-9A1114D18DD8}" name="25" dataDxfId="1341"/>
    <tableColumn id="20" xr3:uid="{87CB9ADC-EDEB-4C07-8A41-D10A3E379763}" name="26" dataDxfId="1340"/>
    <tableColumn id="21" xr3:uid="{4E36C293-1144-4926-8E91-3475130D3D19}" name="27" dataDxfId="1339"/>
    <tableColumn id="22" xr3:uid="{ACDA0744-1D85-4327-BD2E-0D10C5E5827D}" name="28" dataDxfId="1338"/>
    <tableColumn id="23" xr3:uid="{A55279AC-F17C-48C7-B6F4-AFD7642F257E}" name="29" dataDxfId="1337"/>
    <tableColumn id="24" xr3:uid="{B30A56B6-4B82-41A1-BE7F-1D370BF48A8B}" name="30" dataDxfId="1336"/>
    <tableColumn id="25" xr3:uid="{2121F136-11EF-4DC1-9A0A-C968CE5BD71B}" name="31" dataDxfId="1335"/>
    <tableColumn id="5" xr3:uid="{9A6ECD1E-A39C-4D33-BBF6-B37C7AF2A67C}" name="CARTERA" dataDxfId="133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33" dataDxfId="1332">
  <autoFilter ref="CK8:CO15" xr:uid="{BCDF1B0E-B565-40AD-B13D-954F56FEF342}"/>
  <tableColumns count="5">
    <tableColumn id="1" xr3:uid="{56A1DC4D-61B8-4DE5-8EBA-E8B6AF7E3173}" name="VISTA" dataDxfId="1331"/>
    <tableColumn id="2" xr3:uid="{61FB4102-E339-41D7-BB34-D69D937B8B44}" name="1" dataDxfId="1330"/>
    <tableColumn id="3" xr3:uid="{04DCF14E-F9BC-460D-B838-0AB55D9CDC21}" name="2" dataDxfId="1329"/>
    <tableColumn id="4" xr3:uid="{ADD5C1AF-2CF8-4EB7-AC07-FF2C676A2BED}" name="3" dataDxfId="1328"/>
    <tableColumn id="14" xr3:uid="{85D71B1A-9AFC-40D3-83DD-5F2A02A038A3}" name="4" dataDxfId="1327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26" tableBorderDxfId="132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24">
      <calculatedColumnFormula>DATA_DICIEMBRE_2024[[#This Row],[RECUPERO]]/DATA_DICIEMBRE_2024[[#This Row],[META]]</calculatedColumnFormula>
    </tableColumn>
    <tableColumn id="2" xr3:uid="{AE497F25-36CD-42FB-B18F-59D419263CBC}" name="Q_ALC" dataDxfId="1323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322"/>
    <tableColumn id="1" xr3:uid="{ACC31C15-573E-4606-A6FB-ECDC2B30F8A4}" name="RECUPERO" dataDxfId="1321">
      <calculatedColumnFormula>SUM(DATA_DICIEMBRE_2024[[#This Row],[1]:[31]])</calculatedColumnFormula>
    </tableColumn>
    <tableColumn id="6" xr3:uid="{0A0FD23F-3FE0-43BD-93B2-D5A21E0A8419}" name="META" dataDxfId="1320"/>
    <tableColumn id="7" xr3:uid="{BAAC5683-E69F-4D8D-9823-6A62CD920015}" name="ASER_" dataDxfId="1319"/>
    <tableColumn id="4" xr3:uid="{E80ABAB5-F841-47AC-9407-E06974270343}" name="1" dataDxfId="1318"/>
    <tableColumn id="8" xr3:uid="{38214265-844B-4AAB-9AAF-66AE68E1B01F}" name="2" dataDxfId="1317"/>
    <tableColumn id="9" xr3:uid="{9DE83FFA-F0EB-48A8-9B9B-94D3A5F4EA89}" name="3" dataDxfId="1316"/>
    <tableColumn id="10" xr3:uid="{F01FCEA0-C6B5-45DC-BF35-2E20D08D1987}" name="4" dataDxfId="1315"/>
    <tableColumn id="11" xr3:uid="{486A6BCD-590A-4F51-95FC-FF8E80EED672}" name="5" dataDxfId="1314"/>
    <tableColumn id="12" xr3:uid="{6A13993E-4132-4D1F-8103-9B935139982B}" name="6" dataDxfId="1313"/>
    <tableColumn id="13" xr3:uid="{24798E59-2FD3-45E0-9839-56EDF52F39D9}" name="7" dataDxfId="1312"/>
    <tableColumn id="14" xr3:uid="{0A505D6A-B620-43DD-BE95-5375CFEB2C9E}" name="8" dataDxfId="1311"/>
    <tableColumn id="15" xr3:uid="{B4A01763-2933-4990-84AC-2EE6364157A1}" name="9" dataDxfId="1310"/>
    <tableColumn id="16" xr3:uid="{BF1956FE-127F-474F-B12A-D74A62785650}" name="10" dataDxfId="1309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8"/>
    <tableColumn id="18" xr3:uid="{43369C00-795D-4124-B5FB-CE33A1429479}" name="23" dataDxfId="1307"/>
    <tableColumn id="19" xr3:uid="{34A49AC6-3FC3-4ACE-8C81-C9AB9CD6BF1C}" name="24" dataDxfId="1306"/>
    <tableColumn id="20" xr3:uid="{62E7E367-E664-47D4-A998-F69A442883A3}" name="25" dataDxfId="1305"/>
    <tableColumn id="21" xr3:uid="{38ED713F-D0AE-4A42-8586-07C0CFE7FD0D}" name="26" dataDxfId="1304"/>
    <tableColumn id="22" xr3:uid="{777A8FFE-C36F-4CC0-9736-E3B5572BB43B}" name="27" dataDxfId="1303"/>
    <tableColumn id="23" xr3:uid="{9793EF6D-52A7-486F-9DA0-5EC6B4742B0D}" name="28" dataDxfId="1302"/>
    <tableColumn id="24" xr3:uid="{8675AF28-0AC8-42A2-9C9D-B652E1F578AA}" name="29" dataDxfId="1301"/>
    <tableColumn id="25" xr3:uid="{69A4324E-C083-46F7-9045-4F5A0A8A7029}" name="30" dataDxfId="1300"/>
    <tableColumn id="26" xr3:uid="{DBC5694B-2026-414C-ACC6-93144006A162}" name="31" dataDxfId="1299"/>
    <tableColumn id="27" xr3:uid="{823ED1C1-B820-4301-889D-715B402B64AE}" name="CARTERA ASESOR" dataDxfId="129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97">
  <autoFilter ref="A2:K76" xr:uid="{F6E10C3A-51B0-46B0-AC7A-178487A186FC}"/>
  <tableColumns count="11">
    <tableColumn id="1" xr3:uid="{27AC9715-D9AF-4425-8467-97D5ACDF32DB}" name="SUPER" dataDxfId="1296"/>
    <tableColumn id="2" xr3:uid="{60BCBFC1-6517-433B-923C-CCB32F89496C}" name="ASESOR_CRR" dataDxfId="1295">
      <calculatedColumnFormula>D1_DICIEMBRE_2024[[#This Row],[ASESOR]]</calculatedColumnFormula>
    </tableColumn>
    <tableColumn id="5" xr3:uid="{FE528A67-2FD9-481D-A3BD-D0593BF1728D}" name="META" dataDxfId="1294">
      <calculatedColumnFormula>VLOOKUP(D1_DICIEMBRE_2024[[#This Row],[SUPER]],DATA_DICIEMBRE_2024[[SUPERVISOR]:[META]],3,0)</calculatedColumnFormula>
    </tableColumn>
    <tableColumn id="6" xr3:uid="{9F920DCF-74DA-4A35-AEB6-9874EC115540}" name="ALCANCE" dataDxfId="1293">
      <calculatedColumnFormula>D1_DICIEMBRE_2024[[#This Row],[RECUPERO]]/D1_DICIEMBRE_2024[[#This Row],[META]]</calculatedColumnFormula>
    </tableColumn>
    <tableColumn id="7" xr3:uid="{A0A51D41-B7D6-4CCC-ACCB-42E0C653AD2F}" name="SUPER2" dataDxfId="1292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91"/>
    <tableColumn id="8" xr3:uid="{894A3BEA-774F-4F80-88D8-1B289CA5BA86}" name="DNI" dataDxfId="1290"/>
    <tableColumn id="9" xr3:uid="{803AE20B-2CCD-451D-A530-6F128D73F913}" name="FECHA DE INICIO" dataDxfId="1289"/>
    <tableColumn id="10" xr3:uid="{49EAA54F-6677-4846-BCD1-109279DB3A73}" name="ESTADO" dataDxfId="1288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87" dataDxfId="1285" headerRowBorderDxfId="1286" tableBorderDxfId="1284" totalsRowBorderDxfId="1283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82"/>
    <tableColumn id="3" xr3:uid="{ABE326D8-B04B-4CEC-9F6E-FE25C0EE8AA0}" name="RECUPERO SUPERVISOR" dataDxfId="1281">
      <calculatedColumnFormula>MAX(DITE_DICIEMBRE_2024[[#This Row],[1]:[31]])</calculatedColumnFormula>
    </tableColumn>
    <tableColumn id="4" xr3:uid="{9E55702C-7024-420F-8940-D2C1A0A3CA1D}" name="ALCANCE SUPERVISOR" dataDxfId="1280">
      <calculatedColumnFormula>DITE_DICIEMBRE_2024[[#This Row],[RECUPERO SUPERVISOR]]/AZ9</calculatedColumnFormula>
    </tableColumn>
    <tableColumn id="1" xr3:uid="{5009DC4C-3EA4-45D5-A15D-072373F4AE20}" name="SUPER" dataDxfId="1279"/>
    <tableColumn id="6" xr3:uid="{D0AF21FC-B7C0-49FB-B06D-CEE18869F451}" name="1" dataDxfId="1278"/>
    <tableColumn id="7" xr3:uid="{13740F97-8E6D-486C-956C-27845E43364F}" name="2" dataDxfId="1277"/>
    <tableColumn id="36" xr3:uid="{D8D06FB7-6376-4BDE-8C73-E14742A693D2}" name="3" dataDxfId="1276"/>
    <tableColumn id="8" xr3:uid="{6A7AE4CF-8204-4E27-89B3-519888750343}" name="4" dataDxfId="1275"/>
    <tableColumn id="9" xr3:uid="{E68D0942-B003-4636-896B-C7F7CC5DF30B}" name="5" dataDxfId="1274"/>
    <tableColumn id="10" xr3:uid="{A130D834-D24E-4226-8974-EAEEC5239084}" name="6" dataDxfId="1273"/>
    <tableColumn id="11" xr3:uid="{B74AC268-8591-43DA-A0A0-8EED3A99A7E6}" name="7" dataDxfId="1272"/>
    <tableColumn id="12" xr3:uid="{3E5A00D6-9077-4087-98FC-A1F995D9E85D}" name="8" dataDxfId="1271"/>
    <tableColumn id="13" xr3:uid="{1C1866E7-047F-4D10-9606-401FEC40FA49}" name="9" dataDxfId="1270"/>
    <tableColumn id="14" xr3:uid="{1A856C2F-9F0A-48E6-A1F8-02744BF96124}" name="10" dataDxfId="1269"/>
    <tableColumn id="15" xr3:uid="{4AF6AE1F-C32E-4098-A90E-906C45E577A6}" name="11" dataDxfId="1268"/>
    <tableColumn id="32" xr3:uid="{22F83872-EA87-4B20-AC9C-A5E2ACD10B99}" name="12" dataDxfId="1267"/>
    <tableColumn id="33" xr3:uid="{98BD9E2A-AADA-4033-A5CA-E179FF24557D}" name="13" dataDxfId="1266"/>
    <tableColumn id="35" xr3:uid="{700503A6-DBA0-45CB-A088-D89AE0558CCF}" name="14" dataDxfId="1265"/>
    <tableColumn id="34" xr3:uid="{C5A60DDC-0D8C-41E0-A0F0-FBB45535E86A}" name="15" dataDxfId="1264"/>
    <tableColumn id="29" xr3:uid="{D5EC2BDA-E6C3-4A4D-A6AD-950B2D0490AB}" name="16" dataDxfId="1263"/>
    <tableColumn id="30" xr3:uid="{349CB117-97C5-4862-848C-38A5D8F531C9}" name="17" dataDxfId="1262"/>
    <tableColumn id="31" xr3:uid="{C11D4844-CCFA-4F14-88FA-CE5B9B605A6F}" name="18" dataDxfId="1261"/>
    <tableColumn id="26" xr3:uid="{F17C536A-13C6-44BF-A1D0-9E0F529A2288}" name="19" dataDxfId="1260"/>
    <tableColumn id="27" xr3:uid="{784AEED1-4141-49AA-B4F6-24141E5B4FA4}" name="20" dataDxfId="1259"/>
    <tableColumn id="28" xr3:uid="{5FA3E61C-F996-45DB-8D68-7A355B9D9345}" name="21" dataDxfId="1258"/>
    <tableColumn id="16" xr3:uid="{3CDD7303-1AA0-4E13-B85B-07CCE6B3675D}" name="22" dataDxfId="1257"/>
    <tableColumn id="17" xr3:uid="{81F4684D-1734-49FB-8F57-68B80EB1FD1D}" name="23" dataDxfId="1256"/>
    <tableColumn id="18" xr3:uid="{9DA7B90E-288E-45A3-BD0A-31904382DB50}" name="24" dataDxfId="1255"/>
    <tableColumn id="19" xr3:uid="{A0AC125C-0C19-47E9-B7BD-9F657DD56BC2}" name="25" dataDxfId="1254"/>
    <tableColumn id="20" xr3:uid="{E1B67347-A852-4F21-A3C3-D6E44F51E9FF}" name="26" dataDxfId="1253"/>
    <tableColumn id="21" xr3:uid="{992748FE-9359-4D4E-B06A-59F7A48309B5}" name="27" dataDxfId="1252"/>
    <tableColumn id="22" xr3:uid="{3732AEA5-9CC9-4EE6-A93B-386050E291B1}" name="28" dataDxfId="1251"/>
    <tableColumn id="23" xr3:uid="{20A4F952-B20F-4E0E-95CC-77C648A54699}" name="29" dataDxfId="1250"/>
    <tableColumn id="24" xr3:uid="{26953009-23ED-4318-9CEE-07B704B9665A}" name="30" dataDxfId="1249"/>
    <tableColumn id="25" xr3:uid="{267CBC9B-29BE-4672-94C3-393B627CB1FD}" name="31" dataDxfId="1248"/>
    <tableColumn id="5" xr3:uid="{EE07FFF3-9A6D-4F12-ACF6-244205791333}" name="CARTERA" dataDxfId="1247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46" dataDxfId="1245">
  <autoFilter ref="CK8:CO15" xr:uid="{9AD021D7-7D86-458A-9ED4-B4154908A926}"/>
  <tableColumns count="5">
    <tableColumn id="1" xr3:uid="{EF280B0C-5AA9-4C98-8348-08142AD9CF12}" name="VISTA" dataDxfId="1244"/>
    <tableColumn id="2" xr3:uid="{852E579E-9FD0-46ED-9AF6-6DDE965B926B}" name="1" dataDxfId="1243"/>
    <tableColumn id="3" xr3:uid="{E6FD03E6-BDD9-4D85-95AE-4F26472C7EC7}" name="2" dataDxfId="1242"/>
    <tableColumn id="4" xr3:uid="{8654C69D-8F4B-4D69-9CDD-6E64ECCA9D09}" name="3" dataDxfId="1241"/>
    <tableColumn id="14" xr3:uid="{C3EC5E64-D5EB-407B-80F2-85558E14B19B}" name="4" dataDxfId="124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3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8"/>
    <tableColumn id="5" xr3:uid="{42625339-8FE7-49A5-82AC-5EDD10C3C984}" name="ASESOR"/>
    <tableColumn id="6" xr3:uid="{BD1A5411-32FB-4DF7-B264-96C059BE5C56}" name="RECUPERO" dataDxfId="1237"/>
    <tableColumn id="8" xr3:uid="{8B3B2929-A591-41D7-9D44-B220287F0F2A}" name="DNI" dataDxfId="1236"/>
    <tableColumn id="9" xr3:uid="{AAABF626-1A15-4E7A-A444-7423611F1BB2}" name="FECHA DE INICIO" dataDxfId="1235"/>
    <tableColumn id="10" xr3:uid="{CACFA6D6-8D93-432C-AAD6-E9CBF58F5197}" name="ESTADO" dataDxfId="123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33" headerRowBorderDxfId="1232" tableBorderDxfId="123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30">
      <calculatedColumnFormula>DATA_ENERO_2025[[#This Row],[RECUPERO]]/DATA_ENERO_2025[[#This Row],[META]]</calculatedColumnFormula>
    </tableColumn>
    <tableColumn id="3" xr3:uid="{16F39E06-76AE-43AD-903E-9F641E37CB06}" name="Q_ALC" dataDxfId="1229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228"/>
    <tableColumn id="6" xr3:uid="{087774B2-9699-454D-B0E9-E9D62B239262}" name="RECUPERO" dataDxfId="1227">
      <calculatedColumnFormula>SUM(DATA_ENERO_2025[[#This Row],[1]:[31]])</calculatedColumnFormula>
    </tableColumn>
    <tableColumn id="7" xr3:uid="{B938E452-5678-4623-B9AD-47B290EB3B56}" name="META" dataDxfId="1226"/>
    <tableColumn id="5" xr3:uid="{A39094CA-883F-4450-A53A-370F0AE54B0C}" name="ASER_" dataDxfId="1225"/>
    <tableColumn id="28" xr3:uid="{BA402970-CDDC-479B-AF0C-DE6FB6DEA3A2}" name="1" dataDxfId="122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23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22" dataDxfId="1220" headerRowBorderDxfId="1221" tableBorderDxfId="1219" totalsRowBorderDxfId="121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17"/>
    <tableColumn id="1" xr3:uid="{5A7C4C9C-3E71-483D-9C6F-3AFA18F0B768}" name="RECUPERO SUPERVISOR" dataDxfId="1216">
      <calculatedColumnFormula>MAX(DITE_ENERO_2025[[#This Row],[1]:[31]])</calculatedColumnFormula>
    </tableColumn>
    <tableColumn id="2" xr3:uid="{1DBABE23-BC0D-4016-A3DE-102C34B93437}" name="ALCANCE SUPERVISOR" dataDxfId="1215">
      <calculatedColumnFormula>DITE_ENERO_2025[[#This Row],[RECUPERO SUPERVISOR]]/DITE_ENERO_2025[[#This Row],[META SUPER]]</calculatedColumnFormula>
    </tableColumn>
    <tableColumn id="4" xr3:uid="{AAFE5F6A-D443-4B76-896C-3012A63A21B1}" name="SUPER" dataDxfId="1214"/>
    <tableColumn id="6" xr3:uid="{CAC1468E-FE7F-46E8-8FA8-2EBFE78F55CF}" name="1" dataDxfId="1213"/>
    <tableColumn id="7" xr3:uid="{2C1F1DCC-5615-43E9-8493-73A6B92A7B8C}" name="2" dataDxfId="1212"/>
    <tableColumn id="8" xr3:uid="{CB1DD332-E0A5-4BEF-8B71-8820CA4A145B}" name="3" dataDxfId="1211"/>
    <tableColumn id="9" xr3:uid="{1BB0DD4F-A73A-4F8E-93FB-252CA932D637}" name="4" dataDxfId="1210"/>
    <tableColumn id="10" xr3:uid="{F4A27082-EDDE-411F-B0E7-C50309499B06}" name="5" dataDxfId="1209"/>
    <tableColumn id="11" xr3:uid="{DDC3545E-22B2-4DEC-A217-59650C8BAC95}" name="6" dataDxfId="1208"/>
    <tableColumn id="12" xr3:uid="{F4B5BD15-E4EF-4A2E-9071-FE5F69E48F1F}" name="7" dataDxfId="120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06"/>
    <tableColumn id="14" xr3:uid="{1DE13FA2-B93D-487E-A105-3A5622C997DE}" name="18" dataDxfId="1205"/>
    <tableColumn id="15" xr3:uid="{6273FFBE-FC81-40C7-91CB-E95ECAD8BE5D}" name="19" dataDxfId="1204"/>
    <tableColumn id="16" xr3:uid="{35253537-0DA1-45D4-B9A3-D1CBC6E92B8B}" name="20" dataDxfId="1203"/>
    <tableColumn id="17" xr3:uid="{4BF3707C-841F-4140-B63C-5B47863B4CA4}" name="21" dataDxfId="1202"/>
    <tableColumn id="18" xr3:uid="{1F7B79C3-A22C-49D8-9C1F-629E6C41B955}" name="22" dataDxfId="1201"/>
    <tableColumn id="19" xr3:uid="{361B16CF-A887-4C9E-88B3-E8A7F4F314B0}" name="23" dataDxfId="1200"/>
    <tableColumn id="20" xr3:uid="{9B3EDA9C-6CB0-4D9F-965A-6EB0593C19D9}" name="24" dataDxfId="1199"/>
    <tableColumn id="21" xr3:uid="{B02655DA-D4F9-4926-88A4-5E8B2F4DF911}" name="25" dataDxfId="1198"/>
    <tableColumn id="22" xr3:uid="{43854B99-1BF7-4DF3-8A04-A277447DE3B8}" name="26" dataDxfId="1197"/>
    <tableColumn id="23" xr3:uid="{CAC2F677-42BD-4EFA-8E99-ABA2036DAF56}" name="27" dataDxfId="1196"/>
    <tableColumn id="24" xr3:uid="{20489B5B-5885-4E43-B5F0-4EAAEE4E8EB8}" name="28" dataDxfId="1195"/>
    <tableColumn id="25" xr3:uid="{B4D29A08-5206-4DCD-AF4C-9B7ABB8D3CFF}" name="29" dataDxfId="1194"/>
    <tableColumn id="26" xr3:uid="{7B49DBDA-317E-4CFB-B7FA-841DFC27E42B}" name="30" dataDxfId="1193"/>
    <tableColumn id="27" xr3:uid="{0126152E-7354-43DB-A75E-4841194C453D}" name="31" dataDxfId="1192"/>
    <tableColumn id="3" xr3:uid="{93315C06-D400-4502-BDDD-AC5886091EC6}" name="CARTERA" dataDxfId="1191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90" dataDxfId="1189">
  <autoFilter ref="CK8:CO15" xr:uid="{628F3242-7DD0-4B7D-BBF4-24BB03052117}"/>
  <tableColumns count="5">
    <tableColumn id="1" xr3:uid="{AF9FE221-25FE-4ADA-80D0-7A04339E9BB1}" name="VISTA" dataDxfId="1188"/>
    <tableColumn id="2" xr3:uid="{B488B423-9458-4683-AA20-4A08180A5ACB}" name="1" dataDxfId="1187"/>
    <tableColumn id="3" xr3:uid="{4D9F7DD4-D75E-4BFC-873B-7FA8E13A86DE}" name="2" dataDxfId="1186"/>
    <tableColumn id="4" xr3:uid="{F6DB5598-2EF2-4C43-BD3D-FDED84C73969}" name="3" dataDxfId="1185"/>
    <tableColumn id="14" xr3:uid="{5A508F25-785E-4D54-9BD9-8B48775B6160}" name="4" dataDxfId="118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8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82"/>
    <tableColumn id="5" xr3:uid="{44178C41-B41B-4820-A8E8-222FE453335F}" name="ASESOR" dataDxfId="1181"/>
    <tableColumn id="6" xr3:uid="{AC6EB590-A7E8-408F-A892-A1851BCCF0B5}" name="RECUPERO" dataDxfId="1180"/>
    <tableColumn id="8" xr3:uid="{9B60B527-D768-46F8-BB97-824B255159D2}" name="DNI" dataDxfId="1179"/>
    <tableColumn id="9" xr3:uid="{BDF8C571-22FC-498B-99CF-8D578B086437}" name="FECHA DE INICIO" dataDxfId="1178"/>
    <tableColumn id="10" xr3:uid="{4A0E2A05-69C0-48C2-B0D3-4D952F052DB2}" name="ESTADO" dataDxfId="1177"/>
    <tableColumn id="11" xr3:uid="{3D228EA7-2109-464D-B55C-85DBBA7EB19F}" name="SEGMENTO" dataDxfId="117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75" headerRowBorderDxfId="1174" tableBorderDxfId="117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72">
      <calculatedColumnFormula>DATA_FEBRERO_2025[[#This Row],[RECUPERO]]/DATA_FEBRERO_2025[[#This Row],[META]]</calculatedColumnFormula>
    </tableColumn>
    <tableColumn id="3" xr3:uid="{AE4A1FA5-3083-4CA4-B657-D2D0F2E20004}" name="Q_ALC" dataDxfId="1171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170"/>
    <tableColumn id="6" xr3:uid="{2DE1A6CE-7493-4B20-83EE-59078393B5AF}" name="RECUPERO" dataDxfId="1169">
      <calculatedColumnFormula>SUM(DATA_FEBRERO_2025[[#This Row],[1]:[31]])</calculatedColumnFormula>
    </tableColumn>
    <tableColumn id="7" xr3:uid="{24FB90FB-A888-41AB-9B19-627A74DA2062}" name="META" dataDxfId="1168"/>
    <tableColumn id="5" xr3:uid="{E6A5C563-3502-4EF4-8D06-C88816E905A8}" name="ASER_" dataDxfId="116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66"/>
    <tableColumn id="8" xr3:uid="{E99C6359-BA67-4127-80B1-429613DA94CB}" name="31"/>
    <tableColumn id="4" xr3:uid="{1AB4C76D-3918-4961-B05E-216E9D0F2A8C}" name="CARTERA ASESOR" dataDxfId="1165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64" dataDxfId="1162" headerRowBorderDxfId="1163" tableBorderDxfId="1161" totalsRowBorderDxfId="116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59"/>
    <tableColumn id="1" xr3:uid="{C46409A5-9201-4E30-A3EB-7B6FC2DAF473}" name="RECUPERO SUPERVISOR" dataDxfId="1158">
      <calculatedColumnFormula>MAX(DITE_FEBRERO_2025[[#This Row],[1]:[31]])</calculatedColumnFormula>
    </tableColumn>
    <tableColumn id="2" xr3:uid="{445C2C89-5F44-46FD-8C70-EF4EE30F232E}" name="ALCANCE SUPERVISOR" dataDxfId="1157">
      <calculatedColumnFormula>DITE_FEBRERO_2025[[#This Row],[RECUPERO SUPERVISOR]]/DITE_FEBRERO_2025[[#This Row],[META SUPER]]</calculatedColumnFormula>
    </tableColumn>
    <tableColumn id="4" xr3:uid="{55D4E2C7-B609-4C8C-A5DE-AABFFD74BEB8}" name="SUPER" dataDxfId="1156"/>
    <tableColumn id="6" xr3:uid="{29925D04-B597-415A-B40B-62A3FBA8B23D}" name="1" dataDxfId="1155"/>
    <tableColumn id="7" xr3:uid="{31865A72-E634-4CB8-8660-811FA8147632}" name="2" dataDxfId="1154"/>
    <tableColumn id="8" xr3:uid="{C70A98A0-1CB0-425B-975B-D4464009CDD0}" name="3" dataDxfId="1153"/>
    <tableColumn id="9" xr3:uid="{F56CF612-0AA5-44CB-878D-FA59D84052AD}" name="4" dataDxfId="115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51"/>
    <tableColumn id="11" xr3:uid="{A6DAF4DF-EAFF-47AB-9A6F-0B2896AE1A18}" name="17" dataDxfId="1150"/>
    <tableColumn id="12" xr3:uid="{3DC03FF0-BAC6-4F5D-B5DE-18A95E2C1B97}" name="18" dataDxfId="1149"/>
    <tableColumn id="13" xr3:uid="{A90729AA-CC5E-4236-924F-A736B7A4BE93}" name="19" dataDxfId="1148"/>
    <tableColumn id="14" xr3:uid="{B48B5FF0-5C49-4DDC-AC33-B45D349AD044}" name="20" dataDxfId="1147"/>
    <tableColumn id="15" xr3:uid="{D36E617E-0BBB-4BC1-BBF1-EB24E3C2CE90}" name="21" dataDxfId="1146"/>
    <tableColumn id="16" xr3:uid="{BD346F05-FCC2-4EA9-8F0F-B55AB2E68BE0}" name="22" dataDxfId="1145"/>
    <tableColumn id="17" xr3:uid="{F5BB9730-A5AE-4489-9CB0-182052BA6557}" name="23" dataDxfId="1144"/>
    <tableColumn id="18" xr3:uid="{B3DEF063-7A67-4F08-9D09-8310B4B64F2B}" name="24" dataDxfId="1143"/>
    <tableColumn id="19" xr3:uid="{558BE332-1E67-4EF7-9FF1-541A019A7066}" name="25" dataDxfId="1142"/>
    <tableColumn id="20" xr3:uid="{073BAAB2-EF92-4A82-B7FE-8339FF3A62EA}" name="26" dataDxfId="1141"/>
    <tableColumn id="21" xr3:uid="{6EC9D118-EB0A-4FDC-A694-0A630EB1048E}" name="27" dataDxfId="1140"/>
    <tableColumn id="22" xr3:uid="{DFF298CB-C24B-4F90-BD14-F99C28391208}" name="28" dataDxfId="1139"/>
    <tableColumn id="23" xr3:uid="{7EF0365B-2B81-4022-84F3-7A3859D35934}" name="29" dataDxfId="1138"/>
    <tableColumn id="24" xr3:uid="{D92D6A29-5A30-4405-A019-D7F8F39E4176}" name="30" dataDxfId="1137"/>
    <tableColumn id="25" xr3:uid="{9BFA1186-4A61-452A-8EAC-4FE410743029}" name="31" dataDxfId="1136"/>
    <tableColumn id="3" xr3:uid="{5EBD9DD4-78E3-4E78-8FD5-A71A2DE2CBE8}" name="CARTERA" dataDxfId="1135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34" dataDxfId="1133">
  <autoFilter ref="CK8:CO15" xr:uid="{CD951E0C-6BAC-4E04-975A-04769F8000A5}"/>
  <tableColumns count="5">
    <tableColumn id="1" xr3:uid="{47C2FEF6-5357-4549-8005-DD8EC3539863}" name="VISTA" dataDxfId="1132"/>
    <tableColumn id="2" xr3:uid="{CCD006F3-5A71-4D0D-9DFD-11B037CD91D8}" name="1" dataDxfId="1131"/>
    <tableColumn id="3" xr3:uid="{98E7E65E-122C-4175-82F1-624865A7A2D3}" name="2" dataDxfId="1130"/>
    <tableColumn id="4" xr3:uid="{A4BE2A42-080D-4657-9FCF-3468BE3AF8C2}" name="3" dataDxfId="1129"/>
    <tableColumn id="14" xr3:uid="{D44E4FEF-5EE4-46FB-BEEE-A11B8A1BE670}" name="4" dataDxfId="1128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2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26">
      <calculatedColumnFormula>D1_MARZO_2025[[#This Row],[RECUPERO]]/D1_MARZO_2025[[#This Row],[META]]</calculatedColumnFormula>
    </tableColumn>
    <tableColumn id="7" xr3:uid="{7155E541-BC22-41C0-914A-E54D790D436D}" name="SUPER2" dataDxfId="1125"/>
    <tableColumn id="5" xr3:uid="{C9BC0167-A73A-4B66-AB0E-BCC22F3CD7BF}" name="ASESOR" dataDxfId="1124"/>
    <tableColumn id="6" xr3:uid="{32E44CF1-7B46-45AA-916C-7D5322097EFD}" name="RECUPERO" dataDxfId="1123"/>
    <tableColumn id="8" xr3:uid="{5504CD70-2376-413C-9DD9-7E1FC1D78F37}" name="DNI" dataDxfId="1122"/>
    <tableColumn id="9" xr3:uid="{27659D49-6FC1-457B-BF33-A19DBF78CDF2}" name="FECHA DE INICIO" dataDxfId="1121"/>
    <tableColumn id="10" xr3:uid="{79E50096-FDE3-4403-8568-FF008447BCC2}" name="ESTADO" dataDxfId="1120"/>
    <tableColumn id="11" xr3:uid="{0DDDAC11-10AB-4791-8916-A8A4E78A7D35}" name="SEGMENTO" dataDxfId="111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8" headerRowBorderDxfId="1117" tableBorderDxfId="111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15">
      <calculatedColumnFormula>DATA_MARZO_2025[[#This Row],[RECUPERO]]/DATA_MARZO_2025[[#This Row],[META]]</calculatedColumnFormula>
    </tableColumn>
    <tableColumn id="3" xr3:uid="{6050B278-B3D2-4B4C-8475-D701C9B8AB17}" name="Q_ALC" dataDxfId="1114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13"/>
    <tableColumn id="6" xr3:uid="{EBBFD24C-8909-45B0-B8CB-4ED73B62F2AB}" name="RECUPERO" dataDxfId="1112">
      <calculatedColumnFormula>SUM(DATA_MARZO_2025[[#This Row],[1]:[31]])</calculatedColumnFormula>
    </tableColumn>
    <tableColumn id="7" xr3:uid="{D5702432-6067-40C7-B647-63D5EBDD13C2}" name="META" dataDxfId="1111"/>
    <tableColumn id="5" xr3:uid="{40A208DF-2D8B-4D71-B923-6BFFA76CDA11}" name="ASER_" dataDxfId="1110"/>
    <tableColumn id="38" xr3:uid="{1F074B40-AB13-4BEE-BC21-9D178D274909}" name="1"/>
    <tableColumn id="41" xr3:uid="{936D83D8-C85E-4C4D-9E8D-BA3D7C54F99A}" name="2" dataDxfId="110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07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06" dataDxfId="1104" headerRowBorderDxfId="1105" tableBorderDxfId="1103" totalsRowBorderDxfId="110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01"/>
    <tableColumn id="1" xr3:uid="{23B67F77-728E-46C0-B5B1-11CE8E08D862}" name="RECUPERO SUPERVISOR" dataDxfId="1100">
      <calculatedColumnFormula>MAX(DITE_MARZO_2025[[#This Row],[1]:[31]])</calculatedColumnFormula>
    </tableColumn>
    <tableColumn id="2" xr3:uid="{0BAE08AE-6A16-447E-9DDD-8800D68BFFA3}" name="ALCANCE SUPERVISOR" dataDxfId="1099">
      <calculatedColumnFormula>DITE_MARZO_2025[[#This Row],[RECUPERO SUPERVISOR]]/DITE_MARZO_2025[[#This Row],[META SUPER]]</calculatedColumnFormula>
    </tableColumn>
    <tableColumn id="4" xr3:uid="{663301EA-2B77-4C76-B8E0-713CAAD1AC41}" name="SUPER" dataDxfId="1098"/>
    <tableColumn id="6" xr3:uid="{9A6FEB31-48E4-456F-8C1F-14055131E9D6}" name="1" dataDxfId="1097"/>
    <tableColumn id="7" xr3:uid="{B8154FAF-39D2-4ED9-8DD7-C179156ECA39}" name="2" dataDxfId="1096"/>
    <tableColumn id="8" xr3:uid="{E58A14C1-44D1-46A4-9137-21E70261FA76}" name="3" dataDxfId="1095"/>
    <tableColumn id="9" xr3:uid="{EFDA2093-809C-4DA2-80F9-0388CCC5E290}" name="4" dataDxfId="1094"/>
    <tableColumn id="10" xr3:uid="{634CF5F0-F36D-4B26-8143-8C3A6FB59216}" name="5" dataDxfId="1093"/>
    <tableColumn id="11" xr3:uid="{77A0553B-7BDF-49B7-B459-701A77496BEA}" name="6" dataDxfId="109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91"/>
    <tableColumn id="13" xr3:uid="{C6D91E97-E16B-4E76-BE55-A08C2A1131DD}" name="18" dataDxfId="1090"/>
    <tableColumn id="14" xr3:uid="{2A5F1078-A097-4171-BD28-7B9B623471D0}" name="19" dataDxfId="1089"/>
    <tableColumn id="15" xr3:uid="{5E883D61-775A-4AD4-A304-156DCFD9F825}" name="20" dataDxfId="1088"/>
    <tableColumn id="16" xr3:uid="{BEFB5788-590D-4EFA-8707-20BAAF7026F1}" name="21" dataDxfId="1087"/>
    <tableColumn id="17" xr3:uid="{8FC06E69-FAE9-4DBE-9C75-7A6598DE29C6}" name="22" dataDxfId="1086"/>
    <tableColumn id="18" xr3:uid="{966EC934-1D25-407E-AE13-8147AC3FF531}" name="23" dataDxfId="1085"/>
    <tableColumn id="19" xr3:uid="{5437FF24-6F5D-412D-82EE-8C668C7DC853}" name="24" dataDxfId="1084"/>
    <tableColumn id="20" xr3:uid="{204A7CBC-2C07-4027-851F-021033B930C1}" name="25" dataDxfId="1083"/>
    <tableColumn id="21" xr3:uid="{DF491418-AC74-4C6A-852F-F0797487D11C}" name="26" dataDxfId="1082"/>
    <tableColumn id="22" xr3:uid="{E184F0A4-EF1A-48F5-8166-10085FC40D13}" name="27" dataDxfId="1081"/>
    <tableColumn id="23" xr3:uid="{66C12B87-BC6D-46BE-AF31-D0C68A22BC7E}" name="28" dataDxfId="1080"/>
    <tableColumn id="24" xr3:uid="{A2DB9C74-4CB6-4BBF-A230-DF50FDE9380D}" name="29" dataDxfId="1079"/>
    <tableColumn id="25" xr3:uid="{D54E02BE-AA16-43C7-ABD3-89326740EA63}" name="30" dataDxfId="1078"/>
    <tableColumn id="26" xr3:uid="{11172EA7-856A-4297-8329-62917B649E9A}" name="31" dataDxfId="1077"/>
    <tableColumn id="3" xr3:uid="{42C6AD34-2DFF-436B-BB22-6DE170226F44}" name="CARTERA" dataDxfId="1076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75" dataDxfId="1074">
  <autoFilter ref="CK8:CO15" xr:uid="{5CC39DC1-38AA-4FD7-8618-9D1757C063BF}"/>
  <tableColumns count="5">
    <tableColumn id="1" xr3:uid="{199AD204-98F5-4357-9EC8-563E6CC4C321}" name="VISTA" dataDxfId="1073"/>
    <tableColumn id="2" xr3:uid="{BFF1F734-4111-4DDD-8CA0-5198DC585DA1}" name="1" dataDxfId="1072"/>
    <tableColumn id="3" xr3:uid="{E52B6FFD-0DE7-46BA-A600-8E50FF6CEDED}" name="2" dataDxfId="1071"/>
    <tableColumn id="4" xr3:uid="{5F9675DE-09FF-4EA0-A369-BBECA620B87D}" name="3" dataDxfId="1070"/>
    <tableColumn id="14" xr3:uid="{DA0EFF7B-8E6A-466A-B17D-365D82C21948}" name="4" dataDxfId="1069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67"/>
    <tableColumn id="5" xr3:uid="{D789E66F-CC8C-4715-A998-7AE532E85E8A}" name="ASESOR" dataDxfId="1066"/>
    <tableColumn id="6" xr3:uid="{3455DB8A-5A64-4A8F-8153-2471763CA60D}" name="RECUPERO" dataDxfId="1065"/>
    <tableColumn id="8" xr3:uid="{F8575E1F-78C1-4E15-B505-1AECE8857345}" name="DNI" dataDxfId="1064"/>
    <tableColumn id="9" xr3:uid="{BE130F2A-9B67-45D5-AA49-051D2F0A515B}" name="FECHA DE INICIO" dataDxfId="1063"/>
    <tableColumn id="10" xr3:uid="{31096FEC-094E-478E-A9F3-0023192798F0}" name="ESTADO" dataDxfId="1062"/>
    <tableColumn id="11" xr3:uid="{CD53B1C2-5C16-4E04-B510-37D1EE2D9C67}" name="SEGMENTO" dataDxfId="106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60" headerRowBorderDxfId="1059" tableBorderDxfId="1058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57">
      <calculatedColumnFormula>DATA_ABRIL_2025[[#This Row],[RECUPERO]]/DATA_ABRIL_2025[[#This Row],[META]]</calculatedColumnFormula>
    </tableColumn>
    <tableColumn id="3" xr3:uid="{1B1E8B7A-D562-46FD-89DE-12ADBC7146F2}" name="Q_ALC" dataDxfId="1056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055"/>
    <tableColumn id="6" xr3:uid="{9C2D93B7-85A2-4E07-8DD4-3C81F7BF7EBF}" name="RECUPERO" dataDxfId="1054">
      <calculatedColumnFormula>SUM(DATA_ABRIL_2025[[#This Row],[1]:[31]])</calculatedColumnFormula>
    </tableColumn>
    <tableColumn id="7" xr3:uid="{8F4173FF-BB8D-4C61-A5E9-1B6F872C619C}" name="META" dataDxfId="1053"/>
    <tableColumn id="5" xr3:uid="{64151D2C-B822-41DF-8964-343214960730}" name="ASER_" dataDxfId="1052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51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50" dataDxfId="1048" headerRowBorderDxfId="1049" tableBorderDxfId="1047" totalsRowBorderDxfId="1046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45"/>
    <tableColumn id="1" xr3:uid="{56AD13BC-F67F-4EBC-8601-073AD9D41E5D}" name="RECUPERO SUPERVISOR" dataDxfId="1044">
      <calculatedColumnFormula>MAX(DITE_ABRIL_2025[[#This Row],[1]:[31]])</calculatedColumnFormula>
    </tableColumn>
    <tableColumn id="2" xr3:uid="{B40C8394-DA7A-4DDD-89EA-AE757C76DD20}" name="ALCANCE SUPERVISOR" dataDxfId="1043">
      <calculatedColumnFormula>BA9/DITE_ABRIL_2025[[#This Row],[META SUPER]]</calculatedColumnFormula>
    </tableColumn>
    <tableColumn id="4" xr3:uid="{B71408F8-B985-4B11-8661-52EFC6FA8097}" name="SUPER" dataDxfId="1042"/>
    <tableColumn id="6" xr3:uid="{9E37ADBB-A64C-4E4B-9AF4-6087C797FB5E}" name="1" dataDxfId="1041"/>
    <tableColumn id="7" xr3:uid="{09E3EE83-45B5-4808-842B-71D4652DE46A}" name="2" dataDxfId="1040"/>
    <tableColumn id="8" xr3:uid="{243F9102-2670-48D4-B25D-8432658D89F6}" name="3" dataDxfId="1039"/>
    <tableColumn id="9" xr3:uid="{06003E0F-B470-4925-ACE4-1381347B3E87}" name="4" dataDxfId="1038"/>
    <tableColumn id="10" xr3:uid="{DF8C4E72-181D-4E2F-A34D-2BB7FD231520}" name="5" dataDxfId="1037"/>
    <tableColumn id="11" xr3:uid="{56E37C44-85E9-4431-A560-A54606105B9D}" name="6" dataDxfId="1036"/>
    <tableColumn id="12" xr3:uid="{9ADEA573-5E4A-46C0-8569-AFED61AE0141}" name="7" dataDxfId="1035"/>
    <tableColumn id="13" xr3:uid="{D44E56ED-D810-4F08-ACAA-0850A2CBA861}" name="8" dataDxfId="1034"/>
    <tableColumn id="14" xr3:uid="{4F1A46EB-156C-42BB-A090-307A483EDA59}" name="9" dataDxfId="1033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32"/>
    <tableColumn id="16" xr3:uid="{C78E77EC-88A1-4EFD-AD1A-7DF788C46683}" name="22" dataDxfId="1031"/>
    <tableColumn id="17" xr3:uid="{D5FD8172-0B95-4406-9239-1ABAD08F1B45}" name="23" dataDxfId="1030"/>
    <tableColumn id="18" xr3:uid="{8E9BAC3F-3B04-449B-88EE-DBF57FA626AC}" name="24" dataDxfId="1029"/>
    <tableColumn id="19" xr3:uid="{BFA3B7EB-0BC7-4311-8FCE-7C69A9357A03}" name="25" dataDxfId="1028"/>
    <tableColumn id="20" xr3:uid="{D2BE25CA-961F-40EE-9EC1-A49EEA4DDB5A}" name="26" dataDxfId="1027"/>
    <tableColumn id="21" xr3:uid="{77AAB025-517F-4236-B11B-AEE9B7399348}" name="27" dataDxfId="1026"/>
    <tableColumn id="22" xr3:uid="{E35C7392-A09A-482A-9C37-79B0D6711E60}" name="28" dataDxfId="1025"/>
    <tableColumn id="23" xr3:uid="{B9F1E360-1FEC-4978-B5DB-3DECA1925AE9}" name="29" dataDxfId="1024"/>
    <tableColumn id="24" xr3:uid="{89A20735-1F9D-4A38-9BEB-B3BD56D1FD35}" name="30" dataDxfId="1023"/>
    <tableColumn id="25" xr3:uid="{4BE1A809-8A7F-4933-9AB7-B0E4C9CDDD7E}" name="31" dataDxfId="1022"/>
    <tableColumn id="3" xr3:uid="{8BAF39B2-F0EB-433E-8F3A-FEAC89C5F9BF}" name="CARTERA" dataDxfId="1021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20" dataDxfId="1019">
  <autoFilter ref="CK8:CO16" xr:uid="{A098A3B8-3C17-4FC2-BD2A-EA8EA6D3503A}"/>
  <tableColumns count="5">
    <tableColumn id="1" xr3:uid="{EEB56793-AB81-4365-A4E5-C06A780CA295}" name="VISTA" dataDxfId="1018"/>
    <tableColumn id="2" xr3:uid="{54EC6886-D858-4D08-95BC-9CB64C69785F}" name="1" dataDxfId="1017"/>
    <tableColumn id="3" xr3:uid="{29622426-510D-41D8-BAAB-33B75A3032DA}" name="2" dataDxfId="1016"/>
    <tableColumn id="4" xr3:uid="{10D8188B-45F2-4371-9D53-44980E950C48}" name="3" dataDxfId="1015"/>
    <tableColumn id="14" xr3:uid="{88B5AB80-A8EA-41B5-BA7B-E57AF885CB41}" name="4" dataDxfId="101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1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12">
      <calculatedColumnFormula>D1_MAYO_2025[[#This Row],[RECUPERO]]/D1_MAYO_2025[[#This Row],[META]]</calculatedColumnFormula>
    </tableColumn>
    <tableColumn id="7" xr3:uid="{7C5F88F0-9FF3-49CF-BE68-2D455D9DEE81}" name="SUPER2" dataDxfId="1011"/>
    <tableColumn id="5" xr3:uid="{5FAC7613-1036-4D50-9A09-AB4F41D88D12}" name="ASESOR" dataDxfId="1010"/>
    <tableColumn id="6" xr3:uid="{373B07DA-C176-4486-843D-36C5A3043867}" name="RECUPERO" dataDxfId="1009"/>
    <tableColumn id="8" xr3:uid="{CDBFB8A5-E15E-4513-B245-3523278CBBD2}" name="DNI" dataDxfId="1008"/>
    <tableColumn id="9" xr3:uid="{64A6BF66-DB3B-4ED3-B1A9-2DF71B8D1ACE}" name="FECHA DE INICIO" dataDxfId="1007"/>
    <tableColumn id="10" xr3:uid="{9DD10A75-AE91-4226-BF53-FBC3A38A3094}" name="ESTADO" dataDxfId="1006"/>
    <tableColumn id="11" xr3:uid="{E457A2EF-C26E-43DE-BDB2-64E1BFF451C1}" name="SEGMENTO" dataDxfId="100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04" headerRowBorderDxfId="1003" tableBorderDxfId="1002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01">
      <calculatedColumnFormula>DATA_MAYO_2025[[#This Row],[RECUPERO]]/DATA_MAYO_2025[[#This Row],[META]]</calculatedColumnFormula>
    </tableColumn>
    <tableColumn id="3" xr3:uid="{8551335D-BE40-494B-A806-42FAA211C207}" name="Q_ALC" dataDxfId="1000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999"/>
    <tableColumn id="6" xr3:uid="{85DC5B94-4FF7-4224-A993-E56A00A5F6DA}" name="RECUPERO" dataDxfId="998">
      <calculatedColumnFormula>SUM(DATA_MAYO_2025[[#This Row],[1]:[31]])</calculatedColumnFormula>
    </tableColumn>
    <tableColumn id="7" xr3:uid="{E2EB46E1-D5BC-46B2-859F-8C05EBBE26F5}" name="META" dataDxfId="997"/>
    <tableColumn id="5" xr3:uid="{A8ED42EF-7F3D-47A1-A928-02CDC650D596}" name="ASER_" dataDxfId="996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9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94" dataDxfId="992" headerRowBorderDxfId="993" tableBorderDxfId="991" totalsRowBorderDxfId="990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89"/>
    <tableColumn id="1" xr3:uid="{E8B4D119-C811-4392-9EE6-8F0C79BEE9E9}" name="RECUPERO SUPERVISOR" dataDxfId="988">
      <calculatedColumnFormula>MAX(DITE_MAYO_2025[[#This Row],[1]:[31]])</calculatedColumnFormula>
    </tableColumn>
    <tableColumn id="2" xr3:uid="{B44E621C-D444-4670-8FB8-CA1A1E3293FE}" name="ALCANCE SUPERVISOR" dataDxfId="987">
      <calculatedColumnFormula>DITE_MAYO_2025[[#This Row],[RECUPERO SUPERVISOR]]/DITE_MAYO_2025[[#This Row],[META SUPER]]</calculatedColumnFormula>
    </tableColumn>
    <tableColumn id="4" xr3:uid="{63B60F11-ECE7-4839-BADE-F875CF35D6C8}" name="SUPER" dataDxfId="986"/>
    <tableColumn id="6" xr3:uid="{795F9848-930D-4B49-893D-00DA36A6069C}" name="1" dataDxfId="985"/>
    <tableColumn id="7" xr3:uid="{A0F1B09B-45CD-4449-B0E0-2A746353F5F6}" name="2" dataDxfId="984"/>
    <tableColumn id="8" xr3:uid="{42485F8E-3938-40CB-B75A-E12120AF085D}" name="3" dataDxfId="983"/>
    <tableColumn id="9" xr3:uid="{16CE59CD-D621-412D-8F6E-F5B8FEEFCBB4}" name="4" dataDxfId="982"/>
    <tableColumn id="10" xr3:uid="{D1B5939A-E95A-4BE2-BA16-796CFB62C7BB}" name="5" dataDxfId="981"/>
    <tableColumn id="11" xr3:uid="{42606FA2-25C4-48F7-BC25-B75CFBF93D7E}" name="6" dataDxfId="980"/>
    <tableColumn id="12" xr3:uid="{91DD2662-D657-4CF0-B378-5B3D9B374F80}" name="7" dataDxfId="979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8"/>
    <tableColumn id="14" xr3:uid="{FDAEFC46-2A8B-451E-929D-76EC4BC7CA39}" name="19" dataDxfId="977"/>
    <tableColumn id="15" xr3:uid="{1F944C9F-2359-45A9-8922-617195550B92}" name="20" dataDxfId="976"/>
    <tableColumn id="16" xr3:uid="{D023EA95-922B-4435-8A92-F165E2F3A560}" name="21" dataDxfId="975"/>
    <tableColumn id="17" xr3:uid="{7AC3BA92-E630-483B-B27E-18C40869116B}" name="22" dataDxfId="974"/>
    <tableColumn id="18" xr3:uid="{3609A57C-B1DB-4D87-9574-007183221000}" name="23" dataDxfId="973"/>
    <tableColumn id="19" xr3:uid="{98740490-1047-4343-85C8-834AE6AF935A}" name="24" dataDxfId="972"/>
    <tableColumn id="20" xr3:uid="{CE682DBD-B5A8-49C9-8A73-515C0BB553A8}" name="25" dataDxfId="971"/>
    <tableColumn id="21" xr3:uid="{2C63A6DB-A36B-488F-8D7C-F86E11CED59A}" name="26" dataDxfId="970"/>
    <tableColumn id="22" xr3:uid="{01511E88-F7F3-4FDD-998C-292B28698241}" name="27" dataDxfId="969"/>
    <tableColumn id="23" xr3:uid="{B0CE642E-7F10-4E00-9DD1-FC5CF0499DC2}" name="28" dataDxfId="968"/>
    <tableColumn id="24" xr3:uid="{EE9469B0-D486-4046-8AA2-36629B9D9667}" name="29" dataDxfId="967"/>
    <tableColumn id="25" xr3:uid="{D05B2A45-8E05-43BB-9FFA-CC56C7D8C31E}" name="30" dataDxfId="966"/>
    <tableColumn id="26" xr3:uid="{AE78D865-FDC9-4B75-AADF-A48F19C319DC}" name="31" dataDxfId="965"/>
    <tableColumn id="3" xr3:uid="{0887DE9C-F035-4EEC-B2F4-4C2CEB11922C}" name="CARTERA" dataDxfId="96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63" dataDxfId="962">
  <autoFilter ref="CK8:CO16" xr:uid="{2E1714BA-AA31-40C3-A8A8-8F7AF2BE18D3}"/>
  <tableColumns count="5">
    <tableColumn id="1" xr3:uid="{FD8B1FFA-2501-4004-A802-184E80D06B91}" name="VISTA" dataDxfId="961"/>
    <tableColumn id="2" xr3:uid="{429A3B8D-50F1-4374-8637-AB41E24A51D7}" name="1" dataDxfId="960"/>
    <tableColumn id="3" xr3:uid="{DF889198-ABC0-4D54-8703-0B6A785ACBEB}" name="2" dataDxfId="959"/>
    <tableColumn id="4" xr3:uid="{441DAF2A-F2AF-4DE9-A31B-DB40B0EF364E}" name="3" dataDxfId="958"/>
    <tableColumn id="14" xr3:uid="{13BCF5FE-8355-4BAE-9E87-9F83B0CDD4C1}" name="4" dataDxfId="957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56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55"/>
    <tableColumn id="5" xr3:uid="{1BF578D9-FB1B-48B0-B732-40F721FD7C19}" name="ASESOR" dataDxfId="954"/>
    <tableColumn id="6" xr3:uid="{CA995F17-DCA5-4D19-B2E1-FD9362121A39}" name="RECUPERO"/>
    <tableColumn id="8" xr3:uid="{9BC620F7-3E10-4417-B0EA-F37D1F039447}" name="DNI" dataDxfId="953"/>
    <tableColumn id="9" xr3:uid="{0CBCBA61-9BA1-4E3D-B6CE-38E6C9A1078C}" name="FECHA DE INICIO" dataDxfId="952"/>
    <tableColumn id="10" xr3:uid="{3A23F58F-8B92-4D7C-82D9-23C8B3B51E6F}" name="ESTADO" dataDxfId="951"/>
    <tableColumn id="11" xr3:uid="{2E50347E-4858-4527-938D-F94ED2AB3BED}" name="SEGMENTO" dataDxfId="95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49" headerRowBorderDxfId="948" tableBorderDxfId="94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46">
      <calculatedColumnFormula>DATA_JUNIO_2025[[#This Row],[RECUPERO]]/DATA_JUNIO_2025[[#This Row],[META]]</calculatedColumnFormula>
    </tableColumn>
    <tableColumn id="3" xr3:uid="{78E201C6-658E-4437-AC52-3D0E669D8389}" name="Q_ALC" dataDxfId="945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944"/>
    <tableColumn id="6" xr3:uid="{3AD4A449-DB0B-4879-AD61-28FA40E45717}" name="RECUPERO" dataDxfId="943">
      <calculatedColumnFormula>SUM(DATA_JUNIO_2025[[#This Row],[1]:[31]])</calculatedColumnFormula>
    </tableColumn>
    <tableColumn id="7" xr3:uid="{2BD9FB92-38FC-44A8-B5F2-890569E48C37}" name="META" dataDxfId="942"/>
    <tableColumn id="5" xr3:uid="{9812F1F1-AB5A-41A6-A84D-86B290FCB7E7}" name="ASER_" dataDxfId="941"/>
    <tableColumn id="37" xr3:uid="{834796BA-53F4-4194-919E-D8B97FEA7F3F}" name="1" dataDxfId="94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3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8" dataDxfId="936" headerRowBorderDxfId="937" tableBorderDxfId="935" totalsRowBorderDxfId="93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33"/>
    <tableColumn id="1" xr3:uid="{1A75BF93-811F-4AFA-86B4-9AD496200913}" name="RECUPERO SUPERVISOR" dataDxfId="932"/>
    <tableColumn id="2" xr3:uid="{60B107BC-0938-4363-BE59-47C4E7777D14}" name="ALCANCE SUPERVISOR" dataDxfId="931">
      <calculatedColumnFormula>DITE_JUNIO_2025[[#This Row],[RECUPERO SUPERVISOR]]/DITE_JUNIO_2025[[#This Row],[META SUPER]]</calculatedColumnFormula>
    </tableColumn>
    <tableColumn id="4" xr3:uid="{846684E8-1F2C-4021-AB12-AFBE9E56FAA4}" name="SUPER" dataDxfId="930"/>
    <tableColumn id="6" xr3:uid="{A217DEAD-ACD7-4C63-A622-E2E01ECF328C}" name="1" dataDxfId="929"/>
    <tableColumn id="7" xr3:uid="{5CA18C0A-7D47-455B-B153-EFA8D01D32D6}" name="2" dataDxfId="928"/>
    <tableColumn id="8" xr3:uid="{3CBBE086-E28B-4224-AF45-5A4E7A009E3F}" name="3" dataDxfId="927"/>
    <tableColumn id="9" xr3:uid="{4B327145-F7C9-4ABC-A911-6EB2E553C986}" name="4" dataDxfId="926"/>
    <tableColumn id="10" xr3:uid="{C644450F-2149-4D87-8E04-D3DD6B99C066}" name="5" dataDxfId="925"/>
    <tableColumn id="11" xr3:uid="{92D6DA00-2083-479D-96F6-4B48312C9C12}" name="6" dataDxfId="924"/>
    <tableColumn id="12" xr3:uid="{2EC613D6-BDCD-416F-817F-42C8018B90FE}" name="7" dataDxfId="923"/>
    <tableColumn id="13" xr3:uid="{B55C5834-2D46-4D83-8429-14D18D9B95EF}" name="8" dataDxfId="922"/>
    <tableColumn id="14" xr3:uid="{5C6DF4C8-EDC0-4827-AA8B-9C2B7202A4DA}" name="9" dataDxfId="921"/>
    <tableColumn id="15" xr3:uid="{764D7AA1-F3E2-4E06-A4A9-952B47F95E76}" name="10" dataDxfId="920"/>
    <tableColumn id="16" xr3:uid="{6D896E44-118D-4124-BF4A-2E06B8568517}" name="11" dataDxfId="91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8"/>
    <tableColumn id="18" xr3:uid="{E97C32F3-7B30-46E7-B4CD-72B412E48E28}" name="22" dataDxfId="917"/>
    <tableColumn id="19" xr3:uid="{FD784BF8-211E-4275-A9B4-168979C2AFD1}" name="23" dataDxfId="916"/>
    <tableColumn id="20" xr3:uid="{766DA9FA-C407-4AC5-BFFB-BF6A1B6D5B26}" name="24" dataDxfId="915"/>
    <tableColumn id="21" xr3:uid="{CD1B765C-53CF-4C5C-A708-487BC53AF68A}" name="25" dataDxfId="914"/>
    <tableColumn id="22" xr3:uid="{2800A805-A560-4CF0-B47E-4486A92755E4}" name="26" dataDxfId="913"/>
    <tableColumn id="23" xr3:uid="{7067EFFA-F2EA-4FFF-A281-8E3E0E718C87}" name="27" dataDxfId="912"/>
    <tableColumn id="24" xr3:uid="{BB01C4B5-FEB4-44E1-BF58-4C9BF81261B1}" name="28" dataDxfId="911"/>
    <tableColumn id="25" xr3:uid="{2116D7DE-6632-4314-9539-6B4BA9407512}" name="29" dataDxfId="910"/>
    <tableColumn id="37" xr3:uid="{CBFA4429-3DA2-46C7-A9A0-49B669AE33A6}" name="30"/>
    <tableColumn id="26" xr3:uid="{B0D188FD-F41F-4C43-A42F-87048D9F3347}" name="31" dataDxfId="909"/>
    <tableColumn id="3" xr3:uid="{153A774F-FA3D-4DE9-A743-A193E9EC2BE7}" name="CARTERA" dataDxfId="908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07" dataDxfId="906">
  <autoFilter ref="CK8:CO16" xr:uid="{D9FB21D9-7D2B-4B44-80D1-3C8656081B59}"/>
  <tableColumns count="5">
    <tableColumn id="1" xr3:uid="{55CC47EE-B5EB-4C22-912A-314A0C4A22CD}" name="VISTA" dataDxfId="905"/>
    <tableColumn id="2" xr3:uid="{68D27FF1-F05E-4881-A0C1-4566D81A7430}" name="1" dataDxfId="904"/>
    <tableColumn id="3" xr3:uid="{E7DA3F7B-A434-4EEC-A6F7-AC22B5F4CAE6}" name="2" dataDxfId="903"/>
    <tableColumn id="4" xr3:uid="{B8418D52-AA16-49C2-A8AA-75631794246B}" name="3" dataDxfId="902"/>
    <tableColumn id="14" xr3:uid="{5C3F1E9C-C0C1-4E39-B365-91CF22966878}" name="4" dataDxfId="901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00" headerRowBorderDxfId="899" tableBorderDxfId="89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97">
      <calculatedColumnFormula>DATA_JULIO_2025[[#This Row],[RECUPERO]]/DATA_JULIO_2025[[#This Row],[META]]</calculatedColumnFormula>
    </tableColumn>
    <tableColumn id="3" xr3:uid="{1754C817-3C23-490F-BEA3-3ACD2AC34A65}" name="Q_ALC" dataDxfId="896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895"/>
    <tableColumn id="6" xr3:uid="{BCDF5A35-E274-481A-8FAA-7585E0413D78}" name="RECUPERO" dataDxfId="894">
      <calculatedColumnFormula>SUM(DATA_JULIO_2025[[#This Row],[1]:[31]])</calculatedColumnFormula>
    </tableColumn>
    <tableColumn id="7" xr3:uid="{8DE1FEE0-51D3-4EA8-A46E-89BEBA12056E}" name="META" dataDxfId="893"/>
    <tableColumn id="1" xr3:uid="{3C41F150-757E-4673-8594-D891B2820E33}" name="ASER_" dataDxfId="89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91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89" headerRowBorderDxfId="890" tableBorderDxfId="888">
  <autoFilter ref="A2:K85" xr:uid="{F460AB3C-55A7-4610-B74D-44400B82E396}"/>
  <tableColumns count="11">
    <tableColumn id="1" xr3:uid="{174E92CC-5FBB-42E6-ABBA-A2148115201A}" name="SUPER" dataDxfId="887">
      <calculatedColumnFormula>D1_JULIO_2025[[#This Row],[SUPER2]]</calculatedColumnFormula>
    </tableColumn>
    <tableColumn id="6" xr3:uid="{D87E1435-21B2-485D-8BCD-1C27FC523EEA}" name="ASESOR_CRR" dataDxfId="886"/>
    <tableColumn id="2" xr3:uid="{FC570054-965C-4F29-B04A-C58608AEAECA}" name="META" dataDxfId="885">
      <calculatedColumnFormula>VLOOKUP(D1_JULIO_2025[[#This Row],[SUPER]],DATA_JULIO_2025[[SUPERVISOR]:[META]],3,0)</calculatedColumnFormula>
    </tableColumn>
    <tableColumn id="3" xr3:uid="{CF023A93-4AFB-4349-9235-179A60BC2249}" name="ALCANCE" dataDxfId="884">
      <calculatedColumnFormula>D1_JULIO_2025[[#This Row],[RECUPERO]]/C3</calculatedColumnFormula>
    </tableColumn>
    <tableColumn id="7" xr3:uid="{59576C9E-00A8-419A-8EFC-86D74D6B4B3F}" name="SUPER2" dataDxfId="883"/>
    <tableColumn id="4" xr3:uid="{6F567985-92B6-498E-BDE9-81AA438ECD22}" name="ASESOR" dataDxfId="882"/>
    <tableColumn id="5" xr3:uid="{2DFC340F-6B74-4E64-B475-782D4A5F8B3E}" name="RECUPERO" dataDxfId="881"/>
    <tableColumn id="8" xr3:uid="{D42D0BDD-24C5-4390-9867-D5F3D45952CE}" name="DNI" dataDxfId="880"/>
    <tableColumn id="9" xr3:uid="{A9555617-B6CF-4123-9AD8-5E9DB6528E74}" name="FECHA DE INICIO" dataDxfId="879"/>
    <tableColumn id="10" xr3:uid="{1C792B0A-E0F3-406D-8123-75E932FC95A1}" name="ESTADO" dataDxfId="878"/>
    <tableColumn id="11" xr3:uid="{9C7DD975-8CE5-47A7-9055-3D889431846F}" name="SEGMENTO" dataDxfId="877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76" dataDxfId="874" headerRowBorderDxfId="875" tableBorderDxfId="873" totalsRowBorderDxfId="872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71"/>
    <tableColumn id="1" xr3:uid="{4CE2BFB4-C324-4ECE-B3B7-77A433373BEC}" name="RECUPERO SUPERVISOR" dataDxfId="870"/>
    <tableColumn id="2" xr3:uid="{76C6BCA1-6820-46A6-B790-01B3E88F6266}" name="ALCANCE SUPERVISOR" dataDxfId="869">
      <calculatedColumnFormula>BA9/DITE_JULIO_2025[[#This Row],[META SUPER]]</calculatedColumnFormula>
    </tableColumn>
    <tableColumn id="4" xr3:uid="{FE9C5289-6F21-4D71-92B6-F36B6C9748E7}" name="SUPER" dataDxfId="868"/>
    <tableColumn id="6" xr3:uid="{A5188244-D142-4196-92CC-15B237C3E734}" name="1" dataDxfId="867"/>
    <tableColumn id="7" xr3:uid="{9754BD88-AFD1-4BCB-AF69-DA7B55E3A053}" name="2" dataDxfId="866"/>
    <tableColumn id="8" xr3:uid="{851C8CA8-D257-4BFB-B6BE-D82354200CA7}" name="3" dataDxfId="865"/>
    <tableColumn id="9" xr3:uid="{AE769B63-903F-46E5-A3F0-8DA27C689974}" name="4" dataDxfId="864"/>
    <tableColumn id="10" xr3:uid="{D09A5961-EE10-491A-BFFE-C5ABD80598A8}" name="5" dataDxfId="863"/>
    <tableColumn id="11" xr3:uid="{EC4AF483-303E-4488-AFA2-DD9A058F071A}" name="6" dataDxfId="862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61"/>
    <tableColumn id="13" xr3:uid="{377D024A-00DD-4A77-A549-5C6BEBE894D0}" name="19" dataDxfId="860"/>
    <tableColumn id="14" xr3:uid="{8FABF999-C8BA-4B7D-980A-2659F766178B}" name="20" dataDxfId="859"/>
    <tableColumn id="15" xr3:uid="{06AC6AD7-A191-47DD-AE3F-9A0525AF8DD6}" name="21" dataDxfId="858"/>
    <tableColumn id="16" xr3:uid="{BB465107-63D7-443B-8989-EF197F62D322}" name="22" dataDxfId="857"/>
    <tableColumn id="17" xr3:uid="{3DFE5CBD-1315-4CBA-A14E-1763583D7BEC}" name="23" dataDxfId="856"/>
    <tableColumn id="18" xr3:uid="{5DB3135E-36A1-4F0D-890E-50AC461B96C4}" name="24" dataDxfId="855"/>
    <tableColumn id="19" xr3:uid="{57CA79FE-F6A3-4697-8926-36322AD1BC6C}" name="25" dataDxfId="854"/>
    <tableColumn id="20" xr3:uid="{A99C4302-A806-4344-ABAF-AF753E7EF30D}" name="26" dataDxfId="853"/>
    <tableColumn id="21" xr3:uid="{D1C3F20A-0988-4CC4-8D06-ED3EE15A7AB1}" name="27" dataDxfId="852"/>
    <tableColumn id="22" xr3:uid="{ECEC5739-F3E4-44C4-9408-4DAA6DE5069C}" name="28" dataDxfId="851"/>
    <tableColumn id="23" xr3:uid="{CD77FB96-6C17-47A0-82BA-2ABEA1725A41}" name="29" dataDxfId="850"/>
    <tableColumn id="24" xr3:uid="{87D0EFA1-B9FB-444F-B737-EE4C1B838FBC}" name="30" dataDxfId="849"/>
    <tableColumn id="25" xr3:uid="{BF0F5A29-80D1-482F-9C53-48E4478A5F1D}" name="31" dataDxfId="848"/>
    <tableColumn id="3" xr3:uid="{51B2E01F-098B-4EAB-AB37-99A7A456DDF6}" name="CARTERA" dataDxfId="84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46" dataDxfId="845">
  <autoFilter ref="CK8:CO16" xr:uid="{48E2B3F9-662F-43E3-B2D7-EF047720147C}"/>
  <tableColumns count="5">
    <tableColumn id="1" xr3:uid="{31EE75DE-2574-4FED-AE5C-102BACD54839}" name="VISTA" dataDxfId="844"/>
    <tableColumn id="2" xr3:uid="{5D48C081-2B85-4A2C-B334-4EFE9F1D31D4}" name="1" dataDxfId="843"/>
    <tableColumn id="3" xr3:uid="{48F2F8E6-86C2-4EB7-B42C-6C436443A10C}" name="2" dataDxfId="842"/>
    <tableColumn id="4" xr3:uid="{F2194CAB-7275-4416-B293-5EB972058E9D}" name="3" dataDxfId="841"/>
    <tableColumn id="14" xr3:uid="{00A2B7A6-F441-48AC-9C48-2016F4FEC44D}" name="4" dataDxfId="84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8" headerRowBorderDxfId="839" tableBorderDxfId="837">
  <autoFilter ref="A2:K91" xr:uid="{816CEBCE-101B-42C2-A45C-8113A647428A}"/>
  <tableColumns count="11">
    <tableColumn id="1" xr3:uid="{596664E6-24CF-4AF3-A84D-121AC4745B4C}" name="SUPER" dataDxfId="836"/>
    <tableColumn id="6" xr3:uid="{CA4B13E9-2CAB-42E2-A028-4DFB844CF726}" name="ASESOR_CRR" dataDxfId="835"/>
    <tableColumn id="2" xr3:uid="{B3C2F90C-6F59-4998-9F82-960596BF09D8}" name="META" dataDxfId="834">
      <calculatedColumnFormula>VLOOKUP(D1_AGOSTO_2025[[#This Row],[SUPER]],DATA_AGOSTO_2025[[SUPERVISOR]:[META]],3,0)</calculatedColumnFormula>
    </tableColumn>
    <tableColumn id="3" xr3:uid="{6CE379C4-19C8-4C90-81DB-EA83E873B03A}" name="ALCANCE" dataDxfId="833"/>
    <tableColumn id="7" xr3:uid="{28AC502F-3113-4B59-AA88-4F9E0E7D938B}" name="SUPER2" dataDxfId="832"/>
    <tableColumn id="4" xr3:uid="{9AE19661-0B03-4D03-9661-4B81FCE456D3}" name="ASESOR" dataDxfId="831"/>
    <tableColumn id="5" xr3:uid="{9CCAC285-FD2E-415B-BE6E-AD7E20CECF29}" name="RECUPERO" dataDxfId="830">
      <calculatedColumnFormula>VLOOKUP(D1_AGOSTO_2025[[#This Row],[ASESOR]],$E$95:$F$176,2,0)</calculatedColumnFormula>
    </tableColumn>
    <tableColumn id="8" xr3:uid="{043E81D5-B688-480A-9A28-C451E6CC8ACE}" name="DNI" dataDxfId="829"/>
    <tableColumn id="9" xr3:uid="{1F9CE105-EFA8-4FFE-9C5C-0AB581B961DE}" name="FECHA DE INICIO" dataDxfId="828"/>
    <tableColumn id="10" xr3:uid="{6CA7DA08-8CCF-441D-AE86-422E2259780A}" name="ESTADO" dataDxfId="827"/>
    <tableColumn id="11" xr3:uid="{9109CC4D-CC03-42BB-8F60-09A0400B4073}" name="SEGMENTO" dataDxfId="82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25" headerRowBorderDxfId="824" tableBorderDxfId="82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22">
      <calculatedColumnFormula>DATA_AGOSTO_2025[[#This Row],[RECUPERO]]/DATA_AGOSTO_2025[[#This Row],[META]]</calculatedColumnFormula>
    </tableColumn>
    <tableColumn id="3" xr3:uid="{88C3CECE-F881-4C05-BA2B-95B253894A39}" name="Q_ALC" dataDxfId="821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820"/>
    <tableColumn id="6" xr3:uid="{40820BC6-7E2D-416A-AC23-B4520FC0957D}" name="RECUPERO" dataDxfId="819">
      <calculatedColumnFormula>SUM(DATA_AGOSTO_2025[[#This Row],[1]:[31]])</calculatedColumnFormula>
    </tableColumn>
    <tableColumn id="7" xr3:uid="{F7BC8835-EC2E-4047-8AE9-C742ABE03445}" name="META" dataDxfId="818"/>
    <tableColumn id="5" xr3:uid="{22298E20-98EB-421A-8978-F019348D2A10}" name="ASER_" dataDxfId="81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16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15" dataDxfId="813" headerRowBorderDxfId="814" tableBorderDxfId="812" totalsRowBorderDxfId="81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10"/>
    <tableColumn id="1" xr3:uid="{D853C78B-294B-4C5B-87F9-8B837DBCA858}" name="RECUPERO SUPERVISOR" dataDxfId="809">
      <calculatedColumnFormula>MAX(DITE_AGOSTO_2025[[#This Row],[1]:[31]])</calculatedColumnFormula>
    </tableColumn>
    <tableColumn id="2" xr3:uid="{A6B49739-8C7F-42B7-AB2B-2D9B8785D8A7}" name="ALCANCE SUPERVISOR" dataDxfId="808">
      <calculatedColumnFormula>DITE_AGOSTO_2025[[#This Row],[RECUPERO SUPERVISOR]]/DITE_AGOSTO_2025[[#This Row],[META SUPER]]</calculatedColumnFormula>
    </tableColumn>
    <tableColumn id="4" xr3:uid="{96D2A1C2-9EA3-4132-B41A-8B57BBB00DD3}" name="SUPER" dataDxfId="807"/>
    <tableColumn id="6" xr3:uid="{49EEE6CA-AF7B-4615-AE46-CA713F4E9209}" name="1" dataDxfId="806"/>
    <tableColumn id="7" xr3:uid="{61649C96-BFE5-4D18-BCE1-727E2E74D883}" name="2" dataDxfId="805"/>
    <tableColumn id="8" xr3:uid="{3D095B63-6086-4E9E-85B2-511507890CD8}" name="3" dataDxfId="804"/>
    <tableColumn id="9" xr3:uid="{36CD21E6-51F3-49C9-8448-36B269029EF6}" name="4" dataDxfId="803"/>
    <tableColumn id="10" xr3:uid="{D4DBAD01-5AE1-474A-AF64-A98DFD56153A}" name="5" dataDxfId="802"/>
    <tableColumn id="11" xr3:uid="{FDF3CA30-E7DF-4684-9747-03744CC16AAE}" name="6" dataDxfId="80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00"/>
    <tableColumn id="13" xr3:uid="{55EA3D15-E74B-4AB3-B0D5-B387C3EAAB83}" name="19" dataDxfId="799"/>
    <tableColumn id="14" xr3:uid="{507E3CA9-692F-4A2D-BA96-B401D04EEDD0}" name="20" dataDxfId="798"/>
    <tableColumn id="15" xr3:uid="{E5F719C0-0646-408A-976E-C57966E876F4}" name="21" dataDxfId="797"/>
    <tableColumn id="16" xr3:uid="{8AC2AE0D-50EC-4387-A0A4-A1F2DF092A3C}" name="22" dataDxfId="796"/>
    <tableColumn id="17" xr3:uid="{7B1EE470-E258-4B37-BEC3-E798950632D8}" name="23" dataDxfId="795"/>
    <tableColumn id="18" xr3:uid="{F77C3800-E94B-4C32-A796-122D364094EA}" name="24" dataDxfId="794"/>
    <tableColumn id="19" xr3:uid="{0DA4161D-30F3-4E97-BCBB-4C1E891B36FB}" name="25" dataDxfId="793"/>
    <tableColumn id="20" xr3:uid="{94B916D9-415F-4F66-A6C0-0EE398A152E9}" name="26" dataDxfId="792"/>
    <tableColumn id="21" xr3:uid="{D814BC25-89A4-4A6B-B889-6BF06DD3D2EC}" name="27" dataDxfId="791"/>
    <tableColumn id="22" xr3:uid="{7DEFEDE7-498F-4CCF-A7C2-F63ACE1BA092}" name="28" dataDxfId="790"/>
    <tableColumn id="23" xr3:uid="{CA36A7C5-BBBD-47FB-AAB4-1F5CBDA1EE93}" name="29" dataDxfId="789"/>
    <tableColumn id="24" xr3:uid="{958DFD93-9566-47EC-807E-E21861CB1F39}" name="30" dataDxfId="788"/>
    <tableColumn id="25" xr3:uid="{C690FBB6-6A9F-4B4D-AEF8-49C27DFF4FCF}" name="31" dataDxfId="787"/>
    <tableColumn id="3" xr3:uid="{C5283215-E8BB-41D8-B093-AA31F8252394}" name="CARTERA" dataDxfId="78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85" dataDxfId="784">
  <autoFilter ref="CK8:CO16" xr:uid="{F87BB197-1AE0-4BDF-9FA2-D3F0B9DD04D0}"/>
  <tableColumns count="5">
    <tableColumn id="1" xr3:uid="{AA5ECB22-5212-4662-845A-8A24E801A51F}" name="VISTA" dataDxfId="783"/>
    <tableColumn id="2" xr3:uid="{78D9D13B-EF75-45F0-93B7-BAA08E0B7ABC}" name="1" dataDxfId="782"/>
    <tableColumn id="3" xr3:uid="{3CE791BD-7328-44DB-9BFA-5D8BF570A949}" name="2" dataDxfId="781"/>
    <tableColumn id="4" xr3:uid="{49E31886-56A4-42DE-B2AE-EAB0409A548C}" name="3" dataDxfId="780"/>
    <tableColumn id="14" xr3:uid="{F061C5EE-AFA6-4BE4-B2E0-EA41297C9692}" name="4" dataDxfId="779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77" headerRowBorderDxfId="778" tableBorderDxfId="776">
  <autoFilter ref="A2:I80" xr:uid="{111BC5E6-A71D-437E-ABD5-0E09FCDEF3FD}"/>
  <tableColumns count="9">
    <tableColumn id="1" xr3:uid="{EABDBA5F-3C1B-4AC8-8F40-8C9EED5560F3}" name="SUPER" dataDxfId="775"/>
    <tableColumn id="6" xr3:uid="{C37701A2-99CA-45B9-AA89-63D54C88C5B9}" name="ASESOR_CRR" dataDxfId="774"/>
    <tableColumn id="2" xr3:uid="{8360BA59-782B-4699-ABEA-458A3C9299AD}" name="RECUP" dataDxfId="773"/>
    <tableColumn id="3" xr3:uid="{BD5C8833-8CBB-40D9-BC66-F164208CFEC0}" name="ALCANCE" dataDxfId="772"/>
    <tableColumn id="7" xr3:uid="{07FA8551-F17A-4D20-BAC6-4B128B0ECF57}" name="SUPER2" dataDxfId="771"/>
    <tableColumn id="4" xr3:uid="{91470BB1-1A8E-4802-9D93-28E5A1DF6790}" name="ASESOR" dataDxfId="770"/>
    <tableColumn id="5" xr3:uid="{2B49EE5D-87EB-458C-99B1-7F94B8EDDE4B}" name="RECUPERO" dataDxfId="769"/>
    <tableColumn id="8" xr3:uid="{1A69791E-D827-4498-A9B8-C02ED9E8C0C0}" name="DNI" dataDxfId="768"/>
    <tableColumn id="9" xr3:uid="{17EC964E-623C-4526-9375-D1DFD0BBB147}" name="FECHA DE INGRESO" dataDxfId="7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66" headerRowBorderDxfId="765" tableBorderDxfId="764">
  <autoFilter ref="J8:O86" xr:uid="{91775BD2-E36D-479B-95DE-48127C3410BC}"/>
  <tableColumns count="6">
    <tableColumn id="2" xr3:uid="{033A6CF7-EC22-4EEE-8FF0-8C343161421D}" name="AL_AC" dataDxfId="763"/>
    <tableColumn id="3" xr3:uid="{2234E43A-FB04-4BD5-A5FB-BE681630D39D}" name="CLASIFICACIÓN" dataDxfId="762"/>
    <tableColumn id="1" xr3:uid="{E68E03C4-584B-48EC-AA41-D10E171DF6E2}" name="SUPERVISOR" dataDxfId="761"/>
    <tableColumn id="6" xr3:uid="{8FEE60A3-7153-47ED-82A3-25E3E95BD5B9}" name="RECUPERO" dataDxfId="760"/>
    <tableColumn id="5" xr3:uid="{96DEFE26-B796-4F9F-BB26-62A9B1295009}" name="META" dataDxfId="759"/>
    <tableColumn id="4" xr3:uid="{98491906-C3E6-4CCF-96D0-36184A648156}" name="ASER_" dataDxfId="758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57" dataDxfId="755" headerRowBorderDxfId="756" tableBorderDxfId="754" totalsRowBorderDxfId="753">
  <autoFilter ref="Q8:AQ16" xr:uid="{B03330B9-97D2-48C8-8B43-740321917DA5}"/>
  <tableColumns count="27">
    <tableColumn id="5" xr3:uid="{4E3B6BB8-3B21-487C-8667-D21D7F0B0DDF}" name="META SUPER" dataDxfId="752"/>
    <tableColumn id="1" xr3:uid="{C390EAAF-612A-443A-A32B-07A66CB5EF93}" name="RECUPERO SUPERVISOR" dataDxfId="751"/>
    <tableColumn id="2" xr3:uid="{BF66D468-0BA9-433F-A558-DB3EB49638C0}" name="ALCANCE SUPERVISOR" dataDxfId="750"/>
    <tableColumn id="4" xr3:uid="{833C2FF4-09CC-46A1-B127-078899129ED2}" name="SUPER" dataDxfId="749"/>
    <tableColumn id="6" xr3:uid="{7268ABE3-61CC-4084-9F8D-F9F866838337}" name="1-Set" dataDxfId="748"/>
    <tableColumn id="7" xr3:uid="{934984E8-2516-4844-B21B-29330A07EEE9}" name="2-Set" dataDxfId="747"/>
    <tableColumn id="8" xr3:uid="{5F8B97B9-8D43-4455-9D8F-E58FD0EDAC17}" name="3-Set" dataDxfId="746"/>
    <tableColumn id="9" xr3:uid="{85D24C9E-9252-4D30-9E54-18DBF77A6C70}" name="4-Set" dataDxfId="745"/>
    <tableColumn id="10" xr3:uid="{5A78F08C-1794-450A-88A4-F02CE65D2409}" name="5-Set" dataDxfId="744"/>
    <tableColumn id="11" xr3:uid="{C9868C58-D704-4A31-95DB-6D8FBCC63D90}" name="8-Set" dataDxfId="743"/>
    <tableColumn id="12" xr3:uid="{5A69AB6F-1CBE-456F-9AB1-9CFA02551564}" name="9-Set" dataDxfId="742"/>
    <tableColumn id="13" xr3:uid="{2FB09AC7-C3A6-45CD-8892-0B683DF946C3}" name="10-Set" dataDxfId="741"/>
    <tableColumn id="14" xr3:uid="{B8720ED9-AC2B-41EC-BFA3-A12BF9C966CC}" name="11-Set" dataDxfId="740"/>
    <tableColumn id="15" xr3:uid="{31CBBA73-A7BD-468C-BD0B-435687D2ACAD}" name="12-Set" dataDxfId="739"/>
    <tableColumn id="16" xr3:uid="{02C13EA1-381F-4C2D-B917-AF0FF1A9F773}" name="15-Set" dataDxfId="738"/>
    <tableColumn id="17" xr3:uid="{E6B04D90-5126-40CD-BDA1-E2B120BAD73C}" name="16-Set" dataDxfId="737"/>
    <tableColumn id="18" xr3:uid="{7CB5014E-CB0D-4F8A-A9D7-BD9A166A1B37}" name="17-Set" dataDxfId="736"/>
    <tableColumn id="19" xr3:uid="{040ABF10-1BFC-447A-AE21-D052CBC2ED82}" name="18-Set" dataDxfId="735"/>
    <tableColumn id="20" xr3:uid="{44DFBCB9-0C1E-48F5-ACC2-AC0990D1520D}" name="19-Set" dataDxfId="734"/>
    <tableColumn id="21" xr3:uid="{AFFC2ABC-F24F-4F16-B5DD-03747097DBCC}" name="22-Set" dataDxfId="733"/>
    <tableColumn id="22" xr3:uid="{E8A652BF-A601-498B-965E-DF95F032A19E}" name="23-Set" dataDxfId="732"/>
    <tableColumn id="23" xr3:uid="{E1A1F3EC-A932-4B54-BD80-6B3004BAC18C}" name="24-Set" dataDxfId="731"/>
    <tableColumn id="24" xr3:uid="{7F5C1B88-4DF8-4775-AEFB-F5F5D12AD778}" name="25-Set" dataDxfId="730"/>
    <tableColumn id="25" xr3:uid="{B40C371A-A255-4AD7-B43D-47350B1FF421}" name="26-Set" dataDxfId="729"/>
    <tableColumn id="26" xr3:uid="{AFFE8D31-2DD6-4039-8ED5-AD63D5758F88}" name="29-Set" dataDxfId="728"/>
    <tableColumn id="27" xr3:uid="{041693B7-E11C-4B55-8C93-8CFB39922E84}" name="30-Set" dataDxfId="727"/>
    <tableColumn id="3" xr3:uid="{1DAB60E5-FA3D-4422-89D0-AD46643BF45E}" name="CARTERA" dataDxfId="726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25"/>
    <tableColumn id="5" xr3:uid="{2D06A3B4-3271-49A3-9C7C-FFC311CAB0D8}" name="ASESOR"/>
    <tableColumn id="6" xr3:uid="{7C83291E-5126-4377-B991-EBB23328360F}" name="RECUPERO" dataDxfId="724">
      <calculatedColumnFormula>VLOOKUP(D1_OCTUBRE_2025[[#This Row],[ASESOR]],F78:$G$155,2,0)</calculatedColumnFormula>
    </tableColumn>
    <tableColumn id="8" xr3:uid="{7F2D2756-92A6-4522-A15C-2F10A82AAD95}" name="DNI" dataDxfId="723"/>
    <tableColumn id="9" xr3:uid="{B01E98C6-A76C-417B-B7FA-B0F1C8C2C7C6}" name="FECHA DE INICIO" dataDxfId="722"/>
    <tableColumn id="10" xr3:uid="{DEB6156D-2B0C-4157-8EE4-0EE1578CCF4A}" name="ESTADO" dataDxfId="721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20" tableBorderDxfId="71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8">
      <calculatedColumnFormula>DATA_OCTUBRE_2025[[#This Row],[RECUPERO]]/DATA_OCTUBRE_2025[[#This Row],[META]]</calculatedColumnFormula>
    </tableColumn>
    <tableColumn id="3" xr3:uid="{EE681579-D463-48E9-A57F-B73D04925E37}" name="Q_ALC" dataDxfId="717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16"/>
    <tableColumn id="6" xr3:uid="{3B45E8CF-4BCD-492C-B1A3-3E157855AA4E}" name="RECUPERO" dataDxfId="715">
      <calculatedColumnFormula>SUM(DATA_OCTUBRE_2025[[#This Row],[1]:[31]])</calculatedColumnFormula>
    </tableColumn>
    <tableColumn id="7" xr3:uid="{2D762908-0860-493B-A482-9514EAD41E9B}" name="META" dataDxfId="714"/>
    <tableColumn id="4" xr3:uid="{B03F71B4-D73E-47CB-8F19-B1EBCB980D51}" name="ASER_" dataDxfId="713"/>
    <tableColumn id="8" xr3:uid="{DADEF8E1-B4EF-4A54-BDEA-772F65B2659B}" name="1" dataDxfId="712"/>
    <tableColumn id="9" xr3:uid="{09759773-B387-4885-980B-3377FCF2784C}" name="2" dataDxfId="711"/>
    <tableColumn id="10" xr3:uid="{0BEF3C74-7822-4935-9DEF-DBB8EF94B2E8}" name="3" dataDxfId="710"/>
    <tableColumn id="11" xr3:uid="{AB623BA8-8BC3-4899-82B4-0D2F75C64AC1}" name="4" dataDxfId="709"/>
    <tableColumn id="12" xr3:uid="{F3FF380C-FA1C-400D-953D-2426EC1D78FF}" name="5" dataDxfId="708"/>
    <tableColumn id="13" xr3:uid="{513A526B-B8DC-4F0A-BB71-A3C5DCBEE598}" name="6" dataDxfId="707"/>
    <tableColumn id="14" xr3:uid="{FE79AC7F-62E7-4115-BE1B-AAF936521653}" name="7" dataDxfId="706"/>
    <tableColumn id="15" xr3:uid="{68C170E4-F271-468B-91F8-3408D287CC52}" name="8" dataDxfId="705"/>
    <tableColumn id="16" xr3:uid="{AD7DCB27-1227-49CE-B962-67316F312A49}" name="9" dataDxfId="704"/>
    <tableColumn id="17" xr3:uid="{A28A426F-20DF-4E28-817D-D45F6DE67B10}" name="10" dataDxfId="703"/>
    <tableColumn id="18" xr3:uid="{E8A185AF-1E28-4F0F-9855-74F54DBD006B}" name="11" dataDxfId="702"/>
    <tableColumn id="19" xr3:uid="{63732328-29EA-40C6-ACD8-4B4DD4B4CF86}" name="12" dataDxfId="70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00"/>
    <tableColumn id="21" xr3:uid="{C17C4587-18F5-4FBD-868F-EBEC86A07A20}" name="23" dataDxfId="699"/>
    <tableColumn id="22" xr3:uid="{A943FEC5-F867-455B-820F-28C4395DB276}" name="24" dataDxfId="698"/>
    <tableColumn id="23" xr3:uid="{A8FFD2FC-7F1E-4386-AF41-D5EEEF19CDD0}" name="25" dataDxfId="697"/>
    <tableColumn id="24" xr3:uid="{ADF6FE87-D285-4286-AA45-3909EFB078E5}" name="26" dataDxfId="696"/>
    <tableColumn id="25" xr3:uid="{2F0BE83F-F151-4F99-839F-143CA77B5B85}" name="27" dataDxfId="695"/>
    <tableColumn id="26" xr3:uid="{380107E6-E719-4EEB-80BE-3FC920AAB0D8}" name="28" dataDxfId="694"/>
    <tableColumn id="27" xr3:uid="{E4578405-DBB6-4571-976F-D9686E90472D}" name="29" dataDxfId="693"/>
    <tableColumn id="28" xr3:uid="{C03A0B6A-D740-474A-B5C0-16AD1C50D0EF}" name="30" dataDxfId="692"/>
    <tableColumn id="29" xr3:uid="{ABC45238-95B8-44E1-B32D-323E0E09BD1E}" name="31" dataDxfId="691"/>
    <tableColumn id="5" xr3:uid="{DFC53255-43CA-45C9-9269-4215B54AB062}" name="CARTERA ASESOR" dataDxfId="690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89" dataDxfId="687" headerRowBorderDxfId="688" tableBorderDxfId="686" totalsRowBorderDxfId="68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84">
      <calculatedColumnFormula>VLOOKUP($M$3&amp;$N$3&amp;DITE_OCTUBRE_2025[[#This Row],[SUPER]],TablaMeta[],5,0)</calculatedColumnFormula>
    </tableColumn>
    <tableColumn id="1" xr3:uid="{2B34CFC4-0C9F-41CE-999A-2588C7446A9F}" name="RECUPERO SUPERVISOR" dataDxfId="683">
      <calculatedColumnFormula>MAX(DITE_OCTUBRE_2025[[#This Row],[1]:[31]])</calculatedColumnFormula>
    </tableColumn>
    <tableColumn id="2" xr3:uid="{12F44D75-C159-4886-875E-F84E5B64A541}" name="ALCANCE SUPERVISOR" dataDxfId="68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81"/>
    <tableColumn id="6" xr3:uid="{949DC2F4-4585-4646-A396-157D2DF8052D}" name="1" dataDxfId="680"/>
    <tableColumn id="7" xr3:uid="{97391D14-7779-42A7-9DB8-C0989C430B43}" name="2" dataDxfId="679"/>
    <tableColumn id="8" xr3:uid="{6354D769-4310-45AC-8145-E44CED72B4A9}" name="3" dataDxfId="678"/>
    <tableColumn id="9" xr3:uid="{4656D04C-0F05-4626-AF66-C82B40AEFAD8}" name="4" dataDxfId="677"/>
    <tableColumn id="10" xr3:uid="{7D1ED70B-0155-4C0E-8A2F-37B332A6F313}" name="5" dataDxfId="676"/>
    <tableColumn id="11" xr3:uid="{0111FAC8-499F-4CC3-8375-0BF99A4C35FA}" name="6" dataDxfId="675"/>
    <tableColumn id="12" xr3:uid="{C0C00B80-78A4-43E2-93D4-3EE00B3626FF}" name="7" dataDxfId="674"/>
    <tableColumn id="13" xr3:uid="{83880E56-1497-4302-8CA7-1D39E0DC1A97}" name="8" dataDxfId="673"/>
    <tableColumn id="14" xr3:uid="{BE01EA14-2F15-437D-A238-21FF4B75A0DE}" name="9" dataDxfId="672"/>
    <tableColumn id="15" xr3:uid="{EB92F6CE-8ACE-4537-AECA-46B61474948E}" name="10" dataDxfId="671"/>
    <tableColumn id="16" xr3:uid="{6D6490DB-3DEB-438C-AB40-C97EC626F0BE}" name="11" dataDxfId="670"/>
    <tableColumn id="17" xr3:uid="{0392FF10-F85D-41D2-8460-C3A186218696}" name="12" dataDxfId="66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8"/>
    <tableColumn id="19" xr3:uid="{3D252296-5BDD-4576-BACF-EBAA4EDD5204}" name="23" dataDxfId="667"/>
    <tableColumn id="20" xr3:uid="{23EB3C4F-7D5A-4D3B-8B24-D8DE6128BA5F}" name="24" dataDxfId="666"/>
    <tableColumn id="21" xr3:uid="{129CAF30-1851-4238-9880-454B24575BB9}" name="25" dataDxfId="665"/>
    <tableColumn id="22" xr3:uid="{72C02609-42DC-4EDE-B4E1-44D533A24355}" name="26" dataDxfId="664"/>
    <tableColumn id="23" xr3:uid="{9123D15C-9492-4356-8328-1BE17F140523}" name="27" dataDxfId="663"/>
    <tableColumn id="24" xr3:uid="{9D5D7ED1-F248-4C81-8326-BBA9C067C915}" name="28" dataDxfId="662"/>
    <tableColumn id="25" xr3:uid="{AF14494A-3DA5-4A85-BD20-353698E70147}" name="29" dataDxfId="661"/>
    <tableColumn id="26" xr3:uid="{B48EAE26-54B8-4E0C-A4A1-6956DA0D148E}" name="30" dataDxfId="660"/>
    <tableColumn id="27" xr3:uid="{85AC05C5-FE82-41A6-837C-F1F547FD8C2F}" name="31" dataDxfId="659"/>
    <tableColumn id="3" xr3:uid="{1CA2638D-96F9-4A0C-980A-6DAE6545AFFA}" name="CARTERA" dataDxfId="65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57" dataDxfId="656">
  <autoFilter ref="CK8:CO16" xr:uid="{9211B4A0-902C-4BD4-A5DB-E687501CE08A}"/>
  <tableColumns count="5">
    <tableColumn id="1" xr3:uid="{111A7011-E44E-4F30-B98C-C0F34C3642DB}" name="VISTA" dataDxfId="655"/>
    <tableColumn id="2" xr3:uid="{F44EAF0F-2208-4452-BDDF-B94BD519A138}" name="1" dataDxfId="654"/>
    <tableColumn id="3" xr3:uid="{7EA4C9C8-2C33-470C-B984-F87BB3B73DF4}" name="2" dataDxfId="653"/>
    <tableColumn id="4" xr3:uid="{41503B16-3616-416B-B675-DF94EA59F0E4}" name="3" dataDxfId="652"/>
    <tableColumn id="14" xr3:uid="{93119638-8316-4F94-859F-6035DCD3F8B8}" name="4" dataDxfId="651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50" tableBorderDxfId="64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8">
      <calculatedColumnFormula>DATA_NOVIEMBRE_2025[[#This Row],[RECUPERO]]/DATA_NOVIEMBRE_2025[[#This Row],[META]]</calculatedColumnFormula>
    </tableColumn>
    <tableColumn id="3" xr3:uid="{855F5F44-294A-4871-9840-A24614956994}" name="Q_ALC" dataDxfId="647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646"/>
    <tableColumn id="6" xr3:uid="{C0A22187-40B7-435A-ABDA-27944F0D7030}" name="RECUPERO" dataDxfId="645">
      <calculatedColumnFormula>SUM(DATA_NOVIEMBRE_2025[[#This Row],[1]:[31]])</calculatedColumnFormula>
    </tableColumn>
    <tableColumn id="7" xr3:uid="{72E7F13E-9273-4AED-98D2-5508FB4A326C}" name="META" dataDxfId="644"/>
    <tableColumn id="30" xr3:uid="{CFEB99FE-9EED-4763-A696-5BC3DA916AC5}" name="ASER_"/>
    <tableColumn id="8" xr3:uid="{00AE5065-FE4D-45E6-A294-E826836A1E33}" name="1" dataDxfId="643"/>
    <tableColumn id="9" xr3:uid="{EF6C35AD-ACD8-4C7F-8937-91D53147656D}" name="2" dataDxfId="642"/>
    <tableColumn id="10" xr3:uid="{CF32F196-CA95-4750-A946-3E0AC1A85184}" name="3" dataDxfId="641"/>
    <tableColumn id="11" xr3:uid="{9F563EAD-A249-4851-B979-F5575DE957AB}" name="4" dataDxfId="640"/>
    <tableColumn id="12" xr3:uid="{D6A6323F-D160-499D-BD7C-7C323AE07CB0}" name="5" dataDxfId="63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8"/>
    <tableColumn id="14" xr3:uid="{46BCBBD6-EB67-46A1-A356-989FA4845EF7}" name="17" dataDxfId="637"/>
    <tableColumn id="15" xr3:uid="{B50A5F7B-5C7E-48C1-80DA-278B6510B811}" name="18" dataDxfId="636"/>
    <tableColumn id="16" xr3:uid="{05796B28-1DD1-422E-9658-78C2FB73FD83}" name="19" dataDxfId="635"/>
    <tableColumn id="17" xr3:uid="{DB0D6520-FFC2-440C-B97F-9604384ED84D}" name="20" dataDxfId="634"/>
    <tableColumn id="18" xr3:uid="{50423629-1D31-4CC8-B9D0-046394DFED68}" name="21" dataDxfId="633"/>
    <tableColumn id="19" xr3:uid="{80B70DB0-A059-4A28-A799-0529D6BF1263}" name="22" dataDxfId="632"/>
    <tableColumn id="20" xr3:uid="{CE0AE96C-2D78-4B18-ADD7-C86E26CE69AB}" name="23" dataDxfId="631"/>
    <tableColumn id="21" xr3:uid="{D6CA8ADF-F50B-4822-B7AD-A49AC8CD28E8}" name="24" dataDxfId="630"/>
    <tableColumn id="22" xr3:uid="{8D2522DF-F1BC-4031-89AD-8B4B3515396A}" name="25" dataDxfId="629"/>
    <tableColumn id="23" xr3:uid="{293ABA54-17AB-40AD-A5F9-E0308A358390}" name="26" dataDxfId="628"/>
    <tableColumn id="24" xr3:uid="{099B62F0-F67D-4CF2-8C6A-AD383B297F15}" name="27" dataDxfId="627"/>
    <tableColumn id="25" xr3:uid="{104E6C24-1381-41DA-BF76-0DD6D49DF0C1}" name="28" dataDxfId="626"/>
    <tableColumn id="26" xr3:uid="{095F601D-F187-4396-A356-C09936718FF5}" name="29" dataDxfId="625"/>
    <tableColumn id="27" xr3:uid="{4F9FCA77-406D-4319-913A-82D308726F04}" name="30" dataDxfId="624"/>
    <tableColumn id="28" xr3:uid="{5825F9EE-936A-4C38-B210-9DA3DA553F75}" name="31" dataDxfId="623"/>
    <tableColumn id="1" xr3:uid="{D8CEB774-F634-4903-AC1C-0BF18BDD3A03}" name="CARTERA ASESOR" dataDxfId="622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21"/>
    <tableColumn id="2" xr3:uid="{7E004A30-FB94-4ABB-88FD-3005F8FA00C6}" name="ASESOR_CRR" dataDxfId="62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19"/>
    <tableColumn id="7" xr3:uid="{AA9D9715-8EBE-4ECB-8BB4-3F41AF689173}" name="SUPER2" dataDxfId="618"/>
    <tableColumn id="5" xr3:uid="{DDD5C800-04E2-4D8A-8C83-C410D5DF7F70}" name="ASESOR" dataDxfId="617"/>
    <tableColumn id="6" xr3:uid="{88DDFA81-E306-4531-9C28-1EEEFB91AC37}" name="RECUPERO" dataDxfId="616">
      <calculatedColumnFormula>VLOOKUP(D1_NOVIEMBRE_2025[[#This Row],[ASESOR]],$F$70:$G$130,2,0)</calculatedColumnFormula>
    </tableColumn>
    <tableColumn id="9" xr3:uid="{B4E0C179-9219-4DFF-AA71-3C7E15DC0CCB}" name="DNI" dataDxfId="615"/>
    <tableColumn id="10" xr3:uid="{A57DDDED-46A0-4CB6-B58A-B5F5FD8B6714}" name="FECHA DE INICIO" dataDxfId="614"/>
    <tableColumn id="8" xr3:uid="{6D0B725E-AD90-4FB1-ACD9-0C7E61DBD30D}" name="ESTADO" dataDxfId="613"/>
    <tableColumn id="11" xr3:uid="{14A41DD1-83BC-4380-9872-12E024A570EF}" name="SEGMENTO" dataDxfId="612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11" dataDxfId="610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09"/>
    <tableColumn id="2" xr3:uid="{39564DF7-490C-4B42-BA0D-A0C7965369AD}" name="RECUPERO SUPERVISOR" dataDxfId="608">
      <calculatedColumnFormula>MAX(DITE_NOVIEMBRE_2025[[#This Row],[1]:[31]])</calculatedColumnFormula>
    </tableColumn>
    <tableColumn id="3" xr3:uid="{714DADEA-706C-4919-B3C2-F0BF1111E161}" name="ALCANCE SUPERVISOR" dataDxfId="607">
      <calculatedColumnFormula>DITE_NOVIEMBRE_2025[[#This Row],[RECUPERO SUPERVISOR]]/DITE_NOVIEMBRE_2025[[#This Row],[META SUPER]]</calculatedColumnFormula>
    </tableColumn>
    <tableColumn id="1" xr3:uid="{9452BB90-F5DE-4B57-AF8A-BBAB41BDA625}" name="SUPER" dataDxfId="606"/>
    <tableColumn id="6" xr3:uid="{87C598B5-62D4-4EE7-861E-EEAA52C00585}" name="1" dataDxfId="605"/>
    <tableColumn id="7" xr3:uid="{633891A0-1EBF-4F76-A7F4-F66318664C43}" name="2" dataDxfId="604"/>
    <tableColumn id="8" xr3:uid="{0592F328-9F13-4B6C-80C9-E9F1845891CB}" name="3" dataDxfId="603"/>
    <tableColumn id="9" xr3:uid="{AE7882D8-BBFD-45AE-B2CB-28F66322BAEE}" name="4" dataDxfId="602"/>
    <tableColumn id="10" xr3:uid="{05F48497-7C3E-4EF2-8908-E3DDE502B309}" name="5" dataDxfId="601"/>
    <tableColumn id="11" xr3:uid="{BD05847D-8156-476D-9D43-53BF9B333675}" name="6" dataDxfId="600"/>
    <tableColumn id="12" xr3:uid="{407098C8-B89E-46C0-9B9A-DA4AD2929032}" name="7" dataDxfId="599"/>
    <tableColumn id="13" xr3:uid="{91FC56B9-68A8-46E6-AF86-C055E5241ADE}" name="8" dataDxfId="598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97"/>
    <tableColumn id="15" xr3:uid="{6D9CB553-B7A7-4211-8DDF-E67D0F75BD0A}" name="20" dataDxfId="596"/>
    <tableColumn id="16" xr3:uid="{C060B537-6CE4-430B-8A22-7A540BACE464}" name="21" dataDxfId="595"/>
    <tableColumn id="17" xr3:uid="{4C8D59DE-F0E8-4B3F-8552-A394ADA4C013}" name="22" dataDxfId="594"/>
    <tableColumn id="18" xr3:uid="{3AB7DFB9-4558-4621-AB3C-3891ECC67DB4}" name="23" dataDxfId="593"/>
    <tableColumn id="19" xr3:uid="{ECC2D027-50E3-4374-BA37-6384A463E763}" name="24" dataDxfId="592"/>
    <tableColumn id="20" xr3:uid="{03C4446D-2883-4E24-87C6-489668916C57}" name="25" dataDxfId="591"/>
    <tableColumn id="21" xr3:uid="{1D103BD3-6849-47BB-B1AD-9FF31C3432E4}" name="26" dataDxfId="590"/>
    <tableColumn id="22" xr3:uid="{E2A6B954-BE7E-4918-9A92-245143E3726C}" name="27" dataDxfId="589"/>
    <tableColumn id="23" xr3:uid="{3BE5D700-08A4-480A-8651-AFBBD596763A}" name="28" dataDxfId="588"/>
    <tableColumn id="24" xr3:uid="{16A1ECF5-0D22-4B11-B95E-D5BF2A42B1A3}" name="29" dataDxfId="587"/>
    <tableColumn id="25" xr3:uid="{AACA19B9-FD00-4B90-8B58-181F058F24E3}" name="30" dataDxfId="586"/>
    <tableColumn id="26" xr3:uid="{2DE2D547-EE6E-49C4-858B-C4D674245BFC}" name="31" dataDxfId="585"/>
    <tableColumn id="4" xr3:uid="{9AD4619F-F825-4B54-8AE2-92E8B9E9E57F}" name="CARTERA" dataDxfId="584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83" dataDxfId="582">
  <autoFilter ref="CK8:CO14" xr:uid="{96E83772-E4B6-4FD1-9ECE-DCCBF28CF7CD}"/>
  <tableColumns count="5">
    <tableColumn id="1" xr3:uid="{2855C0CD-CB2A-4ACC-B370-173F5DBABB01}" name="VISTA" dataDxfId="581"/>
    <tableColumn id="2" xr3:uid="{228AFD6E-187A-4EBB-BF34-D7779E779363}" name="1" dataDxfId="580"/>
    <tableColumn id="3" xr3:uid="{148FC5F6-DAD8-45B9-935B-3B693689C46F}" name="2" dataDxfId="579"/>
    <tableColumn id="4" xr3:uid="{721DA333-5229-49B4-BF78-EF0709817BC7}" name="3" dataDxfId="578"/>
    <tableColumn id="14" xr3:uid="{0D6C8DF6-EA57-41A5-9990-B6483171A71F}" name="4" dataDxfId="577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76" tableBorderDxfId="57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74">
      <calculatedColumnFormula>DATA_DICIEMBRE_2025[[#This Row],[RECUPERO]]/DATA_DICIEMBRE_2025[[#This Row],[META]]</calculatedColumnFormula>
    </tableColumn>
    <tableColumn id="2" xr3:uid="{B5D97F6A-AE7C-4FC3-8428-5737699DFEB1}" name="Q_ALC" dataDxfId="573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572"/>
    <tableColumn id="1" xr3:uid="{47FCFB9B-5515-45CC-BFF9-2785144AD854}" name="RECUPERO" dataDxfId="571">
      <calculatedColumnFormula>SUM(DATA_DICIEMBRE_2025[[#This Row],[1]:[31]])</calculatedColumnFormula>
    </tableColumn>
    <tableColumn id="6" xr3:uid="{ED7BE75E-3624-4159-BFE7-645CEA862C3E}" name="META" dataDxfId="570"/>
    <tableColumn id="7" xr3:uid="{AD05A858-B012-4836-80E5-BF630A338442}" name="ASER_" dataDxfId="569"/>
    <tableColumn id="4" xr3:uid="{6792E8BB-5B6A-4E20-BC71-7F342FD1DE33}" name="1" dataDxfId="568"/>
    <tableColumn id="8" xr3:uid="{AFF95CFC-A6A6-4F82-9A47-D8F9735B080F}" name="2" dataDxfId="567"/>
    <tableColumn id="9" xr3:uid="{3EE2031A-4396-4C20-9B21-B423FD7A4983}" name="3" dataDxfId="566"/>
    <tableColumn id="10" xr3:uid="{98A61AE3-7932-414B-AE75-E4B9F37090B7}" name="4" dataDxfId="565"/>
    <tableColumn id="11" xr3:uid="{2B37FA03-0832-40E1-966B-188EC131A687}" name="5" dataDxfId="564"/>
    <tableColumn id="12" xr3:uid="{9A4E011C-C4A7-4F49-AD1B-BB28BEA4BF8C}" name="6" dataDxfId="563"/>
    <tableColumn id="13" xr3:uid="{EFB94F58-F00C-45C8-B4D0-E0C1802DF92E}" name="7" dataDxfId="562"/>
    <tableColumn id="14" xr3:uid="{F8800705-9DF6-4EEA-8D67-8321AE1E80D1}" name="8" dataDxfId="561"/>
    <tableColumn id="15" xr3:uid="{7B6D79FE-5D1B-462C-8037-0CACAB6F3911}" name="9" dataDxfId="560"/>
    <tableColumn id="16" xr3:uid="{E0E24420-1BF8-4BED-A5CC-D5EF1C7DF685}" name="10" dataDxfId="55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8"/>
    <tableColumn id="18" xr3:uid="{388429A9-C1D2-4EE1-BB12-A7C9C48AA9F0}" name="23" dataDxfId="557"/>
    <tableColumn id="19" xr3:uid="{6D1522B5-D820-4F42-ADD5-A6062E68E06A}" name="24" dataDxfId="556"/>
    <tableColumn id="20" xr3:uid="{A78EF6CB-6A5A-488F-8EC5-34C0267191BD}" name="25" dataDxfId="555"/>
    <tableColumn id="21" xr3:uid="{0817989E-B5E4-435D-99FF-C9E1A1D429CD}" name="26" dataDxfId="554"/>
    <tableColumn id="22" xr3:uid="{5AE7BF00-6E17-4434-AFC3-A082971963E9}" name="27" dataDxfId="553"/>
    <tableColumn id="23" xr3:uid="{AC4528BB-516C-4650-8587-2267B9400C8D}" name="28" dataDxfId="552"/>
    <tableColumn id="24" xr3:uid="{AB7921F2-B36A-4ABC-9DBC-BB0EC20ACC62}" name="29" dataDxfId="551"/>
    <tableColumn id="25" xr3:uid="{5D1446EA-3DB7-4807-AE25-EB2149040D6D}" name="30" dataDxfId="550"/>
    <tableColumn id="26" xr3:uid="{B5F2A170-57DC-49D6-9752-24386332D295}" name="31" dataDxfId="549"/>
    <tableColumn id="27" xr3:uid="{D1831881-0F77-44D4-82FA-57779D5E74BA}" name="CARTERA ASESOR" dataDxfId="548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4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46"/>
    <tableColumn id="2" xr3:uid="{C1D8B208-A530-42D3-A6B3-202247844AC6}" name="ASESOR_CRR" dataDxfId="545"/>
    <tableColumn id="5" xr3:uid="{0E2E2A96-2FDE-425E-A454-24F26F26F817}" name="META" dataDxfId="544">
      <calculatedColumnFormula>VLOOKUP(D1_DICIEMBRE_2025[[#This Row],[SUPER]],DATA_DICIEMBRE_2025[[SUPERVISOR]:[META]],3,0)</calculatedColumnFormula>
    </tableColumn>
    <tableColumn id="6" xr3:uid="{99265ED5-3CFF-4A20-97B4-3560EE99C717}" name="ALCANCE" dataDxfId="543">
      <calculatedColumnFormula>D1_DICIEMBRE_2025[[#This Row],[RECUPERO]]/D1_DICIEMBRE_2025[[#This Row],[META]]</calculatedColumnFormula>
    </tableColumn>
    <tableColumn id="7" xr3:uid="{374D40BE-0CEA-496A-A350-4762CACC979E}" name="SUPER2" dataDxfId="542"/>
    <tableColumn id="3" xr3:uid="{CE2FC99C-C2FA-4CF8-B4D5-38DB34F6C4C0}" name="ASESOR"/>
    <tableColumn id="4" xr3:uid="{1034AC9B-8A72-4332-A474-8471A1B8C391}" name="RECUPERO" dataDxfId="541"/>
    <tableColumn id="8" xr3:uid="{51D1D4C9-F574-4F9F-BB5F-619CFC8367F6}" name="DNI" dataDxfId="540"/>
    <tableColumn id="9" xr3:uid="{1F94989E-BD68-4711-BF6F-AABBC6D00AD3}" name="FECHA DE INICIO" dataDxfId="539"/>
    <tableColumn id="10" xr3:uid="{26BBC886-44C6-4729-85D8-0B926A843BA1}" name="ESTADO" dataDxfId="538"/>
    <tableColumn id="11" xr3:uid="{B8649A5B-760E-4178-AFFE-25BA3537578F}" name="SEGMENTO" dataDxfId="537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36" dataDxfId="534" headerRowBorderDxfId="535" tableBorderDxfId="533" totalsRowBorderDxfId="53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31"/>
    <tableColumn id="3" xr3:uid="{DED03312-7BDA-4CEA-9273-AA5DB2237A5F}" name="RECUPERO SUPERVISOR" dataDxfId="530">
      <calculatedColumnFormula>MAX(DITE_DICIEMBRE_2025[[#This Row],[1]:[31]])</calculatedColumnFormula>
    </tableColumn>
    <tableColumn id="4" xr3:uid="{5A956735-F760-4B1F-B874-402D928B71EA}" name="ALCANCE SUPERVISOR" dataDxfId="529">
      <calculatedColumnFormula>DITE_DICIEMBRE_2025[[#This Row],[RECUPERO SUPERVISOR]]/AZ9</calculatedColumnFormula>
    </tableColumn>
    <tableColumn id="1" xr3:uid="{ED2A948C-9442-4C47-9BE9-277A3D6239D3}" name="SUPER" dataDxfId="528"/>
    <tableColumn id="6" xr3:uid="{6E784300-7704-4F45-8E90-F7C2D4F71F66}" name="1" dataDxfId="527"/>
    <tableColumn id="7" xr3:uid="{EA789C05-CA47-4D66-B493-7D6222022389}" name="2" dataDxfId="526"/>
    <tableColumn id="36" xr3:uid="{E83A454A-CB07-409E-B2F9-FEFD108C0456}" name="3" dataDxfId="525"/>
    <tableColumn id="8" xr3:uid="{4ACB3C1D-600B-4503-9368-987BC1B3B0EA}" name="4" dataDxfId="524"/>
    <tableColumn id="9" xr3:uid="{B5C8B277-5A83-47A1-95FD-A620D749E785}" name="5" dataDxfId="523"/>
    <tableColumn id="10" xr3:uid="{FB101921-E892-41E0-B8B7-4141F51A83BB}" name="6" dataDxfId="522"/>
    <tableColumn id="11" xr3:uid="{C777EEA2-F048-439C-9EA1-0C4C731AA6E9}" name="7" dataDxfId="521"/>
    <tableColumn id="12" xr3:uid="{7AA80CD7-0570-4507-8C49-9CF331F01C83}" name="8" dataDxfId="520"/>
    <tableColumn id="13" xr3:uid="{F115F6D4-E69D-46D7-AD4B-F13AFDF74268}" name="9" dataDxfId="519"/>
    <tableColumn id="14" xr3:uid="{393E1035-13E1-4131-B853-53B4CA536CF0}" name="10" dataDxfId="518"/>
    <tableColumn id="15" xr3:uid="{7FF1CB48-1402-460C-BDDE-C67F81F66807}" name="11" dataDxfId="517"/>
    <tableColumn id="32" xr3:uid="{8F13018F-0746-40A8-8063-7F1351A273EA}" name="12" dataDxfId="516"/>
    <tableColumn id="33" xr3:uid="{5FD9BED8-7FEA-4B06-9B27-A0BFD046EB49}" name="13" dataDxfId="515"/>
    <tableColumn id="35" xr3:uid="{8D88E3F7-E581-49D0-B55A-812661F85CB6}" name="14" dataDxfId="514"/>
    <tableColumn id="34" xr3:uid="{98E6CACB-4217-4732-B54A-899D22A2EAF6}" name="15" dataDxfId="513"/>
    <tableColumn id="29" xr3:uid="{7C19F65B-AFA4-4BDB-849B-78B44514C8F1}" name="16" dataDxfId="512"/>
    <tableColumn id="30" xr3:uid="{5B8DAC84-4B56-4ED2-BCA8-C8513518494E}" name="17" dataDxfId="511"/>
    <tableColumn id="31" xr3:uid="{6135134A-5BCC-4221-AD87-B5C8D80AB6D3}" name="18" dataDxfId="510"/>
    <tableColumn id="26" xr3:uid="{2569A07A-57D5-45E4-94CF-9442436AFDAE}" name="19" dataDxfId="509"/>
    <tableColumn id="27" xr3:uid="{828CBD1E-742A-4B46-99B1-A5B0163441D5}" name="20" dataDxfId="508"/>
    <tableColumn id="28" xr3:uid="{773F208D-F15B-4823-A2FA-144A370D1B7A}" name="21" dataDxfId="507"/>
    <tableColumn id="16" xr3:uid="{419173FA-3C44-4167-9CA2-3C07CF180C9B}" name="22" dataDxfId="506"/>
    <tableColumn id="17" xr3:uid="{A8A10E2B-AFD7-46D0-8149-9A05D1EC2C03}" name="23" dataDxfId="505"/>
    <tableColumn id="18" xr3:uid="{CF29209E-568F-4788-AE4E-864CF179A3F5}" name="24" dataDxfId="504"/>
    <tableColumn id="19" xr3:uid="{C33D5154-B635-4235-8170-2F374C119543}" name="25" dataDxfId="503"/>
    <tableColumn id="20" xr3:uid="{70E870EC-47B5-4461-AC8F-7662212D49E0}" name="26" dataDxfId="502"/>
    <tableColumn id="21" xr3:uid="{2215DAF3-2DFC-47A4-940A-DC348054A7EB}" name="27" dataDxfId="501"/>
    <tableColumn id="22" xr3:uid="{BE707551-BD9D-4E46-9F38-1BF8DA272627}" name="28" dataDxfId="500"/>
    <tableColumn id="23" xr3:uid="{BA6108F0-3F12-4B54-8E19-7FF232FA9893}" name="29" dataDxfId="499"/>
    <tableColumn id="24" xr3:uid="{B18366FB-64C7-4779-8DB9-91A30E111223}" name="30" dataDxfId="498"/>
    <tableColumn id="25" xr3:uid="{8BD30A4B-DE19-4C3A-8A9E-7FFE10B8C56B}" name="31" dataDxfId="497"/>
    <tableColumn id="5" xr3:uid="{1A8ADD20-D8A3-4981-B322-7C16CBD19ABB}" name="CARTERA" dataDxfId="496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95" dataDxfId="494">
  <autoFilter ref="CK8:CO13" xr:uid="{1A214D59-F384-46CE-88F8-40557144A34E}"/>
  <tableColumns count="5">
    <tableColumn id="1" xr3:uid="{D3CB4ECD-F878-4B0D-8FCB-43BA8EF1DB82}" name="VISTA" dataDxfId="493"/>
    <tableColumn id="2" xr3:uid="{2659E221-4103-45DB-BB56-1145F59010E9}" name="1" dataDxfId="492"/>
    <tableColumn id="3" xr3:uid="{D56A80FA-EF8F-4611-92E7-3C97B2F91FF9}" name="2" dataDxfId="491"/>
    <tableColumn id="4" xr3:uid="{F2943E7B-95D9-4CE4-87FE-A4FC2FF8FD11}" name="3" dataDxfId="490"/>
    <tableColumn id="14" xr3:uid="{35C66B64-4DC0-4EE5-9B07-32721DCA6429}" name="4" dataDxfId="489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8"/>
    <tableColumn id="2" xr3:uid="{09FFA9EA-077A-4B1E-BBB0-BEFE3719755F}" name="ASESOR_CRR" dataDxfId="487"/>
    <tableColumn id="3" xr3:uid="{B2B98848-02EC-4CE4-B2C4-CF726670ADA0}" name="META" dataDxfId="486"/>
    <tableColumn id="4" xr3:uid="{843076CD-455D-4677-9B9B-753164881BDC}" name="ALCANCE" dataDxfId="485"/>
    <tableColumn id="5" xr3:uid="{27191708-D634-47D0-B6EF-7903B523F721}" name="SUPER2" dataDxfId="484"/>
    <tableColumn id="6" xr3:uid="{F95ADB27-E512-47F7-962C-D178A524B971}" name="ASESOR"/>
    <tableColumn id="7" xr3:uid="{32C145E4-25CE-4365-A7D9-EB2FB110C794}" name="RECUPERO" dataDxfId="483"/>
    <tableColumn id="8" xr3:uid="{20773954-0FEB-4980-9B49-FA8A9DD97C3C}" name="DNI" dataDxfId="482"/>
    <tableColumn id="9" xr3:uid="{0ACD1DB4-5167-41A6-9528-D0663730532D}" name="FECHA DE INICIO" dataDxfId="481"/>
    <tableColumn id="10" xr3:uid="{4C5570D8-15F0-4535-849A-56408975F639}" name="ESTADO" dataDxfId="480"/>
    <tableColumn id="11" xr3:uid="{2AF8D525-4A26-4F67-9B32-FE9919E49C0C}" name="SEGMENTO" dataDxfId="479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8" headerRowBorderDxfId="47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76">
      <calculatedColumnFormula>DATA_ENERO_2026[[#This Row],[RECUPERO]]/DATA_ENERO_2026[[#This Row],[META]]</calculatedColumnFormula>
    </tableColumn>
    <tableColumn id="2" xr3:uid="{7E513578-A5D7-4721-8AB2-4CF3CDD2FC39}" name="Q_ALC" dataDxfId="475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474"/>
    <tableColumn id="4" xr3:uid="{41268A33-B17E-413A-B074-C6D8798C61CA}" name="RECUPERO" dataDxfId="473">
      <calculatedColumnFormula>SUM(DATA_ENERO_2026[[#This Row],[1]:[31]])</calculatedColumnFormula>
    </tableColumn>
    <tableColumn id="5" xr3:uid="{62F2A8A0-46E7-4D7F-AB57-24AB0CDE4B51}" name="META" dataDxfId="47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71" headerRowBorderDxfId="47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69"/>
    <tableColumn id="2" xr3:uid="{15ACA161-61F0-4530-82A1-17E6DBF20240}" name="RECUPERO SUPERVISOR" dataDxfId="468">
      <calculatedColumnFormula>MAX(DITE_ENERO_2026[[#This Row],[1]:[31]])</calculatedColumnFormula>
    </tableColumn>
    <tableColumn id="3" xr3:uid="{778859E8-B3B0-4937-8B5F-DE4BE24B1DFD}" name="ALCANCE SUPERVISOR" dataDxfId="467">
      <calculatedColumnFormula>DITE_ENERO_2026[[#This Row],[RECUPERO SUPERVISOR]]/DITE_ENERO_2026[[#This Row],[META SUPER]]</calculatedColumnFormula>
    </tableColumn>
    <tableColumn id="4" xr3:uid="{2A98F79A-DD24-4D83-8BA6-82D08E13FF65}" name="SUPER" dataDxfId="466"/>
    <tableColumn id="5" xr3:uid="{3F9C0B21-F246-40F5-B83B-6E1442CF2131}" name="1" dataDxfId="465"/>
    <tableColumn id="6" xr3:uid="{82FC80A9-9A41-42BE-ADC0-0CD59C900786}" name="2" dataDxfId="464"/>
    <tableColumn id="36" xr3:uid="{CA81CA44-827C-45E8-AC06-DC9981750310}" name="3" dataDxfId="463"/>
    <tableColumn id="35" xr3:uid="{4D1DEC94-6331-4F09-BA9E-B7A8C033B218}" name="4" dataDxfId="462"/>
    <tableColumn id="34" xr3:uid="{DB9BA0C3-7EE6-4EF0-BFE4-DFA6138CC954}" name="5" dataDxfId="461"/>
    <tableColumn id="33" xr3:uid="{555EB36D-2BD4-463A-AA30-BC4E2AF59577}" name="6" dataDxfId="460"/>
    <tableColumn id="32" xr3:uid="{CD594F14-E668-4171-B224-2D1EB8F12904}" name="7" dataDxfId="459"/>
    <tableColumn id="31" xr3:uid="{CE1693BC-730F-4221-A5EC-B12B2C08D967}" name="8" dataDxfId="458"/>
    <tableColumn id="30" xr3:uid="{D62E1F60-4782-4F2D-B690-7D11A373BFEE}" name="9" dataDxfId="457"/>
    <tableColumn id="29" xr3:uid="{67AA1F0E-6FD5-4227-8FC3-54350952F274}" name="10" dataDxfId="456"/>
    <tableColumn id="28" xr3:uid="{D4CCC202-871A-430E-A7C4-8C2E1F633660}" name="11" dataDxfId="455"/>
    <tableColumn id="7" xr3:uid="{77D5DF82-95A0-430A-9509-AA047E6F6BB6}" name="12" dataDxfId="454"/>
    <tableColumn id="8" xr3:uid="{45052ACC-BEA6-4143-B55C-D2927C794547}" name="13" dataDxfId="453"/>
    <tableColumn id="9" xr3:uid="{A76A60E2-ABB3-4CA9-876C-F0E146A4EE28}" name="14" dataDxfId="452"/>
    <tableColumn id="10" xr3:uid="{5361F0A7-C153-4400-A683-ADB185B2D1E4}" name="15" dataDxfId="451"/>
    <tableColumn id="11" xr3:uid="{5C1E0CB3-E70D-4999-8E10-8E327EB2D410}" name="16" dataDxfId="450"/>
    <tableColumn id="12" xr3:uid="{4E264E92-011A-4E01-B78E-20B2B900F7FB}" name="17" dataDxfId="449"/>
    <tableColumn id="13" xr3:uid="{4DE23C2E-4F9B-4579-9BCE-93EAD290F9A8}" name="18" dataDxfId="448"/>
    <tableColumn id="14" xr3:uid="{ADE81A92-9983-4367-83CB-C4FA26CF8415}" name="19" dataDxfId="447"/>
    <tableColumn id="15" xr3:uid="{28467DBF-6C6B-430A-98CA-67317F73CD23}" name="20" dataDxfId="446"/>
    <tableColumn id="16" xr3:uid="{19E54854-D1FF-45D4-94D2-82215DE354F0}" name="21" dataDxfId="445"/>
    <tableColumn id="17" xr3:uid="{1F67BAFC-1AE0-4A70-9864-2C684E0743C1}" name="22" dataDxfId="444"/>
    <tableColumn id="18" xr3:uid="{4887B78E-B1D4-490D-BDE4-66011785EB0B}" name="23" dataDxfId="443"/>
    <tableColumn id="19" xr3:uid="{A4E77FFD-C128-4F89-ACB7-5A19C9AC8068}" name="24" dataDxfId="442"/>
    <tableColumn id="20" xr3:uid="{3166AEA9-9CE1-49E0-85A7-B06251784AF0}" name="25" dataDxfId="441"/>
    <tableColumn id="21" xr3:uid="{D0F8CB31-F152-441F-95C0-C8F116F8FBD4}" name="26" dataDxfId="440"/>
    <tableColumn id="22" xr3:uid="{F8CD3E26-00FA-4CB1-AB01-D0E528D7E8B4}" name="27" dataDxfId="439"/>
    <tableColumn id="23" xr3:uid="{19608BA9-8EEF-49C7-B4A7-B9B3571F8643}" name="28" dataDxfId="438"/>
    <tableColumn id="24" xr3:uid="{FAD90248-66B1-421C-B230-68841EB2A0B9}" name="29" dataDxfId="437"/>
    <tableColumn id="25" xr3:uid="{9307F5B0-B35B-4416-BE7C-74E539966F44}" name="30" dataDxfId="436"/>
    <tableColumn id="26" xr3:uid="{0FA7DA7F-AD3E-4DD3-B407-DD15600893BE}" name="31" dataDxfId="435"/>
    <tableColumn id="27" xr3:uid="{CAD2B4E3-016B-42FA-AD88-18A28731A184}" name="CARTERA" dataDxfId="434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33" dataDxfId="432">
  <autoFilter ref="CK8:CO13" xr:uid="{95694E91-A22D-4122-A773-319764DCFE1C}"/>
  <tableColumns count="5">
    <tableColumn id="1" xr3:uid="{C2641825-D096-486F-999E-4CE77F417527}" name="VISTA" dataDxfId="431"/>
    <tableColumn id="2" xr3:uid="{C7669EDB-9258-4E82-A7BF-4F674531F2F1}" name="1" dataDxfId="430"/>
    <tableColumn id="3" xr3:uid="{363EBF77-47FF-4F55-A442-DDF5E5A8C002}" name="2" dataDxfId="429"/>
    <tableColumn id="4" xr3:uid="{58EEA049-99C0-4E09-A82C-D96BDA89432E}" name="3" dataDxfId="428"/>
    <tableColumn id="14" xr3:uid="{33A8CBF3-2A19-4EE0-B3BD-9D8DFCA943AB}" name="4" dataDxfId="427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26" tableBorderDxfId="425">
  <autoFilter ref="M8:AX59" xr:uid="{D9CF28BD-D91E-4BE6-BD3B-BCADCA049C93}"/>
  <tableColumns count="38">
    <tableColumn id="5" xr3:uid="{A121E4E8-FA4D-47D4-9A77-06F28AAE4E54}" name="AL_AC" dataDxfId="424">
      <calculatedColumnFormula>DATA_FEBRERO_2026[[#This Row],[RECUPERO]]/DATA_FEBRERO_2026[[#This Row],[META]]</calculatedColumnFormula>
    </tableColumn>
    <tableColumn id="2" xr3:uid="{34ED75F7-6C69-4661-9178-0FEC57ED1324}" name="Q_ALC" dataDxfId="423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422">
      <calculatedColumnFormula>IFERROR(VLOOKUP(DATA_FEBRERO_2026[[#This Row],[ASER_]],$B:$G,4,0),"")</calculatedColumnFormula>
    </tableColumn>
    <tableColumn id="1" xr3:uid="{9BC79FD6-44BC-4708-987B-14B90F71C5E5}" name="RECUPERO" dataDxfId="421">
      <calculatedColumnFormula>SUM(DATA_FEBRERO_2026[[#This Row],[1]:[31]])</calculatedColumnFormula>
    </tableColumn>
    <tableColumn id="6" xr3:uid="{018AE36B-77F5-47D3-A72E-855E3B4EA24D}" name="META" dataDxfId="420">
      <calculatedColumnFormula>VLOOKUP(DATA_FEBRERO_2026[[#This Row],[ASER_]],D1_FEBRERO_2026[[ASESOR_CRR]:[META]],2,0)</calculatedColumnFormula>
    </tableColumn>
    <tableColumn id="7" xr3:uid="{D07B538A-1223-4282-911D-0D8C6D33F252}" name="ASER_" dataDxfId="419"/>
    <tableColumn id="4" xr3:uid="{978EBDF4-AB0F-45EB-8F17-7A1040F8BBBE}" name="1" dataDxfId="418"/>
    <tableColumn id="8" xr3:uid="{1276421E-A9BD-4193-946B-2B02A7972B4A}" name="2" dataDxfId="417"/>
    <tableColumn id="9" xr3:uid="{31AFF576-CA16-4044-A433-CF00527C2D07}" name="3" dataDxfId="416"/>
    <tableColumn id="10" xr3:uid="{E8F5F7F4-A4CF-4AAC-A43C-A3FCD8C1BC19}" name="4" dataDxfId="415"/>
    <tableColumn id="11" xr3:uid="{188BA638-2000-41D9-B5E6-9165523ED42D}" name="5" dataDxfId="414"/>
    <tableColumn id="12" xr3:uid="{C225C63B-52FC-44AB-96F6-9151E73D6699}" name="6" dataDxfId="413"/>
    <tableColumn id="13" xr3:uid="{67E1F5CE-2C28-4FA3-9034-A737F1B2D7A4}" name="7" dataDxfId="412"/>
    <tableColumn id="14" xr3:uid="{BF6E4C42-64F4-4C86-87D7-0EB0DF723F0A}" name="8" dataDxfId="411"/>
    <tableColumn id="15" xr3:uid="{77DEB661-03C1-4274-9B6F-379D81B3710E}" name="9" dataDxfId="410"/>
    <tableColumn id="35" xr3:uid="{A13630BC-1BB6-4707-83E3-E2A6FD2FAFF3}" name="10" dataDxfId="409"/>
    <tableColumn id="36" xr3:uid="{5B83E5AF-B52C-4B3F-9B8E-974AD7242CB6}" name="11" dataDxfId="408"/>
    <tableColumn id="38" xr3:uid="{EFCD2EF3-DC69-46DB-8A4C-D03EFA19868F}" name="12" dataDxfId="407"/>
    <tableColumn id="37" xr3:uid="{283914E6-F846-42D8-BFA5-7E5CF71F8E39}" name="13" dataDxfId="406"/>
    <tableColumn id="32" xr3:uid="{506D1094-3E71-477B-9E3B-FD71CD452A13}" name="14" dataDxfId="405"/>
    <tableColumn id="33" xr3:uid="{51A0C186-4F1F-4B6E-A04E-6DA5B01E5817}" name="15" dataDxfId="404"/>
    <tableColumn id="34" xr3:uid="{83A09A26-D26C-4BF1-9870-7E24692CCAB5}" name="16" dataDxfId="403"/>
    <tableColumn id="26" xr3:uid="{F0CECF60-FD0C-487B-964E-F3D195A081A6}" name="17" dataDxfId="402"/>
    <tableColumn id="30" xr3:uid="{87E5481D-2747-411F-8715-2B1A58E5072E}" name="18" dataDxfId="401"/>
    <tableColumn id="31" xr3:uid="{56B820E5-7529-456B-BFFB-66FC13160FC7}" name="19" dataDxfId="400"/>
    <tableColumn id="16" xr3:uid="{943E3451-A77C-49F4-A8CD-FB3A234BB921}" name="20" dataDxfId="399"/>
    <tableColumn id="17" xr3:uid="{08A06D07-4057-4995-AD95-02726747926A}" name="21" dataDxfId="398"/>
    <tableColumn id="18" xr3:uid="{3CA4B4CF-845B-4625-A447-E9930B6C4C90}" name="22" dataDxfId="397"/>
    <tableColumn id="19" xr3:uid="{E2FCBDE7-CAF6-4719-A2E2-E3DFA5938EA9}" name="23" dataDxfId="396"/>
    <tableColumn id="20" xr3:uid="{8D68A4E9-C605-423B-B28C-8947CEDED2E3}" name="24" dataDxfId="395"/>
    <tableColumn id="21" xr3:uid="{E2A95743-C4CF-4116-BC14-7F1E8AF5B934}" name="25" dataDxfId="394"/>
    <tableColumn id="22" xr3:uid="{D4E75B42-4A90-4E6B-91F6-47924749D8CD}" name="26" dataDxfId="393"/>
    <tableColumn id="23" xr3:uid="{24EC0407-9580-4B34-8870-6246EA8347AA}" name="27" dataDxfId="392"/>
    <tableColumn id="24" xr3:uid="{9A472190-4164-4FC7-BF8C-D0120ACA1D92}" name="28" dataDxfId="391"/>
    <tableColumn id="25" xr3:uid="{67A0A5BC-662A-45DE-932F-9EB3EAF965DB}" name="29" dataDxfId="390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89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8">
  <autoFilter ref="A2:K58" xr:uid="{09401265-E178-4F26-958C-8E013ABD7F63}"/>
  <tableColumns count="11">
    <tableColumn id="1" xr3:uid="{FF4304D3-C1B3-4117-B1D1-7473C26439FA}" name="SUPER" dataDxfId="387">
      <calculatedColumnFormula>D1_FEBRERO_2026[[#This Row],[SUPER2]]</calculatedColumnFormula>
    </tableColumn>
    <tableColumn id="2" xr3:uid="{67ED5510-50EF-4F29-9E94-9FBEBF9785CA}" name="ASESOR_CRR" dataDxfId="386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85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84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83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82"/>
    <tableColumn id="11" xr3:uid="{43FBB121-21C6-4560-8A31-396504B80F85}" name="DNI" dataDxfId="381"/>
    <tableColumn id="12" xr3:uid="{050FC1E9-9233-41A1-8E92-B7BA6485722C}" name="FECHA DE INICIO" dataDxfId="380"/>
    <tableColumn id="8" xr3:uid="{5BBA9A50-BA4F-49CE-B7C8-1095BCBFEC60}" name="ESTADO" dataDxfId="379"/>
    <tableColumn id="9" xr3:uid="{898E5137-590F-493E-82A2-9DB1422BE516}" name="SEGMENTO" dataDxfId="378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77" dataDxfId="375" headerRowBorderDxfId="376" tableBorderDxfId="374" totalsRowBorderDxfId="373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72">
      <calculatedColumnFormula>VLOOKUP($M$3&amp;$N$3&amp;DITE_FEBRERO_2026[[#This Row],[SUPER]],TablaMeta[],5,0)</calculatedColumnFormula>
    </tableColumn>
    <tableColumn id="3" xr3:uid="{6B6BAC5B-8599-4731-A182-2C4F7DEEFEAE}" name="RECUPERO SUPERVISOR" dataDxfId="371">
      <calculatedColumnFormula>MAX(DITE_FEBRERO_2026[[#This Row],[SUPER]:[CARTERA]])</calculatedColumnFormula>
    </tableColumn>
    <tableColumn id="4" xr3:uid="{4933F2AB-4AE8-41EB-9B81-DB478EB8720C}" name="ALCANCE SUPERVISOR" dataDxfId="370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69"/>
    <tableColumn id="6" xr3:uid="{1385D33D-7CDB-4253-9C4B-559ACF4D4DAA}" name="1" dataDxfId="368"/>
    <tableColumn id="7" xr3:uid="{51AE8FE4-77E7-44A5-9C70-47F9BABA0830}" name="2" dataDxfId="367"/>
    <tableColumn id="27" xr3:uid="{1D246E4C-3547-4D3F-8436-3907FD9391BF}" name="3" dataDxfId="366"/>
    <tableColumn id="26" xr3:uid="{ACC21055-7F68-4EBE-A98E-8B2EBA670DAF}" name="4" dataDxfId="365"/>
    <tableColumn id="8" xr3:uid="{0453D1F4-77C1-4D27-8BF6-C892F06D8037}" name="5" dataDxfId="364"/>
    <tableColumn id="9" xr3:uid="{7FE05B03-2694-4042-93D1-1E8A18BEC10D}" name="6" dataDxfId="363"/>
    <tableColumn id="10" xr3:uid="{07F638D2-254F-4B29-9B2B-FA43C127E0CD}" name="7" dataDxfId="362"/>
    <tableColumn id="11" xr3:uid="{F53CCC3D-E418-4E84-9766-30CCCCAEF94C}" name="8" dataDxfId="361"/>
    <tableColumn id="12" xr3:uid="{9789EB55-C896-45E1-8B38-057DF9C6F8FF}" name="9" dataDxfId="360"/>
    <tableColumn id="13" xr3:uid="{2F4E85B1-BA28-448A-A8F3-8873A4197781}" name="10" dataDxfId="359"/>
    <tableColumn id="14" xr3:uid="{E386891B-028C-4934-99EC-39A6D8E87A77}" name="11" dataDxfId="358"/>
    <tableColumn id="15" xr3:uid="{3F90131C-5E3B-4375-AAC9-BE39D3073700}" name="12" dataDxfId="357"/>
    <tableColumn id="16" xr3:uid="{176424CB-4A73-4E0A-BAEC-1B002E427751}" name="13" dataDxfId="356"/>
    <tableColumn id="17" xr3:uid="{20013F01-EA55-4DBF-93AD-78228648A78B}" name="14" dataDxfId="355"/>
    <tableColumn id="18" xr3:uid="{A3E1B7CD-FD3B-4A3B-BA09-FB0B2522F474}" name="15" dataDxfId="354"/>
    <tableColumn id="19" xr3:uid="{25BB1268-DEAB-4394-AB3D-5028E517E118}" name="16" dataDxfId="353"/>
    <tableColumn id="20" xr3:uid="{1E99825A-7369-447C-81C1-6F57CF76B414}" name="17" dataDxfId="352"/>
    <tableColumn id="21" xr3:uid="{A76460CB-F28F-4034-BFB5-822E2F8ACDEE}" name="18" dataDxfId="351"/>
    <tableColumn id="22" xr3:uid="{45579674-F34E-4238-9155-A84E93C0EEDC}" name="19" dataDxfId="350"/>
    <tableColumn id="23" xr3:uid="{4A9727A5-6162-4A6C-980C-9485FB632B2C}" name="20" dataDxfId="349"/>
    <tableColumn id="24" xr3:uid="{839F012E-3965-47C4-A48B-B6ACC97A3F38}" name="21" dataDxfId="348"/>
    <tableColumn id="36" xr3:uid="{1C64A10A-7FC4-4258-A62B-43B06212544A}" name="22" dataDxfId="347"/>
    <tableColumn id="35" xr3:uid="{FFBDF276-626A-447A-A0F4-E7E78EDC17B4}" name="23" dataDxfId="346"/>
    <tableColumn id="34" xr3:uid="{7E693F8F-B376-48A1-9691-2B1EFFEC77E7}" name="24" dataDxfId="345"/>
    <tableColumn id="33" xr3:uid="{BBD3ABB0-0FEA-4DF0-B0B7-E417E6BF40E1}" name="25" dataDxfId="344"/>
    <tableColumn id="32" xr3:uid="{6F3706DA-AAB4-46A8-B7AB-36C461B04704}" name="26" dataDxfId="343"/>
    <tableColumn id="31" xr3:uid="{8771DA1E-DC48-4640-98D0-9BF514ABF088}" name="27" dataDxfId="342"/>
    <tableColumn id="30" xr3:uid="{F6F48FE7-4B31-45F6-9C90-C56A1AFDE462}" name="28" dataDxfId="341"/>
    <tableColumn id="29" xr3:uid="{7BDABDE2-32A4-4ABF-AF09-62502F6B7D68}" name="29" dataDxfId="340"/>
    <tableColumn id="28" xr3:uid="{552C8688-2A69-47D3-AFF3-7B94E4A5A563}" name="30" dataDxfId="339"/>
    <tableColumn id="25" xr3:uid="{7D18929B-B74F-4405-83F4-DF4F5C13E3E8}" name="31" dataDxfId="338"/>
    <tableColumn id="5" xr3:uid="{AE5733E5-56DE-4157-A3B4-7F889627B2A1}" name="CARTERA" dataDxfId="33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36" dataDxfId="335">
  <autoFilter ref="CK8:CO13" xr:uid="{C7374107-EF62-492E-86AF-6DF3F7708C53}"/>
  <tableColumns count="5">
    <tableColumn id="1" xr3:uid="{041D6CB1-E7ED-47A3-859B-2D4329D91665}" name="VISTA" dataDxfId="334"/>
    <tableColumn id="2" xr3:uid="{0A01B3FA-CC3F-4AFA-A784-F69B00A114D0}" name="1" dataDxfId="333"/>
    <tableColumn id="3" xr3:uid="{90C8A7AE-C8FA-4CB3-9866-23B9F56015C3}" name="2" dataDxfId="332"/>
    <tableColumn id="4" xr3:uid="{00CC8F61-FE80-4AA3-8F50-6C7F93F5C8B7}" name="3" dataDxfId="331"/>
    <tableColumn id="14" xr3:uid="{72F60B70-B948-42FF-8BA2-6325A239D71B}" name="4" dataDxfId="330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29" headerRowBorderDxfId="328" tableBorderDxfId="327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26" tableBorderDxfId="325">
  <autoFilter ref="M8:AV61" xr:uid="{10D9C722-BC82-4CBD-88CB-CD727BC4895B}"/>
  <tableColumns count="36">
    <tableColumn id="5" xr3:uid="{3EA8D04F-B731-4091-B799-92E6E8A12619}" name="AL_AC" dataDxfId="324">
      <calculatedColumnFormula>DATA_MARZO_202651[[#This Row],[RECUPERO]]/DATA_MARZO_202651[[#This Row],[META]]</calculatedColumnFormula>
    </tableColumn>
    <tableColumn id="2" xr3:uid="{7E499EF6-2412-4A87-8A0C-22E06B524D4F}" name="Q_ALC" dataDxfId="323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322">
      <calculatedColumnFormula>IFERROR(VLOOKUP(DATA_MARZO_202651[[#This Row],[ASER_]],$B:$G,4,0),"")</calculatedColumnFormula>
    </tableColumn>
    <tableColumn id="1" xr3:uid="{60303CD3-4613-4145-8342-86D502299A8B}" name="RECUPERO" dataDxfId="321">
      <calculatedColumnFormula>SUM(DATA_MARZO_202651[[#This Row],[1]:[30]])</calculatedColumnFormula>
    </tableColumn>
    <tableColumn id="6" xr3:uid="{856379E9-6B44-4AE2-9624-4D2FD560D923}" name="META" dataDxfId="320">
      <calculatedColumnFormula>VLOOKUP(DATA_MARZO_202651[[#This Row],[ASER_]],D1_MARZO_202655[[ASESOR_CRR]:[META]],2,0)</calculatedColumnFormula>
    </tableColumn>
    <tableColumn id="7" xr3:uid="{973ABAA2-566A-4673-AFE7-72D690F359B0}" name="ASER_" dataDxfId="319"/>
    <tableColumn id="4" xr3:uid="{6267F15F-68D8-4064-A7C3-4A95739D7D7D}" name="1" dataDxfId="318"/>
    <tableColumn id="8" xr3:uid="{617297D4-5DE5-468D-9D9E-3D5450B8C283}" name="2" dataDxfId="317"/>
    <tableColumn id="9" xr3:uid="{17C8DC6A-03F3-4202-83C1-46E923A2D1DF}" name="3" dataDxfId="316"/>
    <tableColumn id="10" xr3:uid="{4C96E5CA-D293-4DC5-A37E-3DBF6149890A}" name="4" dataDxfId="315"/>
    <tableColumn id="11" xr3:uid="{B792BD3F-46D9-40C4-A2FA-531E9E6115A9}" name="5" dataDxfId="314"/>
    <tableColumn id="12" xr3:uid="{648B1B03-D21B-4A18-881A-71E7191DF504}" name="6" dataDxfId="313"/>
    <tableColumn id="13" xr3:uid="{6EBA52BB-1706-4B79-A879-FE3268ED0BBF}" name="7" dataDxfId="312"/>
    <tableColumn id="14" xr3:uid="{2B12EC67-A932-4DD4-BD48-E7353960E2BF}" name="9" dataDxfId="311"/>
    <tableColumn id="15" xr3:uid="{D7F1E0B7-4D6E-49BF-9418-24F5297694EE}" name="10" dataDxfId="310"/>
    <tableColumn id="19" xr3:uid="{56857386-1DA3-4909-89E8-4507141B1D9E}" name="11" dataDxfId="309"/>
    <tableColumn id="20" xr3:uid="{D4018347-5F78-4817-9F75-25F11416A495}" name="12" dataDxfId="308"/>
    <tableColumn id="21" xr3:uid="{FC9A77B1-87D5-4C5C-9A8A-BA739407A621}" name="13" dataDxfId="307"/>
    <tableColumn id="22" xr3:uid="{BC437EB7-66F3-427D-BCC5-C7D632259C84}" name="14" dataDxfId="306"/>
    <tableColumn id="23" xr3:uid="{F03BBA1E-25FC-4285-A1C4-38F67EC97EBE}" name="15" dataDxfId="305"/>
    <tableColumn id="24" xr3:uid="{0DE66777-8AD0-422A-83F5-529557ED7384}" name="16" dataDxfId="304"/>
    <tableColumn id="25" xr3:uid="{0927E02F-BAFD-4B0F-8DCD-75495CBF9E66}" name="17" dataDxfId="303"/>
    <tableColumn id="35" xr3:uid="{01749D29-46CC-47AC-8AA5-5B3159FC3624}" name="18" dataDxfId="302"/>
    <tableColumn id="36" xr3:uid="{D98199A8-307D-4EA2-AB10-B2B924BF4D53}" name="19" dataDxfId="301"/>
    <tableColumn id="38" xr3:uid="{6512BCB2-C1CC-4DF5-907A-4D7BDBE273C0}" name="20" dataDxfId="300"/>
    <tableColumn id="37" xr3:uid="{48DFBBB8-0BEB-4F05-A9DF-B6D5FEFA7922}" name="21" dataDxfId="299"/>
    <tableColumn id="32" xr3:uid="{DF7F0AD1-F0A8-4092-80DD-52B3202986C6}" name="22" dataDxfId="298"/>
    <tableColumn id="33" xr3:uid="{31379DCE-58EA-49E7-A093-1D4D11F4D719}" name="23" dataDxfId="297"/>
    <tableColumn id="34" xr3:uid="{AF028C85-0295-4506-BD52-A8C2D61B4263}" name="24" dataDxfId="296"/>
    <tableColumn id="26" xr3:uid="{C9F08C31-4D7A-4980-AAF5-AFB091013679}" name="25" dataDxfId="295"/>
    <tableColumn id="30" xr3:uid="{0EA87D7E-6026-4B22-AB9B-1ACD3E4A585C}" name="26" dataDxfId="294"/>
    <tableColumn id="31" xr3:uid="{F68B6077-5CFC-42ED-923A-AF0D719251AB}" name="27" dataDxfId="293"/>
    <tableColumn id="16" xr3:uid="{1C3C20D8-9CDD-4BE1-A12E-4E057E8F52D9}" name="28" dataDxfId="292"/>
    <tableColumn id="17" xr3:uid="{FE4352AA-AED9-41FA-B8EF-EDAF69656302}" name="29" dataDxfId="291"/>
    <tableColumn id="18" xr3:uid="{D67830D0-9348-49E3-8552-7C2C1F60368B}" name="30" dataDxfId="290"/>
    <tableColumn id="29" xr3:uid="{17BA8B4D-6786-4535-AB74-674976645F34}" name="CARTERA ASESOR" dataDxfId="289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8">
  <autoFilter ref="A2:K59" xr:uid="{E01CE6AA-C36B-4BD4-93EB-8762B2545E1A}"/>
  <tableColumns count="11">
    <tableColumn id="1" xr3:uid="{2131FF24-1653-4821-B8CB-2994A6FD2B90}" name="SUPER" dataDxfId="28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86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85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84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83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82">
      <calculatedColumnFormula>VLOOKUP(D1_MARZO_202655[[#This Row],[ASESOR]],#REF!,2,0)</calculatedColumnFormula>
    </tableColumn>
    <tableColumn id="11" xr3:uid="{BD3DF0C1-1E9B-4EE4-A539-1F0A1F585CE9}" name="DNI" dataDxfId="28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8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7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77" dataDxfId="275" headerRowBorderDxfId="276" tableBorderDxfId="274" totalsRowBorderDxfId="273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72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71">
      <calculatedColumnFormula>MAX(DITE_MARZO_202656[[#This Row],[SUPER]:[CARTERA]])</calculatedColumnFormula>
    </tableColumn>
    <tableColumn id="4" xr3:uid="{7CD6A40B-DE50-4B4C-8FE0-D559C24C5B7C}" name="ALCANCE SUPERVISOR" dataDxfId="270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69"/>
    <tableColumn id="6" xr3:uid="{15A19F2D-93B5-40FA-93BC-49CBD3FFA864}" name="1" dataDxfId="268"/>
    <tableColumn id="25" xr3:uid="{0131E759-F953-4B4F-9B6F-62D557EA1564}" name="2" dataDxfId="267"/>
    <tableColumn id="28" xr3:uid="{1B8CCED0-9089-4C64-9B52-E51A4D36FD02}" name="3" dataDxfId="266"/>
    <tableColumn id="29" xr3:uid="{5F15056A-AC3D-41D9-A094-8E92EF01C61B}" name="4" dataDxfId="265"/>
    <tableColumn id="30" xr3:uid="{07537EFC-BC67-40BD-89D6-9C32B3231D84}" name="5" dataDxfId="264"/>
    <tableColumn id="31" xr3:uid="{545CA3D7-78C4-4FD8-A39E-07A4D58E98F5}" name="6" dataDxfId="263"/>
    <tableColumn id="32" xr3:uid="{9F2A86FC-1EDC-418E-810B-373F7164A6A6}" name="7" dataDxfId="262"/>
    <tableColumn id="33" xr3:uid="{D891A683-322C-4993-81DB-EFF757D62DDA}" name="9" dataDxfId="261"/>
    <tableColumn id="7" xr3:uid="{CF50FCAC-3D6E-4766-8052-F687DB2D3BB2}" name="10" dataDxfId="260"/>
    <tableColumn id="27" xr3:uid="{973979CD-2F5D-4B04-B9B4-B8CF351AC4DD}" name="11" dataDxfId="259"/>
    <tableColumn id="26" xr3:uid="{ACFB9B4D-96FE-4EA7-A28D-2C76FAD3B7FE}" name="12" dataDxfId="258"/>
    <tableColumn id="8" xr3:uid="{C4769E61-F413-4D8E-B1E9-C99CC43BC51E}" name="13" dataDxfId="257"/>
    <tableColumn id="9" xr3:uid="{0B5D79D1-0957-4379-BD0F-09EC6003DABC}" name="14" dataDxfId="256"/>
    <tableColumn id="10" xr3:uid="{7ED4553D-C770-4010-AE78-79CEED9E3688}" name="15" dataDxfId="255"/>
    <tableColumn id="11" xr3:uid="{B5B3A3E3-86EA-4A28-9341-4446DA4EC86F}" name="16" dataDxfId="254"/>
    <tableColumn id="12" xr3:uid="{20F7C89E-C0EA-4863-AD2C-ECE11F3C914C}" name="17" dataDxfId="253"/>
    <tableColumn id="13" xr3:uid="{CB3A9ADF-2A71-4315-9EED-921F3BC80E0B}" name="18" dataDxfId="252"/>
    <tableColumn id="14" xr3:uid="{AB466201-0021-4374-9E9C-FBC6912E7D00}" name="19" dataDxfId="251"/>
    <tableColumn id="15" xr3:uid="{CF0930AA-3683-412F-BB0C-0879E8AA45CA}" name="20" dataDxfId="250"/>
    <tableColumn id="16" xr3:uid="{B6819525-02E5-44DB-9161-5AE240527B5A}" name="21" dataDxfId="249"/>
    <tableColumn id="17" xr3:uid="{EF34C9D6-8F40-4817-8C4C-D79F58BCD150}" name="22" dataDxfId="248"/>
    <tableColumn id="18" xr3:uid="{3E376577-6CA4-4ABE-96FE-93C18911296B}" name="23" dataDxfId="247"/>
    <tableColumn id="19" xr3:uid="{12DC978E-AB73-4385-8B31-891E8DF1BDED}" name="24" dataDxfId="246"/>
    <tableColumn id="20" xr3:uid="{ED0D4DA8-BBB6-4210-8918-15057CC5B929}" name="25" dataDxfId="245"/>
    <tableColumn id="21" xr3:uid="{1D5B24BE-80A3-4E59-9BB5-8887D00E5479}" name="26" dataDxfId="244"/>
    <tableColumn id="22" xr3:uid="{1019D822-005E-4FAA-8B65-BB1C11AF450B}" name="27" dataDxfId="243"/>
    <tableColumn id="23" xr3:uid="{D5474EFB-00D1-4351-A34C-735E9FD53A78}" name="28" dataDxfId="242"/>
    <tableColumn id="34" xr3:uid="{60C3BF83-C82C-4796-AADB-E62F86A12BBA}" name="29" dataDxfId="241"/>
    <tableColumn id="24" xr3:uid="{EF9744F2-C4EC-45E4-8844-AE1CA94D83A6}" name="30" dataDxfId="240"/>
    <tableColumn id="5" xr3:uid="{75CF2EC1-6198-4A79-A7CA-D258FCB6701B}" name="CARTERA" dataDxfId="239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8" dataDxfId="237">
  <autoFilter ref="CG8:CK13" xr:uid="{14FD1991-0C08-40B6-BA01-224E94C39EEF}"/>
  <tableColumns count="5">
    <tableColumn id="1" xr3:uid="{1B90371C-7E36-4D9A-98B4-8A9074D071F5}" name="VISTA" dataDxfId="236"/>
    <tableColumn id="2" xr3:uid="{CFB2843E-FF0C-4C03-A3A8-DC5F321295BC}" name="1" dataDxfId="235"/>
    <tableColumn id="3" xr3:uid="{A1FBA42F-8A7A-41A4-A8EF-20A008AF07E4}" name="2" dataDxfId="234"/>
    <tableColumn id="4" xr3:uid="{21A28C40-F4BF-4DCC-9046-E9D71906D1CA}" name="3" dataDxfId="233"/>
    <tableColumn id="14" xr3:uid="{BC083383-0C4B-4C67-938E-9492D789F90D}" name="4" dataDxfId="232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31" headerRowBorderDxfId="230" tableBorderDxfId="229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8" tableBorderDxfId="227">
  <autoFilter ref="M8:AS60" xr:uid="{4674D711-8FDA-49B8-91E7-8E8BFE600256}"/>
  <tableColumns count="33">
    <tableColumn id="5" xr3:uid="{5F132C86-FD60-4105-A05E-7399F10522E1}" name="AL_AC" dataDxfId="226">
      <calculatedColumnFormula>DATA_ABRIL_2026[[#This Row],[RECUPERO]]/DATA_ABRIL_2026[[#This Row],[META]]</calculatedColumnFormula>
    </tableColumn>
    <tableColumn id="2" xr3:uid="{26123EEE-E738-4097-B64F-DE727558F2E9}" name="Q_ALC" dataDxfId="225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224">
      <calculatedColumnFormula>IFERROR(VLOOKUP(DATA_ABRIL_2026[[#This Row],[ASER_]],$B:$G,4,0),"")</calculatedColumnFormula>
    </tableColumn>
    <tableColumn id="1" xr3:uid="{2446915D-352F-48FC-A54B-86B7E0D937FA}" name="RECUPERO" dataDxfId="223">
      <calculatedColumnFormula>SUM(DATA_ABRIL_2026[[#This Row],[1]:[30]])</calculatedColumnFormula>
    </tableColumn>
    <tableColumn id="6" xr3:uid="{A25A8AC3-9CC7-4A3A-A8D9-212FD3F93687}" name="META" dataDxfId="222">
      <calculatedColumnFormula>VLOOKUP(DATA_ABRIL_2026[[#This Row],[ASER_]],D1_ABRIL_2026[[ASESOR_CRR]:[META]],2,0)</calculatedColumnFormula>
    </tableColumn>
    <tableColumn id="7" xr3:uid="{C52D2491-CDFB-40B5-A884-909C5FEC445B}" name="ASER_" dataDxfId="221"/>
    <tableColumn id="4" xr3:uid="{DE600806-870A-4C0D-9101-49AAF5AC383F}" name="1" dataDxfId="220"/>
    <tableColumn id="8" xr3:uid="{BE4BC420-81EA-43E8-8BBA-609D8B0F8C88}" name="3" dataDxfId="219"/>
    <tableColumn id="9" xr3:uid="{39C08C78-15AF-4E44-B050-F5D4532C00EE}" name="4" dataDxfId="218"/>
    <tableColumn id="10" xr3:uid="{3A0A15B8-0910-483C-BCCA-F8F4651DA25E}" name="6" dataDxfId="217"/>
    <tableColumn id="11" xr3:uid="{B4BA1A21-248B-4AFC-B040-D29D15754499}" name="7" dataDxfId="216"/>
    <tableColumn id="12" xr3:uid="{14108850-D364-4CF0-976B-8E53F6DE4877}" name="8" dataDxfId="215"/>
    <tableColumn id="13" xr3:uid="{7F673FC8-FC0A-4A15-87D6-B7F1A000710C}" name="9" dataDxfId="214"/>
    <tableColumn id="14" xr3:uid="{3CFB96DE-4D9D-4AFC-8AD0-816CCD4832BD}" name="10" dataDxfId="213"/>
    <tableColumn id="15" xr3:uid="{1BE8AE05-90F3-4DD0-9A61-33DCCF63D95C}" name="11" dataDxfId="212"/>
    <tableColumn id="35" xr3:uid="{4ECF85FD-1D61-48B3-8984-C16A39A2E49F}" name="13" dataDxfId="211"/>
    <tableColumn id="22" xr3:uid="{B78A6A02-65D7-44AB-8F25-CBB1359F2BEF}" name="14" dataDxfId="210"/>
    <tableColumn id="21" xr3:uid="{B1DB23EB-45AD-499D-B247-7B4F3552FBF7}" name="15" dataDxfId="209"/>
    <tableColumn id="20" xr3:uid="{7288DA27-CDAF-42C4-9A33-E4328C3823BB}" name="16" dataDxfId="208"/>
    <tableColumn id="19" xr3:uid="{9E3DAACD-64FB-4BF2-BFCA-23FA1192DC0A}" name="17" dataDxfId="207"/>
    <tableColumn id="18" xr3:uid="{2A3C0CE0-4246-4785-8F14-48E9F546C6B1}" name="18" dataDxfId="206"/>
    <tableColumn id="36" xr3:uid="{6663D018-7D0B-4581-A6C2-472754649147}" name="20" dataDxfId="205"/>
    <tableColumn id="38" xr3:uid="{B0110345-7E4C-400C-9AE3-B09313D7CC7C}" name="21" dataDxfId="204"/>
    <tableColumn id="37" xr3:uid="{F0B0FB80-9213-45D7-B0D1-0CEC84136504}" name="22" dataDxfId="203"/>
    <tableColumn id="32" xr3:uid="{3A771CC6-AD9B-421B-AAF1-4E32683000ED}" name="23" dataDxfId="202"/>
    <tableColumn id="33" xr3:uid="{734026D2-0E34-449A-A227-F1A23D2EB1DC}" name="24" dataDxfId="201"/>
    <tableColumn id="34" xr3:uid="{E9E90DE3-01F9-45DB-84EB-C6B787DCB978}" name="25" dataDxfId="200"/>
    <tableColumn id="26" xr3:uid="{7EBC28C2-37A3-4E16-A29B-DB94F8B90247}" name="26" dataDxfId="199"/>
    <tableColumn id="30" xr3:uid="{9EF77477-FA4C-46E8-BA9C-307B5604C40C}" name="27" dataDxfId="198"/>
    <tableColumn id="31" xr3:uid="{0F9E2ED5-E2DC-4A69-AE18-8B9CF2D84585}" name="28" dataDxfId="197"/>
    <tableColumn id="23" xr3:uid="{0EAC6B53-45C9-47B7-BC2B-1E00E8849622}" name="29" dataDxfId="196"/>
    <tableColumn id="16" xr3:uid="{24C06BFB-17B1-4C60-983A-E34808ADEEDC}" name="30" dataDxfId="195"/>
    <tableColumn id="29" xr3:uid="{9A87A5C0-7BE6-4BFF-85E2-0BBBD687F508}" name="CARTERA ASESOR" dataDxfId="194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93">
  <autoFilter ref="A2:K58" xr:uid="{57141373-C5A3-4BA8-9D78-B5F778D82FB5}"/>
  <tableColumns count="11">
    <tableColumn id="1" xr3:uid="{164AF3BC-0626-49DF-9139-7226B478255C}" name="SUPER" dataDxfId="192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91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90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89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88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87"/>
    <tableColumn id="11" xr3:uid="{DF180A98-FB1C-4258-A98D-429BF8C95154}" name="DNI" dataDxfId="18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8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8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83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82" dataDxfId="180" headerRowBorderDxfId="181" tableBorderDxfId="179" totalsRowBorderDxfId="178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77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76">
      <calculatedColumnFormula>MAX(DITE_ABRIL_2026[[#This Row],[SUPER]:[CARTERA]])</calculatedColumnFormula>
    </tableColumn>
    <tableColumn id="4" xr3:uid="{F34C5336-6862-41A0-A409-0FB6019105D8}" name="ALCANCE SUPERVISOR" dataDxfId="175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74"/>
    <tableColumn id="6" xr3:uid="{F2748BC7-F61B-4028-B30C-9B7CFD4C1F43}" name="1" dataDxfId="173"/>
    <tableColumn id="7" xr3:uid="{F1653157-4532-4F05-98E2-0D0A5D116EBD}" name="3" dataDxfId="172"/>
    <tableColumn id="27" xr3:uid="{A0D73469-0ADD-4583-A690-120FBE5A5C22}" name="4" dataDxfId="171"/>
    <tableColumn id="26" xr3:uid="{43AEAD0D-21F8-4C47-A5C4-7018DC41F18D}" name="6" dataDxfId="170"/>
    <tableColumn id="24" xr3:uid="{D29FF61C-5CBB-4734-9C14-FEB2A8F85537}" name="7" dataDxfId="169"/>
    <tableColumn id="25" xr3:uid="{B0C46C49-5FF3-47BF-A9AE-6C0A8820ACB6}" name="8" dataDxfId="168"/>
    <tableColumn id="28" xr3:uid="{270C1466-85D7-44B7-9DF5-5350ABCF636F}" name="9" dataDxfId="167"/>
    <tableColumn id="29" xr3:uid="{EE58BF5E-4FAB-4320-AD22-496EBA0A8CC6}" name="10" dataDxfId="166"/>
    <tableColumn id="30" xr3:uid="{A7088926-934C-4E8D-88A7-2B9F683EFD3B}" name="11" dataDxfId="165"/>
    <tableColumn id="31" xr3:uid="{C3400A21-BB5F-443F-A43C-96F0D0E994CD}" name="13" dataDxfId="164"/>
    <tableColumn id="8" xr3:uid="{97E91656-58E1-4629-A463-25DCC7CFA3B0}" name="14" dataDxfId="163"/>
    <tableColumn id="9" xr3:uid="{4E0A9486-6527-4A6B-ACC7-8B01636917F5}" name="15" dataDxfId="162"/>
    <tableColumn id="10" xr3:uid="{0EE2F553-0C54-499A-9ACC-F4DCDCFBBBEA}" name="16" dataDxfId="161"/>
    <tableColumn id="11" xr3:uid="{7289F0C7-72E7-4C8A-A0E7-531EF74F9254}" name="17" dataDxfId="160"/>
    <tableColumn id="12" xr3:uid="{EC9696F2-D4A5-4042-BBE1-E3C64FE72AED}" name="18" dataDxfId="159"/>
    <tableColumn id="14" xr3:uid="{B0653272-6948-4A69-B7F5-9DADCB29A13E}" name="20" dataDxfId="158"/>
    <tableColumn id="15" xr3:uid="{0F1968FB-6B80-44F8-BE1A-C368F94B3C13}" name="21" dataDxfId="157"/>
    <tableColumn id="16" xr3:uid="{6D36DBEB-4AF5-426F-A752-698A5D1C3B62}" name="22" dataDxfId="156"/>
    <tableColumn id="17" xr3:uid="{0207C6D9-8D97-4852-BFED-C445D736D0DB}" name="23" dataDxfId="155"/>
    <tableColumn id="18" xr3:uid="{7DDAA5A2-633B-4C3F-B0EE-5FDD92815DC8}" name="24" dataDxfId="154"/>
    <tableColumn id="19" xr3:uid="{44AE6AAE-F0AD-4A2F-BFFB-98D8D3BA8E3C}" name="25" dataDxfId="153"/>
    <tableColumn id="20" xr3:uid="{B3CF3923-DF8A-4F76-B0EB-9BCF1BEB99D7}" name="26" dataDxfId="152"/>
    <tableColumn id="21" xr3:uid="{D1C5440B-A3AC-4083-9DEA-3C61BD3AA4BA}" name="27" dataDxfId="151"/>
    <tableColumn id="22" xr3:uid="{B9DADE9A-D31C-405D-B512-FA0C75505FD3}" name="28" dataDxfId="150"/>
    <tableColumn id="32" xr3:uid="{3E650F8F-F441-4E55-89DE-6126FB2FAC48}" name="29" dataDxfId="149"/>
    <tableColumn id="23" xr3:uid="{DDC02FAB-2145-4E5A-A691-0B443835F534}" name="30" dataDxfId="148"/>
    <tableColumn id="5" xr3:uid="{D4A0BEAA-FF12-423C-A01E-2E19D1AD53FF}" name="CARTERA" dataDxfId="147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46" dataDxfId="145">
  <autoFilter ref="CA8:CE13" xr:uid="{32F2C0DF-608D-4449-86C3-ED0D601B4CAB}"/>
  <tableColumns count="5">
    <tableColumn id="1" xr3:uid="{3CE00A77-7414-4C4C-8A91-68EF49780B65}" name="VISTA" dataDxfId="144"/>
    <tableColumn id="2" xr3:uid="{56B0F96B-21BA-4827-B2B1-B18358246F09}" name="1" dataDxfId="143"/>
    <tableColumn id="3" xr3:uid="{1E4D191E-FF72-4608-80E3-C9FEAF37BDCC}" name="2" dataDxfId="142"/>
    <tableColumn id="4" xr3:uid="{C83CA394-AE26-46CE-A122-E8F3B2632CBE}" name="3" dataDxfId="141"/>
    <tableColumn id="14" xr3:uid="{6F542B49-75AA-4A9E-8EF8-DB967DF24F23}" name="4" dataDxfId="140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39" headerRowBorderDxfId="138" tableBorderDxfId="137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6" totalsRowShown="0" headerRowDxfId="136">
  <autoFilter ref="A2:K56" xr:uid="{CEADAD3D-0C27-4778-BBDF-CD1636DD9E90}"/>
  <tableColumns count="11">
    <tableColumn id="1" xr3:uid="{4A64A390-AB89-48FF-B540-1CCF03489458}" name="SUPER" dataDxfId="135"/>
    <tableColumn id="2" xr3:uid="{45101E4F-DB4B-4554-B6B5-ADB5F0B1770F}" name="ASESOR_CRR" dataDxfId="134"/>
    <tableColumn id="5" xr3:uid="{E8ED1EF9-2793-4A14-9FB0-C2C88FAAF77A}" name="META" dataDxfId="133"/>
    <tableColumn id="6" xr3:uid="{9A1D0047-70F8-4EF2-B183-E872A9F6E0D4}" name="ALCANCE" dataDxfId="132"/>
    <tableColumn id="7" xr3:uid="{DB2D050C-1682-4246-A04F-385DB2970EEC}" name="SUPER2" dataDxfId="131"/>
    <tableColumn id="3" xr3:uid="{3432E335-BE7B-4784-A694-9F2A48385AC0}" name="ASESOR"/>
    <tableColumn id="4" xr3:uid="{267B73DC-69BA-4ECE-83A5-7572A6145E6D}" name="RECUPERO" dataDxfId="130"/>
    <tableColumn id="11" xr3:uid="{881B540A-A1A2-4344-A3DD-35C5E8D9728F}" name="DNI" dataDxfId="129"/>
    <tableColumn id="12" xr3:uid="{319F9868-3DC8-43BB-B95D-50902B671ECD}" name="FECHA DE INICIO" dataDxfId="128"/>
    <tableColumn id="8" xr3:uid="{CFF0EDA1-6698-4F60-A351-0F390F5F97C2}" name="ESTADO" dataDxfId="127"/>
    <tableColumn id="9" xr3:uid="{7B85EA5D-A52D-4E16-BAAE-ABE3F31106B9}" name="SEGMENTO" dataDxfId="126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7" totalsRowShown="0" headerRowBorderDxfId="125" tableBorderDxfId="124">
  <autoFilter ref="M8:AW57" xr:uid="{99EC4EFF-C4F5-47B9-B9CA-C539D3E1DA6A}"/>
  <tableColumns count="37">
    <tableColumn id="5" xr3:uid="{7D4E3052-A2A5-45E4-91B9-517C4637DCB1}" name="AL_AC" dataDxfId="123"/>
    <tableColumn id="2" xr3:uid="{A35BC57C-E121-4AEE-9DD5-5E00BD1723E4}" name="Q_ALC" dataDxfId="122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121"/>
    <tableColumn id="1" xr3:uid="{6D53B6EC-2DC5-49C1-8E40-1AD9A3C0E8BF}" name="RECUPERO" dataDxfId="120">
      <calculatedColumnFormula>SUM(#REF!)</calculatedColumnFormula>
    </tableColumn>
    <tableColumn id="6" xr3:uid="{69340D94-209B-4BC0-AC07-C87931DE975C}" name="META" dataDxfId="119">
      <calculatedColumnFormula>VLOOKUP(DATA_MAYO_202684[[#This Row],[ASER_]],D1_MAYO_202681[[ASESOR_CRR]:[META]],2,0)</calculatedColumnFormula>
    </tableColumn>
    <tableColumn id="7" xr3:uid="{B8C4559C-F742-49D3-962B-6456909CF17B}" name="ASER_" dataDxfId="118"/>
    <tableColumn id="8" xr3:uid="{5556AB1B-7833-4E23-8AB5-D539848D6383}" name="2" dataDxfId="117"/>
    <tableColumn id="9" xr3:uid="{C5734845-9EDA-4C5F-89EA-F080D98A8239}" name="3" dataDxfId="116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15"/>
    <tableColumn id="11" xr3:uid="{502C75B1-4204-4753-96FD-DF400011296A}" name="15" dataDxfId="114"/>
    <tableColumn id="12" xr3:uid="{0A6F4D7B-8E06-4B62-8294-5D8F05A8CB0A}" name="16" dataDxfId="113"/>
    <tableColumn id="13" xr3:uid="{A9CA6C72-9D2E-4C2B-BAAE-3A7ACDFEEA4B}" name="17" dataDxfId="112"/>
    <tableColumn id="14" xr3:uid="{BA7BFB3C-8A7A-4F64-B9DB-4A638E309109}" name="18" dataDxfId="111"/>
    <tableColumn id="15" xr3:uid="{4D649C8E-48CA-4509-BFE1-60D3F323CD73}" name="19" dataDxfId="110"/>
    <tableColumn id="35" xr3:uid="{1290719A-B443-4CB4-8E81-B6D3D13267BD}" name="20" dataDxfId="109"/>
    <tableColumn id="36" xr3:uid="{F4A801E4-9557-413D-BEF6-08675AB9E824}" name="21" dataDxfId="108"/>
    <tableColumn id="38" xr3:uid="{9ADEDB42-FBDC-466B-A80E-100DAAC1E533}" name="22" dataDxfId="107"/>
    <tableColumn id="37" xr3:uid="{C5A7C01F-4B4D-4858-A0C5-80590A65D0D9}" name="23" dataDxfId="106"/>
    <tableColumn id="32" xr3:uid="{34FB8588-1641-468D-8A9C-CE05703D6D8A}" name="24" dataDxfId="105"/>
    <tableColumn id="33" xr3:uid="{3EC631B2-B479-4B54-B367-7F04C010ADF8}" name="25" dataDxfId="104"/>
    <tableColumn id="34" xr3:uid="{81C745CF-6C9F-41AD-910D-BF4C140A845E}" name="26" dataDxfId="103"/>
    <tableColumn id="26" xr3:uid="{CEA0AFFE-054C-4B9C-9EAB-5D0AFC7D2E4D}" name="27" dataDxfId="102"/>
    <tableColumn id="30" xr3:uid="{18AF48FD-9B2C-4DC4-ABA7-2E8C8E44BE7D}" name="28" dataDxfId="101"/>
    <tableColumn id="31" xr3:uid="{8D03E2DA-BC26-4007-85DF-8A561242C9DF}" name="29" dataDxfId="100"/>
    <tableColumn id="16" xr3:uid="{DCA40FF9-CF3B-4DFE-A664-963D7B4A36C1}" name="30" dataDxfId="99"/>
    <tableColumn id="17" xr3:uid="{47EFE678-2E07-48FF-B66F-12E198D87A66}" name="31" dataDxfId="98"/>
    <tableColumn id="29" xr3:uid="{3FE111A9-252B-47CB-BAAC-E0952DF12A10}" name="CARTERA ASESOR" dataDxfId="97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96" dataDxfId="94" headerRowBorderDxfId="95" tableBorderDxfId="93" totalsRowBorderDxfId="92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91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90">
      <calculatedColumnFormula>MAX(DITE_MAYO_202685[[#This Row],[SUPER]:[CARTERA]])</calculatedColumnFormula>
    </tableColumn>
    <tableColumn id="4" xr3:uid="{97F5BE93-4CF2-44FA-A977-F098658E2535}" name="ALCANCE SUPERVISOR" dataDxfId="89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88"/>
    <tableColumn id="7" xr3:uid="{2784BC62-1DE5-4506-B637-74149480FC40}" name="2" dataDxfId="87"/>
    <tableColumn id="27" xr3:uid="{A815FAB3-0A3D-47A4-8A84-0827A96FA900}" name="3" dataDxfId="86"/>
    <tableColumn id="26" xr3:uid="{00E49E0E-3D8A-4E02-93BA-F06EF5E524A6}" name="4" dataDxfId="85"/>
    <tableColumn id="8" xr3:uid="{4FA69ECA-2769-4837-B0A9-2A77529734C5}" name="5" dataDxfId="84"/>
    <tableColumn id="25" xr3:uid="{37F3CC89-64AB-4B8F-93ED-BBA3B22999C7}" name="6" dataDxfId="83"/>
    <tableColumn id="28" xr3:uid="{2FD87C1A-74A8-4FD9-8F05-7C2D3A81F7BF}" name="7" dataDxfId="82"/>
    <tableColumn id="29" xr3:uid="{07F5EB57-BDBC-4241-B319-19531224375C}" name="8" dataDxfId="81"/>
    <tableColumn id="30" xr3:uid="{EADCA0DB-F6A8-42AF-A886-EE9FE8258510}" name="9" dataDxfId="80"/>
    <tableColumn id="31" xr3:uid="{4543F4E9-083A-4822-BA2F-185A0F98FBAD}" name="10" dataDxfId="79"/>
    <tableColumn id="32" xr3:uid="{F623200B-FF62-415E-96E9-BF29AD96FBCD}" name="11" dataDxfId="78"/>
    <tableColumn id="33" xr3:uid="{B1C9A457-C914-48E7-9B89-4E324CC37215}" name="12" dataDxfId="77"/>
    <tableColumn id="34" xr3:uid="{29A35C22-4AC9-4526-AC7F-B959F19EEF7A}" name="13" dataDxfId="76"/>
    <tableColumn id="35" xr3:uid="{AE59CA8E-0D11-42BC-90D3-98FB863B930A}" name="14" dataDxfId="75"/>
    <tableColumn id="36" xr3:uid="{1B8E1F06-A6CC-46EA-A06E-959E5B5F3650}" name="15" dataDxfId="74"/>
    <tableColumn id="9" xr3:uid="{236FB28A-D0BC-4549-AACF-DF2DC6EA3B00}" name="16" dataDxfId="73"/>
    <tableColumn id="10" xr3:uid="{EE15861B-D0A7-4A31-8DB1-BD88685DAA17}" name="17" dataDxfId="72"/>
    <tableColumn id="11" xr3:uid="{1FB86A47-3B16-4C03-B440-9E25AB66C3EE}" name="18" dataDxfId="71"/>
    <tableColumn id="12" xr3:uid="{C942E9E0-6CDD-4A0A-B1C1-C8558750820D}" name="19" dataDxfId="70"/>
    <tableColumn id="13" xr3:uid="{6928162A-9065-47CE-8C1B-4EF16CE8AFFE}" name="20" dataDxfId="69"/>
    <tableColumn id="14" xr3:uid="{D3ABC4C5-278D-4A76-8B33-9CF4632077DA}" name="21" dataDxfId="68"/>
    <tableColumn id="15" xr3:uid="{5D617563-FB40-4BB2-A012-A3710427A6B5}" name="22" dataDxfId="67"/>
    <tableColumn id="16" xr3:uid="{D0253AAF-BDF5-4176-B0CE-EA507BBA0DD8}" name="23" dataDxfId="66"/>
    <tableColumn id="17" xr3:uid="{EBB5E4B5-E2B2-4210-9DF9-B6C235B5DD20}" name="24" dataDxfId="65"/>
    <tableColumn id="18" xr3:uid="{190C9D96-D142-49D6-8A87-8C8A6489CC6E}" name="25" dataDxfId="64"/>
    <tableColumn id="19" xr3:uid="{F6CE2D74-54EB-4D6E-B006-29B78E00B956}" name="26" dataDxfId="63"/>
    <tableColumn id="20" xr3:uid="{FA09505D-E5DD-4041-8124-23A2BC1A34E6}" name="27" dataDxfId="62"/>
    <tableColumn id="21" xr3:uid="{FCE405CC-978E-47A4-B9A9-9484D7649714}" name="28" dataDxfId="61"/>
    <tableColumn id="22" xr3:uid="{F00C44AE-506F-4BB4-90B1-25E3A5370980}" name="29" dataDxfId="60"/>
    <tableColumn id="23" xr3:uid="{85629680-93C9-4151-8AF4-4E814AFF502F}" name="30" dataDxfId="59"/>
    <tableColumn id="24" xr3:uid="{B32A0522-105D-4219-8A74-2FF6BA7BE363}" name="31" dataDxfId="58"/>
    <tableColumn id="5" xr3:uid="{68D5371C-E40A-415D-BEBB-02E2D98BFFF0}" name="CARTERA" dataDxfId="57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56" dataDxfId="55">
  <autoFilter ref="CI8:CM13" xr:uid="{6A23029B-24FA-409E-A5D3-C14C1CED561D}"/>
  <tableColumns count="5">
    <tableColumn id="1" xr3:uid="{5A64E687-6603-4C1D-A60E-6EA92192BA1C}" name="VISTA" dataDxfId="54"/>
    <tableColumn id="2" xr3:uid="{356C54C9-5E0A-4E89-9455-FB3E249A49F5}" name="1" dataDxfId="53"/>
    <tableColumn id="3" xr3:uid="{E36B4FAA-F4DE-4844-A6B9-D151405BB942}" name="2" dataDxfId="52"/>
    <tableColumn id="4" xr3:uid="{3BE37E62-6390-46D5-95BA-EED63D9055C8}" name="3" dataDxfId="51"/>
    <tableColumn id="14" xr3:uid="{AC914FEC-5036-4985-9CBF-12C32BB6AC18}" name="4" dataDxfId="50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49" headerRowBorderDxfId="48" tableBorderDxfId="47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O57" totalsRowShown="0" headerRowBorderDxfId="1502" tableBorderDxfId="1501">
  <autoFilter ref="M8:AO57" xr:uid="{C43AC382-896C-48E3-967E-003D8C3BB4E1}"/>
  <tableColumns count="29">
    <tableColumn id="5" xr3:uid="{3070F4BF-8DA0-42C9-A329-60BF3937C6CD}" name="AL_AC" dataDxfId="1500">
      <calculatedColumnFormula>DATA_MAYO_2026[[#This Row],[RECUPERO]]/DATA_MAYO_2026[[#This Row],[META]]</calculatedColumnFormula>
    </tableColumn>
    <tableColumn id="2" xr3:uid="{6F4F1AB6-BBA7-498F-8826-77193C5F7DE1}" name="Q_ALC" dataDxfId="1499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498">
      <calculatedColumnFormula>IFERROR(VLOOKUP(DATA_MAYO_2026[[#This Row],[ASER_]],$B:$G,4,0),"")</calculatedColumnFormula>
    </tableColumn>
    <tableColumn id="1" xr3:uid="{9CEE94D1-F610-44F2-BECC-051BA76BFF42}" name="RECUPERO" dataDxfId="1497">
      <calculatedColumnFormula>VLOOKUP(DATA_MAYO_2026[[#This Row],[ASER_]],D1_MAYO_2026[[ASESOR_CRR]:[RECUPERO]],6,0)</calculatedColumnFormula>
    </tableColumn>
    <tableColumn id="6" xr3:uid="{3562AB11-2CE4-4155-B81B-115DFB69AAAB}" name="META" dataDxfId="1496">
      <calculatedColumnFormula>VLOOKUP(DATA_MAYO_2026[[#This Row],[ASER_]],D1_MAYO_2026[[ASESOR_CRR]:[META]],2,0)</calculatedColumnFormula>
    </tableColumn>
    <tableColumn id="7" xr3:uid="{AC7A2592-ACAD-4ED6-8351-E4B65FF33302}" name="ASER_" dataDxfId="1495"/>
    <tableColumn id="4" xr3:uid="{DA0D3C8E-070D-4088-AECD-5F2EBC6508EA}" name="1" dataDxfId="1494"/>
    <tableColumn id="8" xr3:uid="{D7FBF1F2-5A46-485F-925D-86EC9088EE46}" name="2" dataDxfId="1493"/>
    <tableColumn id="9" xr3:uid="{98D48677-E650-4067-8686-1CC9080B6D71}" name="3" dataDxfId="1492"/>
    <tableColumn id="10" xr3:uid="{A974A4A9-21AF-43B2-9C93-C6F103E8C411}" name="4" dataDxfId="1491"/>
    <tableColumn id="11" xr3:uid="{D058D028-4AAB-47B9-A7D3-876CEDD146AA}" name="5" dataDxfId="1490"/>
    <tableColumn id="12" xr3:uid="{307618CA-E43D-42A3-8C03-88388003A5BF}" name="8" dataDxfId="1489"/>
    <tableColumn id="13" xr3:uid="{65D16E27-3C15-4385-9A4F-B28821EF4DF6}" name="9" dataDxfId="1488"/>
    <tableColumn id="14" xr3:uid="{5A29EA5C-756B-4F6D-B764-BBEF2AB98C7D}" name="10" dataDxfId="1487"/>
    <tableColumn id="15" xr3:uid="{3B9CE493-BFF8-40F7-8EBA-E6D80D76579A}" name="11" dataDxfId="1486"/>
    <tableColumn id="35" xr3:uid="{937A2A56-212E-4F5D-82A6-A611A736B874}" name="12" dataDxfId="1485"/>
    <tableColumn id="36" xr3:uid="{BDD4E521-FEB6-4C6D-A99C-4DEF1151ECB2}" name="15" dataDxfId="1484"/>
    <tableColumn id="38" xr3:uid="{8A3F13C2-2724-40B9-B643-549845061201}" name="16" dataDxfId="1483"/>
    <tableColumn id="37" xr3:uid="{1B44AA59-76C8-45D9-8D04-DE465519029A}" name="17" dataDxfId="1482"/>
    <tableColumn id="32" xr3:uid="{671123B0-2D4B-4251-A9E4-5E6081CC9B0D}" name="18" dataDxfId="1481"/>
    <tableColumn id="33" xr3:uid="{60129480-1A31-44E0-9812-1991A66734F8}" name="19" dataDxfId="1480"/>
    <tableColumn id="34" xr3:uid="{FDFC525F-FDF7-4915-B1C4-C85C973F5DA2}" name="22" dataDxfId="1479"/>
    <tableColumn id="26" xr3:uid="{B6EB21BB-98AE-4702-A51D-97935B8D2065}" name="23" dataDxfId="1478"/>
    <tableColumn id="30" xr3:uid="{60395B11-6EC8-498F-AE14-A906778E013B}" name="24" dataDxfId="1477"/>
    <tableColumn id="31" xr3:uid="{D6095057-15EB-4616-A6CE-8131684C14BF}" name="25" dataDxfId="1476"/>
    <tableColumn id="16" xr3:uid="{AEBDE2A8-76B9-42D9-9059-4EA0D9C9EF1E}" name="26" dataDxfId="1475"/>
    <tableColumn id="17" xr3:uid="{0874DB56-268A-4369-AFDE-AC61ECA55C23}" name="30" dataDxfId="1474"/>
    <tableColumn id="29" xr3:uid="{D20EC82C-02AB-47E1-8B4F-0454088553EB}" name="CARTERA ASESOR" dataDxfId="1473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  <tableColumn id="18" xr3:uid="{C3A20BF6-8AF7-45E4-91C5-9D891BE0EF28}" name="R_M" dataDxfId="1472">
      <calculatedColumnFormula>SUM(DATA_MAYO_2026[[#This Row],[15]:[30]])</calculatedColumnFormula>
    </tableColumn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71">
  <autoFilter ref="A2:K55" xr:uid="{AB1967BC-98FE-49B9-B96E-7F91454A75DF}"/>
  <tableColumns count="11">
    <tableColumn id="1" xr3:uid="{E8C9BFA3-A821-4545-B3F0-1D85338E10F0}" name="SUPER" dataDxfId="147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69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8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67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66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65"/>
    <tableColumn id="11" xr3:uid="{F601E667-9F29-4288-9F5A-767AD7CB84C9}" name="DNI" dataDxfId="146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6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6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6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Q8:BP13" totalsRowShown="0" headerRowDxfId="1460" dataDxfId="1458" headerRowBorderDxfId="1459" tableBorderDxfId="1457" totalsRowBorderDxfId="1456">
  <autoFilter ref="AQ8:BP13" xr:uid="{D9D89D51-DAB1-406D-9BCC-FA9DDE7F1EF0}"/>
  <sortState xmlns:xlrd2="http://schemas.microsoft.com/office/spreadsheetml/2017/richdata2" ref="AQ9:BP13">
    <sortCondition descending="1" ref="AT8:AT13"/>
  </sortState>
  <tableColumns count="26">
    <tableColumn id="2" xr3:uid="{08060355-86C1-47A6-9DB1-6B46E3007B8A}" name="META SUPER" dataDxfId="1455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54">
      <calculatedColumnFormula>MAX(DITE_MAYO_2026[[#This Row],[SUPER]:[CARTERA]])</calculatedColumnFormula>
    </tableColumn>
    <tableColumn id="4" xr3:uid="{F9F9E33D-CF47-4A7B-B383-5185C72E6DBF}" name="ALCANCE SUPERVISOR" dataDxfId="1453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52"/>
    <tableColumn id="6" xr3:uid="{C6BD95E9-37E9-4C3B-8FAC-71C063D3CCCF}" name="1" dataDxfId="1451"/>
    <tableColumn id="7" xr3:uid="{154D80CB-9358-4F70-B790-869141CEED69}" name="2" dataDxfId="1450"/>
    <tableColumn id="27" xr3:uid="{B1E200F5-8C17-45BD-9A07-4B3CFCF2F55B}" name="3" dataDxfId="1449"/>
    <tableColumn id="26" xr3:uid="{C4A34376-F48F-4D30-891F-680F0DC972B5}" name="4" dataDxfId="1448"/>
    <tableColumn id="8" xr3:uid="{B8634A52-4E10-47C7-A2E2-7268D75FF3B1}" name="5" dataDxfId="1447"/>
    <tableColumn id="9" xr3:uid="{50F52F97-2FFF-429B-8205-9821B5E2DDA3}" name="8" dataDxfId="1446"/>
    <tableColumn id="10" xr3:uid="{6CA0D076-C021-4ECD-9708-296693BD3D20}" name="9" dataDxfId="1445"/>
    <tableColumn id="11" xr3:uid="{60AC6543-9932-43CA-8508-68010867604A}" name="10" dataDxfId="1444"/>
    <tableColumn id="12" xr3:uid="{0838B302-CF6C-41FA-9981-2C61DC3D728B}" name="11" dataDxfId="1443"/>
    <tableColumn id="13" xr3:uid="{26042530-89B3-48FD-877D-23191B67C000}" name="12" dataDxfId="1442"/>
    <tableColumn id="14" xr3:uid="{995CAE1C-81F5-4376-9FBF-9057F92CEBA2}" name="15" dataDxfId="1441"/>
    <tableColumn id="15" xr3:uid="{CE078F22-32E6-477A-8610-B39D8802D198}" name="16" dataDxfId="1440"/>
    <tableColumn id="16" xr3:uid="{E61DEB3E-541F-4914-B1D0-C31E52B10974}" name="17" dataDxfId="1439"/>
    <tableColumn id="17" xr3:uid="{EC1E57C1-8228-4A17-A0ED-ACC28C9F0842}" name="18" dataDxfId="1438"/>
    <tableColumn id="18" xr3:uid="{2DA8EC35-62DF-44D7-9B0C-1DA9FD7CFD91}" name="19" dataDxfId="1437"/>
    <tableColumn id="19" xr3:uid="{302180D2-EA42-43C4-9FEA-201681FA861E}" name="22" dataDxfId="1436"/>
    <tableColumn id="20" xr3:uid="{451825B8-387D-40FA-8E98-2EFAE991267E}" name="23" dataDxfId="1435"/>
    <tableColumn id="21" xr3:uid="{026C2977-2F45-419E-AE54-92E82A6FE474}" name="24" dataDxfId="1434"/>
    <tableColumn id="22" xr3:uid="{3BBAF7E2-3A2C-4E90-AE74-EEF9947AB60E}" name="25" dataDxfId="1433"/>
    <tableColumn id="23" xr3:uid="{8879B076-C842-409F-9B19-61F59EF05584}" name="26" dataDxfId="1432"/>
    <tableColumn id="24" xr3:uid="{AF13A28F-47F7-4494-B809-B096327E1B45}" name="30" dataDxfId="1431"/>
    <tableColumn id="5" xr3:uid="{E0FECB44-CCD1-447F-A9BF-090DD9D8B323}" name="CARTERA" dataDxfId="1430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R8:BV13" totalsRowShown="0" headerRowDxfId="1429" dataDxfId="1428">
  <autoFilter ref="BR8:BV13" xr:uid="{C9FCF86D-1275-4B72-BE74-6F156A04A60F}"/>
  <tableColumns count="5">
    <tableColumn id="1" xr3:uid="{D4A2D135-5FEA-4A06-89AF-37C3FE1C2F48}" name="VISTA" dataDxfId="1427"/>
    <tableColumn id="2" xr3:uid="{4FF6DB9A-B454-446F-997B-A00F368BEC51}" name="1" dataDxfId="1426"/>
    <tableColumn id="3" xr3:uid="{8B26053F-A062-4D4B-AAC8-2984C8D90026}" name="2" dataDxfId="1425"/>
    <tableColumn id="4" xr3:uid="{70518B20-4375-4037-8000-83326D8CF440}" name="3" dataDxfId="1424"/>
    <tableColumn id="14" xr3:uid="{28C3DE23-A40F-42FD-9BED-2CB4EF12CD03}" name="4" dataDxfId="1423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X8:CY247" totalsRowShown="0">
  <autoFilter ref="BX8:CY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22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1421"/>
    <tableColumn id="13" xr3:uid="{2D7990E4-A896-4572-9D14-3FF5B35B7400}" name="IND_Tardanza Tiempo" dataDxfId="1420"/>
    <tableColumn id="14" xr3:uid="{0709BCC0-721A-4783-8476-818F0240D126}" name="IND_Tiempo Manual" dataDxfId="1419"/>
    <tableColumn id="15" xr3:uid="{CB205A1D-4524-4C50-9DC3-BDBB92D67A0E}" name="IND_Tiempo Discador" dataDxfId="1418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1417"/>
    <tableColumn id="22" xr3:uid="{63C5C944-18A2-4B99-B231-BCB43D95719E}" name="IND_PDP"/>
    <tableColumn id="23" xr3:uid="{5E955A18-24FE-4493-B2DE-F47259904D65}" name="IND_Cierre" dataDxfId="1416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15"/>
    <tableColumn id="29" xr3:uid="{891E1417-CEC1-4367-9EEA-4002ED580706}" name="IND_Condonacion" dataDxfId="1414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46"/>
    <tableColumn id="2" xr3:uid="{4006F32F-EE4A-427A-AF49-74D52FBF6D53}" uniqueName="2" name="PUESTO REAL" queryTableFieldId="10"/>
    <tableColumn id="3" xr3:uid="{E33DD98B-2314-40D0-9DFA-F987324F30A3}" uniqueName="3" name="FEC_NAC" queryTableFieldId="3" dataDxfId="45"/>
    <tableColumn id="4" xr3:uid="{8397B954-43F8-46B6-880D-47B541CAB0B9}" uniqueName="4" name="NOMBRE" queryTableFieldId="4" dataDxfId="44"/>
    <tableColumn id="8" xr3:uid="{C558150D-EEDC-4907-8F09-51F784EDF9BF}" uniqueName="8" name="PUESTO" queryTableFieldId="8" dataDxfId="43"/>
    <tableColumn id="7" xr3:uid="{C74AABE2-4219-45A4-BAE7-8D08B65D7B0D}" uniqueName="7" name="MES" queryTableFieldId="7" dataDxfId="4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40"/>
    <tableColumn id="2" xr3:uid="{4CE5A949-AEFE-46EE-A6C7-63B5F40645ED}" uniqueName="2" name="ASESOR" queryTableFieldId="2" dataDxfId="39"/>
    <tableColumn id="3" xr3:uid="{FC855FAD-67D1-4191-8099-B240DE5A7E19}" uniqueName="3" name="DNI" queryTableFieldId="3"/>
    <tableColumn id="4" xr3:uid="{B28762A1-8785-4BA1-B48A-2105A7540479}" uniqueName="4" name="EQUIPO" queryTableFieldId="4" dataDxfId="38"/>
    <tableColumn id="5" xr3:uid="{4F3B4D22-3444-4707-91B7-A75F49F6498B}" uniqueName="5" name="CONDICION" queryTableFieldId="5" dataDxfId="37"/>
    <tableColumn id="6" xr3:uid="{8D887E6F-5C9F-49FF-A6D9-8DCCAC8D9020}" uniqueName="6" name="TIPO" queryTableFieldId="6" dataDxfId="36"/>
    <tableColumn id="7" xr3:uid="{36632EEE-E592-453A-A97A-3195965F4742}" uniqueName="7" name="FECHA DE INGRESO" queryTableFieldId="7" dataDxfId="17"/>
    <tableColumn id="8" xr3:uid="{D33CB618-ED5B-4D3C-80A3-516C71713539}" uniqueName="8" name="MESES ANTIGÜEDAD" queryTableFieldId="8"/>
    <tableColumn id="9" xr3:uid="{705D9621-0524-4854-8C27-BF2096F130C6}" uniqueName="9" name="SEGMENTO" queryTableFieldId="9" dataDxfId="35"/>
    <tableColumn id="10" xr3:uid="{EA137E28-70F4-408B-9000-9FD7EB104A9B}" uniqueName="10" name="FECHA DE CESE" queryTableFieldId="10" dataDxfId="16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5" totalsRowShown="0" headerRowDxfId="34" headerRowBorderDxfId="33" tableBorderDxfId="32" totalsRowBorderDxfId="31">
  <autoFilter ref="A1:G215" xr:uid="{C41E08BB-0323-438E-BFE0-76BBB5F11D04}"/>
  <tableColumns count="7">
    <tableColumn id="1" xr3:uid="{392AC838-52ED-4D24-AEEF-DBB8AB8874AD}" name="CONCAT" dataDxfId="3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9"/>
    <tableColumn id="2" xr3:uid="{6AF5A16E-DFBE-42B7-BDA1-6E8694A629C3}" name="mes" dataDxfId="28"/>
    <tableColumn id="4" xr3:uid="{10D1F902-532A-4C8C-AB27-C2F522F14EA7}" name="Equipo" dataDxfId="27"/>
    <tableColumn id="5" xr3:uid="{75A35478-8934-432E-843B-D174D5C58C71}" name="Meta_Equipo" dataDxfId="26"/>
    <tableColumn id="6" xr3:uid="{C4DF57EE-8F57-44C8-ABE6-43EEF1F9DA62}" name="Meta_Asesor" dataDxfId="25"/>
    <tableColumn id="3" xr3:uid="{95E3CE54-9C14-4F51-963D-FFEEB667B07A}" name="SEGG" dataDxfId="24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G104" totalsRowShown="0">
  <autoFilter ref="A1:G104" xr:uid="{9866ED1C-EF0F-416F-91D1-ABEC4CB17BC6}"/>
  <tableColumns count="7">
    <tableColumn id="1" xr3:uid="{DD6DD197-E14C-4113-A51D-AA53F64F453E}" name="ASESOR"/>
    <tableColumn id="7" xr3:uid="{DF7F0F9B-4142-4421-8C2E-8D0D9A6E69B7}" name="SEDE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23"/>
    <tableColumn id="5" xr3:uid="{D2A6EA85-2371-4C49-B325-FDE7913F0CF8}" name="RECUPEROS" dataDxfId="22">
      <calculatedColumnFormula>VLOOKUP(Tabla1[[#This Row],[ASESOR]],DATA_MAYO_2026[[ASER_]:[R_M]],24,0)</calculatedColumnFormula>
    </tableColumn>
    <tableColumn id="6" xr3:uid="{B99793FF-CD77-47F2-96D1-31C94D4BB98E}" name="ALCANCES" dataDxfId="21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I1:L13" totalsRowShown="0">
  <autoFilter ref="I1:L13" xr:uid="{18895BB0-A125-45D0-81D8-1E995F67D280}"/>
  <sortState xmlns:xlrd2="http://schemas.microsoft.com/office/spreadsheetml/2017/richdata2" ref="I2:L13">
    <sortCondition descending="1" ref="L1:L13"/>
  </sortState>
  <tableColumns count="4">
    <tableColumn id="1" xr3:uid="{7F2BA637-F695-4D74-B9EF-910A64DBE416}" name="EQUIPOS_T"/>
    <tableColumn id="2" xr3:uid="{CD08CA9C-FC9D-4A4E-810B-D6E207B76D51}" name="META_T" dataDxfId="20">
      <calculatedColumnFormula>SUMIFS(Tabla1[METAS],Tabla1[EQUIPOS],Tabla94[[#This Row],[EQUIPOS_T]])</calculatedColumnFormula>
    </tableColumn>
    <tableColumn id="3" xr3:uid="{3920C906-E04A-4970-8882-1C9A1747C3B9}" name="RECUPERO_T" dataDxfId="19">
      <calculatedColumnFormula>SUMIFS(Tabla1[RECUPEROS],Tabla1[EQUIPOS],Tabla94[[#This Row],[EQUIPOS_T]])</calculatedColumnFormula>
    </tableColumn>
    <tableColumn id="4" xr3:uid="{26BC2BBE-9F12-4017-AD0A-D56002FA4CEF}" name="ALCANCES_T" dataDxfId="18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5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4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3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671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672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679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707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690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824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698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855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677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1007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1064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708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800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1092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839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708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737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957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706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684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1093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690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740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856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748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899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862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1094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790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794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1095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789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726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884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1024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799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782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731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806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698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966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764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721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870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999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721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693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789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749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738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867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1015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751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901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698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706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1025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765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799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759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810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748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772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853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987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1002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740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999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1096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719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848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850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721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923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729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852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842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690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892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677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674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757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862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719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718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721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806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869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968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742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820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682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698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675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767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1097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1098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899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734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997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1099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975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806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682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841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726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1009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850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806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958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730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755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783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957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1095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742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1058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738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752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745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814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908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719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731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811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694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699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703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765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726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719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816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826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954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1100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820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694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693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731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794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794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710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884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892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748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830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966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908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997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869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806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810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718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752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1101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709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682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684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898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1102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790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677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755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785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758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708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706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1103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677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770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799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952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813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884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718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924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693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846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700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711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946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689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820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814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713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711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707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794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748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1007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853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767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1104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707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752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1012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737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677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765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728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790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727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835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1105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692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707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799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721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797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721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739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708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1091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747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954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1095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908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864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785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898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698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726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859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738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706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1106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681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747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710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958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810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1107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797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1108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811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794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710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1054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824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758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737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1013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844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974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953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991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898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782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1012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810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855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708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682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853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711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736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1109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802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813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806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748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840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839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963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709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724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729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832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726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1110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1111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747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676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721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732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706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707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989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724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981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938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798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805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713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1090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948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898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746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965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677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878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690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924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1112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682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689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767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747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745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800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706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986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710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789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1021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809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966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1028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1090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733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707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693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853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823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709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770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701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930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703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676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759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738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717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785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750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1113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745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715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795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800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707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958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952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972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795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693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1114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706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814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729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710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894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965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876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1009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725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806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1115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752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997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998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680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721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677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692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751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707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676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1116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1081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746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677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751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721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893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730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824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836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965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870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1117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1118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731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922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1030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784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948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802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807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853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1012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770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752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673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864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894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728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718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692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959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794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975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724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729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894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706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1119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977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707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866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714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852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692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693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1120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889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806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853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805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682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829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1121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677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1040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786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939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700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677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837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677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901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926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677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1028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1095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826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774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848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869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879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805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742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964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748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782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983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884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1122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810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700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693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1123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742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673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682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971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728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730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970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737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770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772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1029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875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694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850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806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1092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1016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901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677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1121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748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869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745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748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898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806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799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806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1124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848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899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694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879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802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856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830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677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971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853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683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677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765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724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991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700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707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677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989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748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677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683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701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1008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817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677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810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719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677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806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732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1012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677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736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802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812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1125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1126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721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991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765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777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1127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813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960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767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777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1001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853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1128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700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924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1129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715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676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853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860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855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860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1130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782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683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677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677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965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698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729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677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846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965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682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790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811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683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782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852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686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814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1021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673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1012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724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901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782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970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785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986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791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677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901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805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1015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770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721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733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823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986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721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820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706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748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677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752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847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989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839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924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853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677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726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853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800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782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852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991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898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706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677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748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696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784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808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850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752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707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673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682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726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676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978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924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957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991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985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850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1110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741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683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765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806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700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910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1000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969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700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1131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1012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745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853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998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1091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1132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758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742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816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726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673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714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760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698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806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682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989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700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714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853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839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794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700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730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1091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694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853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733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730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850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729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770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677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748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706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742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984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894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746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786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739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850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1133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711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1111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1121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876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953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1134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848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990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850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790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707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743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729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685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816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957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706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1022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855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752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682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698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721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893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1057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682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1015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1135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1037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823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939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700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1025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940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753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724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694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721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765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842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894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684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1016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986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775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824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850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981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755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1" priority="1" operator="containsText" text="kenneth">
      <formula>NOT(ISERROR(SEARCH("kenneth",E3)))</formula>
    </cfRule>
  </conditionalFormatting>
  <conditionalFormatting sqref="R9:R59">
    <cfRule type="duplicateValues" dxfId="10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671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672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715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847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687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729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677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799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855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789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747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732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728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752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706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710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1018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1019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708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841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946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768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693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767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767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755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728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832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708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682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682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690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853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676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686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728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745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965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799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698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710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875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677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677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972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882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1022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754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677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999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698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980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806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692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703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745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855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683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811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717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721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765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717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804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683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802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879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718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946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674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775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917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706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1023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788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1009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961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797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721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830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748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677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733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731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997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802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989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924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1024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917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976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745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855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850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682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839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959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964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868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726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894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969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967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805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984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963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703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1025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673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855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850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751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698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742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677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802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729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978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1026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810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1027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699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748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698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760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727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727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1001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908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868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682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777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703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682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745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709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1028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1029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700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908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714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676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752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965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810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730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859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982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969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869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680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719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733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676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1030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1031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1032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676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765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714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802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986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979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711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845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1033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785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846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748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957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676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775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711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820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850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1007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783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747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901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721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811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690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748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758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795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768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683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758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806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832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704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679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675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810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1021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730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721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706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879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1034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676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1035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1004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742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782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1036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721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852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726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975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742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729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811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954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1014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677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765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894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693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1011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748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707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683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746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685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685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698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694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847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730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685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676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991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993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682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729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870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685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828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729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733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1037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930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824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986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746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835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746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721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721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806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794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1020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752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700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1016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1038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732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715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677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752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748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1039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965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1016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1012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928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794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810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792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1040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1041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1012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816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775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682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1028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765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701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801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876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862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728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675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701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748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677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795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721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874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728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869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849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821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953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1017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1042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1012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855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806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913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1043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1044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747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789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798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1045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850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1046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856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924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877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950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824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745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707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721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748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977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703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706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748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876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1047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721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901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686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719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829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1005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757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830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1048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832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719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685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783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855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785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698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743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755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703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682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966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706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693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814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714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724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780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786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850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1049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784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1013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852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743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794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973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984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737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814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731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706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752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733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708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683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1050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790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677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1016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738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718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905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745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706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750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772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1023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677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745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679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1051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677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677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685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1052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1053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889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1054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817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734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782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937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1055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957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859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726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795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1009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683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965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698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1056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782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853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1024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824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969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1022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1057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867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832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775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686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1058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788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743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988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998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1059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765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814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957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706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693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862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707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901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909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799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987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748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846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745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1060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733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800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939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1061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732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721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767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869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810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729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882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991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824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679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806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730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814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694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898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746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814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677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703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748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765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853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770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853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1062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1063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719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758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682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806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1042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718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677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675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714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784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1064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715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948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1065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698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1037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1066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963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1067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1068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1022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1012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748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748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806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789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850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814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697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677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758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911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673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996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680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1069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966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806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780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939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807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683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802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721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786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806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677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692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794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726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680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1070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953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797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731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978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715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706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759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700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745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677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717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677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872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682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950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729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677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694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1016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772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853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867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991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850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1071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677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850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707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683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864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748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1012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696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707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1020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726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711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676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1006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943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784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797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721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853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714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1072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745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736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949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728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1073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976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1074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701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901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806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682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899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839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700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807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677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720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758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726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781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984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676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905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1075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1076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721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898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755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767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806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1077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736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814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760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677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1078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716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693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724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846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1079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1042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797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802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676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685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1080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828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733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719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1081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678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978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745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862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721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708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771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676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765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700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677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677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905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743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752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853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714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1009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721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1001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1027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860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772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736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683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729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733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839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684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1082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1056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991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971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706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683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901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720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677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707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721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751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876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760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971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745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731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882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986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898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759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852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853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701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677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752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706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785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1083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999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1084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1054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677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1004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743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832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855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939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775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850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999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842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847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694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718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853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717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853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783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683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737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991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742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1085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701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965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765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677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693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957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859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800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1086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1087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1088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714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798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870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894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698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868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743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748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1089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694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748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847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721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700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840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847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991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847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748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714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753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802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726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755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837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755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953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794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1090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953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1091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685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957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813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681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980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994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694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765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9" priority="3" operator="containsText" text="kenneth">
      <formula>NOT(ISERROR(SEARCH("kenneth",E3)))</formula>
    </cfRule>
  </conditionalFormatting>
  <conditionalFormatting sqref="R9:R61">
    <cfRule type="duplicateValues" dxfId="8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671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672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734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768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959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802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752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765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856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749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799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729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960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689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806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709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961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806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752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711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679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856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898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962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857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701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673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806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963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708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677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748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677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690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767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730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675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681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709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748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683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7" priority="4" operator="containsText" text="kenneth">
      <formula>NOT(ISERROR(SEARCH("kenneth",E3)))</formula>
    </cfRule>
  </conditionalFormatting>
  <conditionalFormatting sqref="R9:R60">
    <cfRule type="duplicateValues" dxfId="6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A15" zoomScale="70" zoomScaleNormal="70" workbookViewId="0">
      <selection activeCell="O19" sqref="M19:AW19"/>
    </sheetView>
  </sheetViews>
  <sheetFormatPr baseColWidth="10" defaultRowHeight="15" x14ac:dyDescent="0.25"/>
  <cols>
    <col min="7" max="7" width="17.85546875" bestFit="1" customWidth="1"/>
    <col min="9" max="9" width="15.7109375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671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672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>
        <f>6-ROUNDUP(_xlfn.RANK.EQ(DATA_MAYO_202684[[#This Row],[AL_AC]],DATA_MAYO_202684[AL_AC],0)/(COUNTA(DATA_MAYO_202684[AL_AC])/5),0)</f>
        <v>3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673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>
        <f>6-ROUNDUP(_xlfn.RANK.EQ(DATA_MAYO_202684[[#This Row],[AL_AC]],DATA_MAYO_202684[AL_AC],0)/(COUNTA(DATA_MAYO_202684[AL_AC])/5),0)</f>
        <v>3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>
        <f>6-ROUNDUP(_xlfn.RANK.EQ(DATA_MAYO_202684[[#This Row],[AL_AC]],DATA_MAYO_202684[AL_AC],0)/(COUNTA(DATA_MAYO_202684[AL_AC])/5),0)</f>
        <v>4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>
        <f>6-ROUNDUP(_xlfn.RANK.EQ(DATA_MAYO_202684[[#This Row],[AL_AC]],DATA_MAYO_202684[AL_AC],0)/(COUNTA(DATA_MAYO_202684[AL_AC])/5),0)</f>
        <v>3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674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>
        <f>6-ROUNDUP(_xlfn.RANK.EQ(DATA_MAYO_202684[[#This Row],[AL_AC]],DATA_MAYO_202684[AL_AC],0)/(COUNTA(DATA_MAYO_202684[AL_AC])/5),0)</f>
        <v>2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>
        <f>6-ROUNDUP(_xlfn.RANK.EQ(DATA_MAYO_202684[[#This Row],[AL_AC]],DATA_MAYO_202684[AL_AC],0)/(COUNTA(DATA_MAYO_202684[AL_AC])/5),0)</f>
        <v>1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>
        <f>6-ROUNDUP(_xlfn.RANK.EQ(DATA_MAYO_202684[[#This Row],[AL_AC]],DATA_MAYO_202684[AL_AC],0)/(COUNTA(DATA_MAYO_202684[AL_AC])/5),0)</f>
        <v>1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675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>
        <f>6-ROUNDUP(_xlfn.RANK.EQ(DATA_MAYO_202684[[#This Row],[AL_AC]],DATA_MAYO_202684[AL_AC],0)/(COUNTA(DATA_MAYO_202684[AL_AC])/5),0)</f>
        <v>4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676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>
        <f>6-ROUNDUP(_xlfn.RANK.EQ(DATA_MAYO_202684[[#This Row],[AL_AC]],DATA_MAYO_202684[AL_AC],0)/(COUNTA(DATA_MAYO_202684[AL_AC])/5),0)</f>
        <v>4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677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>
        <f>6-ROUNDUP(_xlfn.RANK.EQ(DATA_MAYO_202684[[#This Row],[AL_AC]],DATA_MAYO_202684[AL_AC],0)/(COUNTA(DATA_MAYO_202684[AL_AC])/5),0)</f>
        <v>3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DATA_MAYO_202684[[#This Row],[RECUPERO]]/DATA_MAYO_202684[[#This Row],[META]]</f>
        <v>0.98333333333333328</v>
      </c>
      <c r="N19" s="5">
        <f>6-ROUNDUP(_xlfn.RANK.EQ(DATA_MAYO_202684[[#This Row],[AL_AC]],DATA_MAYO_202684[AL_AC],0)/(COUNTA(DATA_MAYO_202684[AL_AC])/5),0)</f>
        <v>4</v>
      </c>
      <c r="O19" s="54" t="str">
        <f>IFERROR(VLOOKUP(DATA_MAYO_202684[[#This Row],[ASER_]],$B:$G,4,0),"")</f>
        <v>LISELY</v>
      </c>
      <c r="P19" s="6">
        <f>SUM(DATA_MAYO_202684[[#This Row],[2]:[31]])</f>
        <v>22420</v>
      </c>
      <c r="Q19" s="6">
        <f>VLOOKUP(DATA_MAYO_202684[[#This Row],[ASER_]],D1_MAYO_202681[[ASESOR_CRR]:[META]],2,0)</f>
        <v>22800</v>
      </c>
      <c r="R19" t="s">
        <v>495</v>
      </c>
      <c r="U19">
        <v>600</v>
      </c>
      <c r="V19">
        <v>2000</v>
      </c>
      <c r="X19">
        <v>1200</v>
      </c>
      <c r="Y19">
        <v>1500</v>
      </c>
      <c r="AB19">
        <v>400</v>
      </c>
      <c r="AD19">
        <v>2000</v>
      </c>
      <c r="AE19">
        <v>250</v>
      </c>
      <c r="AF19">
        <v>410</v>
      </c>
      <c r="AI19">
        <v>1600</v>
      </c>
      <c r="AK19">
        <v>2000</v>
      </c>
      <c r="AM19">
        <v>5500</v>
      </c>
      <c r="AP19">
        <v>250</v>
      </c>
      <c r="AQ19">
        <v>1650</v>
      </c>
      <c r="AS19">
        <v>1200</v>
      </c>
      <c r="AT19">
        <v>1010</v>
      </c>
      <c r="AU19">
        <v>850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0.76570469798657714</v>
      </c>
      <c r="N20" s="5">
        <f>6-ROUNDUP(_xlfn.RANK.EQ(DATA_MAYO_202684[[#This Row],[AL_AC]],DATA_MAYO_202684[AL_AC],0)/(COUNTA(DATA_MAYO_202684[AL_AC])/5),0)</f>
        <v>2</v>
      </c>
      <c r="O20" s="54" t="str">
        <f>IFERROR(VLOOKUP(DATA_MAYO_202684[[#This Row],[ASER_]],$B:$G,4,0),"")</f>
        <v>LEONOR</v>
      </c>
      <c r="P20" s="6">
        <f>SUM(DATA_MAYO_202684[[#This Row],[2]:[31]])</f>
        <v>34227</v>
      </c>
      <c r="Q20" s="6">
        <f>VLOOKUP(DATA_MAYO_202684[[#This Row],[ASER_]],D1_MAYO_202681[[ASESOR_CRR]:[META]],2,0)</f>
        <v>44700</v>
      </c>
      <c r="R20" t="s">
        <v>72</v>
      </c>
      <c r="W20">
        <v>11600</v>
      </c>
      <c r="Y20">
        <v>420</v>
      </c>
      <c r="AF20">
        <v>2500</v>
      </c>
      <c r="AS20">
        <v>307</v>
      </c>
      <c r="AT20">
        <v>19400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678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1.1412498881431767</v>
      </c>
      <c r="N21" s="5">
        <f>6-ROUNDUP(_xlfn.RANK.EQ(DATA_MAYO_202684[[#This Row],[AL_AC]],DATA_MAYO_202684[AL_AC],0)/(COUNTA(DATA_MAYO_202684[AL_AC])/5),0)</f>
        <v>5</v>
      </c>
      <c r="O21" s="54" t="str">
        <f>IFERROR(VLOOKUP(DATA_MAYO_202684[[#This Row],[ASER_]],$B:$G,4,0),"")</f>
        <v>JORGE</v>
      </c>
      <c r="P21" s="6">
        <f>SUM(DATA_MAYO_202684[[#This Row],[2]:[31]])</f>
        <v>51013.869999999995</v>
      </c>
      <c r="Q21" s="6">
        <f>VLOOKUP(DATA_MAYO_202684[[#This Row],[ASER_]],D1_MAYO_202681[[ASESOR_CRR]:[META]],2,0)</f>
        <v>44700</v>
      </c>
      <c r="R21" t="s">
        <v>22</v>
      </c>
      <c r="U21">
        <v>2000</v>
      </c>
      <c r="Y21">
        <v>4713.87</v>
      </c>
      <c r="AF21">
        <v>8300</v>
      </c>
      <c r="AG21">
        <v>2000</v>
      </c>
      <c r="AI21">
        <v>500</v>
      </c>
      <c r="AJ21">
        <v>400</v>
      </c>
      <c r="AL21">
        <v>3100</v>
      </c>
      <c r="AP21">
        <v>3000</v>
      </c>
      <c r="AQ21">
        <v>2800</v>
      </c>
      <c r="AR21">
        <v>1800</v>
      </c>
      <c r="AT21">
        <v>10600</v>
      </c>
      <c r="AU21">
        <v>11800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679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0.87850877192982457</v>
      </c>
      <c r="N22" s="5">
        <f>6-ROUNDUP(_xlfn.RANK.EQ(DATA_MAYO_202684[[#This Row],[AL_AC]],DATA_MAYO_202684[AL_AC],0)/(COUNTA(DATA_MAYO_202684[AL_AC])/5),0)</f>
        <v>3</v>
      </c>
      <c r="O22" s="54" t="str">
        <f>IFERROR(VLOOKUP(DATA_MAYO_202684[[#This Row],[ASER_]],$B:$G,4,0),"")</f>
        <v>LISELY</v>
      </c>
      <c r="P22" s="6">
        <f>SUM(DATA_MAYO_202684[[#This Row],[2]:[31]])</f>
        <v>20030</v>
      </c>
      <c r="Q22" s="6">
        <f>VLOOKUP(DATA_MAYO_202684[[#This Row],[ASER_]],D1_MAYO_202681[[ASESOR_CRR]:[META]],2,0)</f>
        <v>22800</v>
      </c>
      <c r="R22" t="s">
        <v>600</v>
      </c>
      <c r="AD22">
        <v>1000</v>
      </c>
      <c r="AE22">
        <v>2700</v>
      </c>
      <c r="AL22">
        <v>13000</v>
      </c>
      <c r="AQ22">
        <v>530</v>
      </c>
      <c r="AS22">
        <v>2800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676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1.1901118568232663</v>
      </c>
      <c r="N23" s="5">
        <f>6-ROUNDUP(_xlfn.RANK.EQ(DATA_MAYO_202684[[#This Row],[AL_AC]],DATA_MAYO_202684[AL_AC],0)/(COUNTA(DATA_MAYO_202684[AL_AC])/5),0)</f>
        <v>5</v>
      </c>
      <c r="O23" s="54" t="str">
        <f>IFERROR(VLOOKUP(DATA_MAYO_202684[[#This Row],[ASER_]],$B:$G,4,0),"")</f>
        <v>JORGE</v>
      </c>
      <c r="P23" s="6">
        <f>SUM(DATA_MAYO_202684[[#This Row],[2]:[31]])</f>
        <v>53198</v>
      </c>
      <c r="Q23" s="6">
        <f>VLOOKUP(DATA_MAYO_202684[[#This Row],[ASER_]],D1_MAYO_202681[[ASESOR_CRR]:[META]],2,0)</f>
        <v>44700</v>
      </c>
      <c r="R23" t="s">
        <v>24</v>
      </c>
      <c r="V23">
        <v>700</v>
      </c>
      <c r="X23">
        <v>6250</v>
      </c>
      <c r="AD23">
        <v>5290</v>
      </c>
      <c r="AE23">
        <v>2600</v>
      </c>
      <c r="AI23">
        <v>10100</v>
      </c>
      <c r="AJ23">
        <v>4000</v>
      </c>
      <c r="AK23">
        <v>450</v>
      </c>
      <c r="AL23">
        <v>1085</v>
      </c>
      <c r="AM23">
        <v>780</v>
      </c>
      <c r="AP23">
        <v>5950</v>
      </c>
      <c r="AR23">
        <v>1000</v>
      </c>
      <c r="AS23">
        <v>750</v>
      </c>
      <c r="AT23">
        <v>4000</v>
      </c>
      <c r="AU23">
        <v>10243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680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0.71125611745513861</v>
      </c>
      <c r="N24" s="5">
        <f>6-ROUNDUP(_xlfn.RANK.EQ(DATA_MAYO_202684[[#This Row],[AL_AC]],DATA_MAYO_202684[AL_AC],0)/(COUNTA(DATA_MAYO_202684[AL_AC])/5),0)</f>
        <v>2</v>
      </c>
      <c r="O24" s="54" t="str">
        <f>IFERROR(VLOOKUP(DATA_MAYO_202684[[#This Row],[ASER_]],$B:$G,4,0),"")</f>
        <v>KENNETH</v>
      </c>
      <c r="P24" s="6">
        <f>SUM(DATA_MAYO_202684[[#This Row],[2]:[31]])</f>
        <v>43600</v>
      </c>
      <c r="Q24" s="6">
        <f>VLOOKUP(DATA_MAYO_202684[[#This Row],[ASER_]],D1_MAYO_202681[[ASESOR_CRR]:[META]],2,0)</f>
        <v>61300</v>
      </c>
      <c r="R24" t="s">
        <v>105</v>
      </c>
      <c r="X24">
        <v>12000</v>
      </c>
      <c r="Y24">
        <v>1000</v>
      </c>
      <c r="AF24">
        <v>20000</v>
      </c>
      <c r="AK24">
        <v>100</v>
      </c>
      <c r="AQ24">
        <v>2000</v>
      </c>
      <c r="AS24">
        <v>5000</v>
      </c>
      <c r="AT24">
        <v>3500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681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0.91488311688311685</v>
      </c>
      <c r="N25" s="5">
        <f>6-ROUNDUP(_xlfn.RANK.EQ(DATA_MAYO_202684[[#This Row],[AL_AC]],DATA_MAYO_202684[AL_AC],0)/(COUNTA(DATA_MAYO_202684[AL_AC])/5),0)</f>
        <v>4</v>
      </c>
      <c r="O25" s="54" t="str">
        <f>IFERROR(VLOOKUP(DATA_MAYO_202684[[#This Row],[ASER_]],$B:$G,4,0),"")</f>
        <v>SANDY</v>
      </c>
      <c r="P25" s="6">
        <f>SUM(DATA_MAYO_202684[[#This Row],[2]:[31]])</f>
        <v>35223</v>
      </c>
      <c r="Q25" s="6">
        <f>VLOOKUP(DATA_MAYO_202684[[#This Row],[ASER_]],D1_MAYO_202681[[ASESOR_CRR]:[META]],2,0)</f>
        <v>38500</v>
      </c>
      <c r="R25" t="s">
        <v>493</v>
      </c>
      <c r="U25">
        <v>750</v>
      </c>
      <c r="V25">
        <v>2000</v>
      </c>
      <c r="W25">
        <v>2400</v>
      </c>
      <c r="Y25">
        <v>4200</v>
      </c>
      <c r="AB25">
        <v>7000</v>
      </c>
      <c r="AC25">
        <v>450</v>
      </c>
      <c r="AD25">
        <v>360</v>
      </c>
      <c r="AE25">
        <v>3150</v>
      </c>
      <c r="AJ25">
        <v>250</v>
      </c>
      <c r="AK25">
        <v>500</v>
      </c>
      <c r="AM25">
        <v>300</v>
      </c>
      <c r="AP25">
        <v>713</v>
      </c>
      <c r="AR25">
        <v>2650</v>
      </c>
      <c r="AS25">
        <v>500</v>
      </c>
      <c r="AT25">
        <v>10000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682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0.73328859060402685</v>
      </c>
      <c r="N26" s="5">
        <f>6-ROUNDUP(_xlfn.RANK.EQ(DATA_MAYO_202684[[#This Row],[AL_AC]],DATA_MAYO_202684[AL_AC],0)/(COUNTA(DATA_MAYO_202684[AL_AC])/5),0)</f>
        <v>2</v>
      </c>
      <c r="O26" s="54" t="str">
        <f>IFERROR(VLOOKUP(DATA_MAYO_202684[[#This Row],[ASER_]],$B:$G,4,0),"")</f>
        <v>LEONOR</v>
      </c>
      <c r="P26" s="6">
        <f>SUM(DATA_MAYO_202684[[#This Row],[2]:[31]])</f>
        <v>32778</v>
      </c>
      <c r="Q26" s="6">
        <f>VLOOKUP(DATA_MAYO_202684[[#This Row],[ASER_]],D1_MAYO_202681[[ASESOR_CRR]:[META]],2,0)</f>
        <v>44700</v>
      </c>
      <c r="R26" t="s">
        <v>12</v>
      </c>
      <c r="AC26">
        <v>800</v>
      </c>
      <c r="AE26">
        <v>300</v>
      </c>
      <c r="AG26">
        <v>228</v>
      </c>
      <c r="AI26">
        <v>8900</v>
      </c>
      <c r="AJ26">
        <v>5000</v>
      </c>
      <c r="AK26">
        <v>350</v>
      </c>
      <c r="AR26">
        <v>8200</v>
      </c>
      <c r="AT26">
        <v>8000</v>
      </c>
      <c r="AU26">
        <v>1000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683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0.1360178970917226</v>
      </c>
      <c r="N27" s="5">
        <f>6-ROUNDUP(_xlfn.RANK.EQ(DATA_MAYO_202684[[#This Row],[AL_AC]],DATA_MAYO_202684[AL_AC],0)/(COUNTA(DATA_MAYO_202684[AL_AC])/5),0)</f>
        <v>1</v>
      </c>
      <c r="O27" s="54" t="str">
        <f>IFERROR(VLOOKUP(DATA_MAYO_202684[[#This Row],[ASER_]],$B:$G,4,0),"")</f>
        <v>LEONOR</v>
      </c>
      <c r="P27" s="6">
        <f>SUM(DATA_MAYO_202684[[#This Row],[2]:[31]])</f>
        <v>6080</v>
      </c>
      <c r="Q27" s="6">
        <f>VLOOKUP(DATA_MAYO_202684[[#This Row],[ASER_]],D1_MAYO_202681[[ASESOR_CRR]:[META]],2,0)</f>
        <v>44700</v>
      </c>
      <c r="R27" t="s">
        <v>51</v>
      </c>
      <c r="U27">
        <v>500</v>
      </c>
      <c r="AB27">
        <v>1400</v>
      </c>
      <c r="AF27">
        <v>2250</v>
      </c>
      <c r="AJ27">
        <v>250</v>
      </c>
      <c r="AL27">
        <v>180</v>
      </c>
      <c r="AS27">
        <v>1500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684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1.2533333333333334</v>
      </c>
      <c r="N28" s="5">
        <f>6-ROUNDUP(_xlfn.RANK.EQ(DATA_MAYO_202684[[#This Row],[AL_AC]],DATA_MAYO_202684[AL_AC],0)/(COUNTA(DATA_MAYO_202684[AL_AC])/5),0)</f>
        <v>5</v>
      </c>
      <c r="O28" s="54" t="str">
        <f>IFERROR(VLOOKUP(DATA_MAYO_202684[[#This Row],[ASER_]],$B:$G,4,0),"")</f>
        <v>JORGE</v>
      </c>
      <c r="P28" s="6">
        <f>SUM(DATA_MAYO_202684[[#This Row],[2]:[31]])</f>
        <v>56024</v>
      </c>
      <c r="Q28" s="6">
        <f>VLOOKUP(DATA_MAYO_202684[[#This Row],[ASER_]],D1_MAYO_202681[[ASESOR_CRR]:[META]],2,0)</f>
        <v>44700</v>
      </c>
      <c r="R28" t="s">
        <v>13</v>
      </c>
      <c r="T28" s="45"/>
      <c r="U28" s="45">
        <v>1600</v>
      </c>
      <c r="V28" s="45"/>
      <c r="W28" s="45"/>
      <c r="X28" s="45"/>
      <c r="Y28" s="45"/>
      <c r="Z28" s="45"/>
      <c r="AA28" s="45"/>
      <c r="AB28" s="45">
        <v>2001</v>
      </c>
      <c r="AC28" s="45">
        <v>10000</v>
      </c>
      <c r="AD28" s="45">
        <v>500</v>
      </c>
      <c r="AE28">
        <v>1500</v>
      </c>
      <c r="AF28">
        <v>700</v>
      </c>
      <c r="AK28">
        <v>1300</v>
      </c>
      <c r="AL28">
        <v>9000</v>
      </c>
      <c r="AM28">
        <v>3250</v>
      </c>
      <c r="AP28">
        <v>8550</v>
      </c>
      <c r="AQ28">
        <v>1000</v>
      </c>
      <c r="AS28">
        <v>8000</v>
      </c>
      <c r="AT28">
        <v>7500</v>
      </c>
      <c r="AU28">
        <v>1123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685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0.78355844155844157</v>
      </c>
      <c r="N29" s="5">
        <f>6-ROUNDUP(_xlfn.RANK.EQ(DATA_MAYO_202684[[#This Row],[AL_AC]],DATA_MAYO_202684[AL_AC],0)/(COUNTA(DATA_MAYO_202684[AL_AC])/5),0)</f>
        <v>2</v>
      </c>
      <c r="O29" s="54" t="str">
        <f>IFERROR(VLOOKUP(DATA_MAYO_202684[[#This Row],[ASER_]],$B:$G,4,0),"")</f>
        <v>SANDY</v>
      </c>
      <c r="P29" s="6">
        <f>SUM(DATA_MAYO_202684[[#This Row],[2]:[31]])</f>
        <v>30167</v>
      </c>
      <c r="Q29" s="6">
        <f>VLOOKUP(DATA_MAYO_202684[[#This Row],[ASER_]],D1_MAYO_202681[[ASESOR_CRR]:[META]],2,0)</f>
        <v>38500</v>
      </c>
      <c r="R29" t="s">
        <v>32</v>
      </c>
      <c r="W29">
        <v>3000</v>
      </c>
      <c r="AA29">
        <v>412</v>
      </c>
      <c r="AB29">
        <v>5000</v>
      </c>
      <c r="AC29">
        <v>190</v>
      </c>
      <c r="AI29">
        <v>4000</v>
      </c>
      <c r="AK29">
        <v>1180</v>
      </c>
      <c r="AM29">
        <v>1450</v>
      </c>
      <c r="AP29">
        <v>10080</v>
      </c>
      <c r="AR29">
        <v>300</v>
      </c>
      <c r="AT29">
        <v>2400</v>
      </c>
      <c r="AU29">
        <v>1155</v>
      </c>
      <c r="AV29">
        <v>1000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686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0.78812080536912754</v>
      </c>
      <c r="N30" s="5">
        <f>6-ROUNDUP(_xlfn.RANK.EQ(DATA_MAYO_202684[[#This Row],[AL_AC]],DATA_MAYO_202684[AL_AC],0)/(COUNTA(DATA_MAYO_202684[AL_AC])/5),0)</f>
        <v>2</v>
      </c>
      <c r="O30" s="54" t="str">
        <f>IFERROR(VLOOKUP(DATA_MAYO_202684[[#This Row],[ASER_]],$B:$G,4,0),"")</f>
        <v>JORGE</v>
      </c>
      <c r="P30" s="6">
        <f>SUM(DATA_MAYO_202684[[#This Row],[2]:[31]])</f>
        <v>35229</v>
      </c>
      <c r="Q30" s="6">
        <f>VLOOKUP(DATA_MAYO_202684[[#This Row],[ASER_]],D1_MAYO_202681[[ASESOR_CRR]:[META]],2,0)</f>
        <v>44700</v>
      </c>
      <c r="R30" t="s">
        <v>42</v>
      </c>
      <c r="S30">
        <v>400</v>
      </c>
      <c r="W30">
        <v>1300</v>
      </c>
      <c r="Y30">
        <v>875</v>
      </c>
      <c r="AD30">
        <v>1885</v>
      </c>
      <c r="AE30">
        <v>300</v>
      </c>
      <c r="AF30">
        <v>2000</v>
      </c>
      <c r="AM30">
        <v>5550</v>
      </c>
      <c r="AP30">
        <v>1560</v>
      </c>
      <c r="AR30">
        <v>10850</v>
      </c>
      <c r="AS30">
        <v>400</v>
      </c>
      <c r="AT30">
        <v>10109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677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0.76166666666666671</v>
      </c>
      <c r="N31" s="5">
        <f>6-ROUNDUP(_xlfn.RANK.EQ(DATA_MAYO_202684[[#This Row],[AL_AC]],DATA_MAYO_202684[AL_AC],0)/(COUNTA(DATA_MAYO_202684[AL_AC])/5),0)</f>
        <v>2</v>
      </c>
      <c r="O31" s="54" t="str">
        <f>IFERROR(VLOOKUP(DATA_MAYO_202684[[#This Row],[ASER_]],$B:$G,4,0),"")</f>
        <v>LISELY</v>
      </c>
      <c r="P31" s="6">
        <f>SUM(DATA_MAYO_202684[[#This Row],[2]:[31]])</f>
        <v>17366</v>
      </c>
      <c r="Q31" s="6">
        <f>VLOOKUP(DATA_MAYO_202684[[#This Row],[ASER_]],D1_MAYO_202681[[ASESOR_CRR]:[META]],2,0)</f>
        <v>22800</v>
      </c>
      <c r="R31" t="s">
        <v>49</v>
      </c>
      <c r="U31">
        <v>5800</v>
      </c>
      <c r="AF31">
        <v>600</v>
      </c>
      <c r="AG31">
        <v>744</v>
      </c>
      <c r="AI31">
        <v>3706</v>
      </c>
      <c r="AL31">
        <v>400</v>
      </c>
      <c r="AQ31">
        <v>308</v>
      </c>
      <c r="AR31">
        <v>2000</v>
      </c>
      <c r="AS31">
        <v>2500</v>
      </c>
      <c r="AT31">
        <v>1000</v>
      </c>
      <c r="AU31">
        <v>308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0.48143176733780763</v>
      </c>
      <c r="N32" s="5">
        <f>6-ROUNDUP(_xlfn.RANK.EQ(DATA_MAYO_202684[[#This Row],[AL_AC]],DATA_MAYO_202684[AL_AC],0)/(COUNTA(DATA_MAYO_202684[AL_AC])/5),0)</f>
        <v>1</v>
      </c>
      <c r="O32" s="54" t="str">
        <f>IFERROR(VLOOKUP(DATA_MAYO_202684[[#This Row],[ASER_]],$B:$G,4,0),"")</f>
        <v>LEONOR</v>
      </c>
      <c r="P32" s="6">
        <f>SUM(DATA_MAYO_202684[[#This Row],[2]:[31]])</f>
        <v>21520</v>
      </c>
      <c r="Q32" s="6">
        <f>VLOOKUP(DATA_MAYO_202684[[#This Row],[ASER_]],D1_MAYO_202681[[ASESOR_CRR]:[META]],2,0)</f>
        <v>44700</v>
      </c>
      <c r="R32" t="s">
        <v>26</v>
      </c>
      <c r="U32">
        <v>1000</v>
      </c>
      <c r="W32">
        <v>470</v>
      </c>
      <c r="Z32">
        <v>300</v>
      </c>
      <c r="AB32">
        <v>200</v>
      </c>
      <c r="AE32">
        <v>200</v>
      </c>
      <c r="AF32">
        <v>250</v>
      </c>
      <c r="AI32">
        <v>3000</v>
      </c>
      <c r="AK32" s="6">
        <v>200</v>
      </c>
      <c r="AL32" s="6">
        <v>1280</v>
      </c>
      <c r="AM32" s="6"/>
      <c r="AN32" s="6"/>
      <c r="AO32" s="6"/>
      <c r="AP32" s="6"/>
      <c r="AQ32" s="6"/>
      <c r="AR32">
        <v>7500</v>
      </c>
      <c r="AT32">
        <v>7120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1.0003116883116883</v>
      </c>
      <c r="N33" s="5">
        <f>6-ROUNDUP(_xlfn.RANK.EQ(DATA_MAYO_202684[[#This Row],[AL_AC]],DATA_MAYO_202684[AL_AC],0)/(COUNTA(DATA_MAYO_202684[AL_AC])/5),0)</f>
        <v>4</v>
      </c>
      <c r="O33" s="54" t="str">
        <f>IFERROR(VLOOKUP(DATA_MAYO_202684[[#This Row],[ASER_]],$B:$G,4,0),"")</f>
        <v>SANDY</v>
      </c>
      <c r="P33" s="6">
        <f>SUM(DATA_MAYO_202684[[#This Row],[2]:[31]])</f>
        <v>38512</v>
      </c>
      <c r="Q33" s="6">
        <f>VLOOKUP(DATA_MAYO_202684[[#This Row],[ASER_]],D1_MAYO_202681[[ASESOR_CRR]:[META]],2,0)</f>
        <v>38500</v>
      </c>
      <c r="R33" t="s">
        <v>564</v>
      </c>
      <c r="W33">
        <v>1000</v>
      </c>
      <c r="X33">
        <v>1405</v>
      </c>
      <c r="AB33">
        <v>250</v>
      </c>
      <c r="AD33">
        <v>1800</v>
      </c>
      <c r="AE33">
        <v>1000</v>
      </c>
      <c r="AF33">
        <v>1562</v>
      </c>
      <c r="AJ33">
        <v>4500</v>
      </c>
      <c r="AK33" s="6"/>
      <c r="AL33" s="6">
        <v>4000</v>
      </c>
      <c r="AM33" s="6">
        <v>1800</v>
      </c>
      <c r="AN33" s="6"/>
      <c r="AO33" s="6"/>
      <c r="AP33" s="6"/>
      <c r="AQ33" s="6">
        <v>18300</v>
      </c>
      <c r="AR33">
        <v>400</v>
      </c>
      <c r="AT33">
        <v>1970</v>
      </c>
      <c r="AU33">
        <v>525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687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0.15497237569060773</v>
      </c>
      <c r="N34" s="5">
        <f>6-ROUNDUP(_xlfn.RANK.EQ(DATA_MAYO_202684[[#This Row],[AL_AC]],DATA_MAYO_202684[AL_AC],0)/(COUNTA(DATA_MAYO_202684[AL_AC])/5),0)</f>
        <v>1</v>
      </c>
      <c r="O34" s="54" t="str">
        <f>IFERROR(VLOOKUP(DATA_MAYO_202684[[#This Row],[ASER_]],$B:$G,4,0),"")</f>
        <v>LISELY</v>
      </c>
      <c r="P34" s="6">
        <f>SUM(DATA_MAYO_202684[[#This Row],[2]:[31]])</f>
        <v>2805</v>
      </c>
      <c r="Q34" s="6">
        <f>VLOOKUP(DATA_MAYO_202684[[#This Row],[ASER_]],D1_MAYO_202681[[ASESOR_CRR]:[META]],2,0)</f>
        <v>18100</v>
      </c>
      <c r="R34" t="s">
        <v>599</v>
      </c>
      <c r="Y34">
        <v>1225</v>
      </c>
      <c r="AC34">
        <v>400</v>
      </c>
      <c r="AD34">
        <v>180</v>
      </c>
      <c r="AF34" s="5"/>
      <c r="AG34" s="6"/>
      <c r="AH34" s="6"/>
      <c r="AI34" s="6">
        <v>500</v>
      </c>
      <c r="AJ34" s="6"/>
      <c r="AK34" s="6"/>
      <c r="AL34" s="6"/>
      <c r="AM34" s="6"/>
      <c r="AN34" s="6"/>
      <c r="AO34" s="6"/>
      <c r="AP34" s="6">
        <v>300</v>
      </c>
      <c r="AQ34" s="6"/>
      <c r="AR34" s="6"/>
      <c r="AS34" s="6">
        <v>200</v>
      </c>
      <c r="AT34" s="6"/>
      <c r="AU34" s="6"/>
      <c r="AV34" s="6"/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688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0.8836623376623377</v>
      </c>
      <c r="N35" s="5">
        <f>6-ROUNDUP(_xlfn.RANK.EQ(DATA_MAYO_202684[[#This Row],[AL_AC]],DATA_MAYO_202684[AL_AC],0)/(COUNTA(DATA_MAYO_202684[AL_AC])/5),0)</f>
        <v>3</v>
      </c>
      <c r="O35" s="54" t="str">
        <f>IFERROR(VLOOKUP(DATA_MAYO_202684[[#This Row],[ASER_]],$B:$G,4,0),"")</f>
        <v>SANDY</v>
      </c>
      <c r="P35" s="6">
        <f>SUM(DATA_MAYO_202684[[#This Row],[2]:[31]])</f>
        <v>34021</v>
      </c>
      <c r="Q35" s="6">
        <f>VLOOKUP(DATA_MAYO_202684[[#This Row],[ASER_]],D1_MAYO_202681[[ASESOR_CRR]:[META]],2,0)</f>
        <v>38500</v>
      </c>
      <c r="R35" t="s">
        <v>96</v>
      </c>
      <c r="V35">
        <v>976</v>
      </c>
      <c r="W35">
        <v>2500</v>
      </c>
      <c r="AB35">
        <v>1510</v>
      </c>
      <c r="AC35">
        <v>660</v>
      </c>
      <c r="AD35">
        <v>900</v>
      </c>
      <c r="AE35">
        <v>600</v>
      </c>
      <c r="AF35" s="5"/>
      <c r="AG35" s="6"/>
      <c r="AH35" s="6"/>
      <c r="AI35" s="6">
        <v>7650</v>
      </c>
      <c r="AJ35" s="6">
        <v>300</v>
      </c>
      <c r="AK35" s="6">
        <v>500</v>
      </c>
      <c r="AL35" s="6">
        <v>3000</v>
      </c>
      <c r="AM35" s="6">
        <v>1200</v>
      </c>
      <c r="AN35" s="6"/>
      <c r="AO35" s="6"/>
      <c r="AP35" s="6">
        <v>1200</v>
      </c>
      <c r="AQ35" s="6">
        <v>8000</v>
      </c>
      <c r="AR35" s="6"/>
      <c r="AS35" s="6">
        <v>500</v>
      </c>
      <c r="AT35" s="6">
        <v>4000</v>
      </c>
      <c r="AU35" s="6">
        <v>525</v>
      </c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689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0.85384787472035795</v>
      </c>
      <c r="N36" s="5">
        <f>6-ROUNDUP(_xlfn.RANK.EQ(DATA_MAYO_202684[[#This Row],[AL_AC]],DATA_MAYO_202684[AL_AC],0)/(COUNTA(DATA_MAYO_202684[AL_AC])/5),0)</f>
        <v>3</v>
      </c>
      <c r="O36" s="54" t="str">
        <f>IFERROR(VLOOKUP(DATA_MAYO_202684[[#This Row],[ASER_]],$B:$G,4,0),"")</f>
        <v>JORGE</v>
      </c>
      <c r="P36" s="6">
        <f>SUM(DATA_MAYO_202684[[#This Row],[2]:[31]])</f>
        <v>38167</v>
      </c>
      <c r="Q36" s="6">
        <f>VLOOKUP(DATA_MAYO_202684[[#This Row],[ASER_]],D1_MAYO_202681[[ASESOR_CRR]:[META]],2,0)</f>
        <v>44700</v>
      </c>
      <c r="R36" t="s">
        <v>65</v>
      </c>
      <c r="S36">
        <v>824</v>
      </c>
      <c r="T36">
        <v>700</v>
      </c>
      <c r="U36">
        <v>265</v>
      </c>
      <c r="W36">
        <v>2785</v>
      </c>
      <c r="Y36">
        <v>1685</v>
      </c>
      <c r="AB36">
        <v>618</v>
      </c>
      <c r="AD36">
        <v>3550</v>
      </c>
      <c r="AF36" s="5">
        <v>6443</v>
      </c>
      <c r="AG36" s="6"/>
      <c r="AH36" s="6"/>
      <c r="AI36" s="6">
        <v>578</v>
      </c>
      <c r="AJ36" s="6">
        <v>1440</v>
      </c>
      <c r="AK36" s="6">
        <v>1450</v>
      </c>
      <c r="AL36" s="6">
        <v>2439</v>
      </c>
      <c r="AM36" s="6"/>
      <c r="AN36" s="6"/>
      <c r="AO36" s="6">
        <v>805</v>
      </c>
      <c r="AP36" s="6">
        <v>500</v>
      </c>
      <c r="AQ36" s="6">
        <v>4800</v>
      </c>
      <c r="AR36" s="6">
        <v>290</v>
      </c>
      <c r="AS36" s="6">
        <v>3000</v>
      </c>
      <c r="AT36" s="6">
        <v>5274</v>
      </c>
      <c r="AU36" s="6">
        <v>721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0.70691275167785239</v>
      </c>
      <c r="N37" s="5">
        <f>6-ROUNDUP(_xlfn.RANK.EQ(DATA_MAYO_202684[[#This Row],[AL_AC]],DATA_MAYO_202684[AL_AC],0)/(COUNTA(DATA_MAYO_202684[AL_AC])/5),0)</f>
        <v>2</v>
      </c>
      <c r="O37" s="54" t="str">
        <f>IFERROR(VLOOKUP(DATA_MAYO_202684[[#This Row],[ASER_]],$B:$G,4,0),"")</f>
        <v>JORGE</v>
      </c>
      <c r="P37" s="6">
        <f>SUM(DATA_MAYO_202684[[#This Row],[2]:[31]])</f>
        <v>31599</v>
      </c>
      <c r="Q37" s="6">
        <f>VLOOKUP(DATA_MAYO_202684[[#This Row],[ASER_]],D1_MAYO_202681[[ASESOR_CRR]:[META]],2,0)</f>
        <v>44700</v>
      </c>
      <c r="R37" t="s">
        <v>37</v>
      </c>
      <c r="V37">
        <v>6000</v>
      </c>
      <c r="X37">
        <v>950</v>
      </c>
      <c r="AC37">
        <v>150</v>
      </c>
      <c r="AD37">
        <v>350</v>
      </c>
      <c r="AE37">
        <v>1191</v>
      </c>
      <c r="AF37" s="5">
        <v>500</v>
      </c>
      <c r="AG37" s="6">
        <v>350</v>
      </c>
      <c r="AH37" s="6"/>
      <c r="AI37" s="6"/>
      <c r="AJ37" s="6"/>
      <c r="AK37" s="6">
        <v>1925</v>
      </c>
      <c r="AL37" s="6"/>
      <c r="AM37" s="6"/>
      <c r="AN37" s="6"/>
      <c r="AO37" s="6"/>
      <c r="AP37" s="6"/>
      <c r="AQ37" s="6">
        <v>2500</v>
      </c>
      <c r="AR37" s="6">
        <v>330</v>
      </c>
      <c r="AS37" s="6">
        <v>13619</v>
      </c>
      <c r="AT37" s="6">
        <v>1100</v>
      </c>
      <c r="AU37" s="6">
        <v>2634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690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0.78088397790055253</v>
      </c>
      <c r="N38" s="5">
        <f>6-ROUNDUP(_xlfn.RANK.EQ(DATA_MAYO_202684[[#This Row],[AL_AC]],DATA_MAYO_202684[AL_AC],0)/(COUNTA(DATA_MAYO_202684[AL_AC])/5),0)</f>
        <v>2</v>
      </c>
      <c r="O38" s="54" t="str">
        <f>IFERROR(VLOOKUP(DATA_MAYO_202684[[#This Row],[ASER_]],$B:$G,4,0),"")</f>
        <v>LISELY</v>
      </c>
      <c r="P38" s="6">
        <f>SUM(DATA_MAYO_202684[[#This Row],[2]:[31]])</f>
        <v>14134</v>
      </c>
      <c r="Q38" s="6">
        <f>VLOOKUP(DATA_MAYO_202684[[#This Row],[ASER_]],D1_MAYO_202681[[ASESOR_CRR]:[META]],2,0)</f>
        <v>18100</v>
      </c>
      <c r="R38" t="s">
        <v>549</v>
      </c>
      <c r="U38">
        <v>350</v>
      </c>
      <c r="V38">
        <v>660</v>
      </c>
      <c r="W38">
        <v>734</v>
      </c>
      <c r="AC38">
        <v>90</v>
      </c>
      <c r="AD38">
        <v>500</v>
      </c>
      <c r="AE38">
        <v>700</v>
      </c>
      <c r="AF38" s="5">
        <v>300</v>
      </c>
      <c r="AG38" s="6"/>
      <c r="AH38" s="6"/>
      <c r="AI38" s="6"/>
      <c r="AJ38" s="6">
        <v>2400</v>
      </c>
      <c r="AK38" s="6">
        <v>800</v>
      </c>
      <c r="AL38" s="6"/>
      <c r="AM38" s="6">
        <v>1300</v>
      </c>
      <c r="AN38" s="6"/>
      <c r="AO38" s="6"/>
      <c r="AP38" s="6"/>
      <c r="AQ38" s="6"/>
      <c r="AR38" s="6">
        <v>5300</v>
      </c>
      <c r="AS38" s="6"/>
      <c r="AT38" s="6">
        <v>1000</v>
      </c>
      <c r="AU38" s="6"/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691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1.3173245614035087</v>
      </c>
      <c r="N39" s="5">
        <f>6-ROUNDUP(_xlfn.RANK.EQ(DATA_MAYO_202684[[#This Row],[AL_AC]],DATA_MAYO_202684[AL_AC],0)/(COUNTA(DATA_MAYO_202684[AL_AC])/5),0)</f>
        <v>5</v>
      </c>
      <c r="O39" s="54" t="str">
        <f>IFERROR(VLOOKUP(DATA_MAYO_202684[[#This Row],[ASER_]],$B:$G,4,0),"")</f>
        <v>LISELY</v>
      </c>
      <c r="P39" s="6">
        <f>SUM(DATA_MAYO_202684[[#This Row],[2]:[31]])</f>
        <v>30035</v>
      </c>
      <c r="Q39" s="6">
        <f>VLOOKUP(DATA_MAYO_202684[[#This Row],[ASER_]],D1_MAYO_202681[[ASESOR_CRR]:[META]],2,0)</f>
        <v>22800</v>
      </c>
      <c r="R39" t="s">
        <v>77</v>
      </c>
      <c r="U39">
        <v>4924</v>
      </c>
      <c r="V39">
        <v>865</v>
      </c>
      <c r="W39">
        <v>3500</v>
      </c>
      <c r="Z39">
        <v>220</v>
      </c>
      <c r="AD39">
        <v>160</v>
      </c>
      <c r="AF39">
        <v>2100</v>
      </c>
      <c r="AG39" s="5"/>
      <c r="AH39" s="76"/>
      <c r="AI39" s="6"/>
      <c r="AJ39" s="6"/>
      <c r="AK39" s="6"/>
      <c r="AL39" s="6"/>
      <c r="AM39" s="6"/>
      <c r="AN39" s="6"/>
      <c r="AO39" s="6"/>
      <c r="AP39" s="6">
        <v>420</v>
      </c>
      <c r="AQ39" s="6"/>
      <c r="AR39" s="6"/>
      <c r="AS39" s="6">
        <v>12016</v>
      </c>
      <c r="AT39" s="6">
        <v>2000</v>
      </c>
      <c r="AU39" s="6">
        <v>3830</v>
      </c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692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0.85006525285481238</v>
      </c>
      <c r="N40" s="5">
        <f>6-ROUNDUP(_xlfn.RANK.EQ(DATA_MAYO_202684[[#This Row],[AL_AC]],DATA_MAYO_202684[AL_AC],0)/(COUNTA(DATA_MAYO_202684[AL_AC])/5),0)</f>
        <v>3</v>
      </c>
      <c r="O40" s="54" t="str">
        <f>IFERROR(VLOOKUP(DATA_MAYO_202684[[#This Row],[ASER_]],$B:$G,4,0),"")</f>
        <v>KENNETH</v>
      </c>
      <c r="P40" s="6">
        <f>SUM(DATA_MAYO_202684[[#This Row],[2]:[31]])</f>
        <v>52109</v>
      </c>
      <c r="Q40" s="6">
        <f>VLOOKUP(DATA_MAYO_202684[[#This Row],[ASER_]],D1_MAYO_202681[[ASESOR_CRR]:[META]],2,0)</f>
        <v>61300</v>
      </c>
      <c r="R40" t="s">
        <v>35</v>
      </c>
      <c r="U40">
        <v>500</v>
      </c>
      <c r="W40">
        <v>480</v>
      </c>
      <c r="X40">
        <v>2000</v>
      </c>
      <c r="Z40">
        <v>380</v>
      </c>
      <c r="AB40">
        <v>2600</v>
      </c>
      <c r="AE40">
        <v>5850</v>
      </c>
      <c r="AF40">
        <v>2930</v>
      </c>
      <c r="AG40" s="5"/>
      <c r="AH40" s="6"/>
      <c r="AI40" s="6">
        <v>1500</v>
      </c>
      <c r="AJ40" s="6">
        <v>3160</v>
      </c>
      <c r="AK40" s="6">
        <v>3178</v>
      </c>
      <c r="AL40" s="6"/>
      <c r="AM40" s="6">
        <v>5500</v>
      </c>
      <c r="AN40" s="6"/>
      <c r="AO40" s="6"/>
      <c r="AP40" s="6">
        <v>900</v>
      </c>
      <c r="AQ40" s="6"/>
      <c r="AR40" s="6">
        <v>500</v>
      </c>
      <c r="AS40" s="6">
        <v>1401</v>
      </c>
      <c r="AT40" s="6">
        <v>12960</v>
      </c>
      <c r="AU40" s="6">
        <v>8270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0.8617402597402597</v>
      </c>
      <c r="N41" s="5">
        <f>6-ROUNDUP(_xlfn.RANK.EQ(DATA_MAYO_202684[[#This Row],[AL_AC]],DATA_MAYO_202684[AL_AC],0)/(COUNTA(DATA_MAYO_202684[AL_AC])/5),0)</f>
        <v>3</v>
      </c>
      <c r="O41" s="54" t="str">
        <f>IFERROR(VLOOKUP(DATA_MAYO_202684[[#This Row],[ASER_]],$B:$G,4,0),"")</f>
        <v>SANDY</v>
      </c>
      <c r="P41" s="6">
        <f>SUM(DATA_MAYO_202684[[#This Row],[2]:[31]])</f>
        <v>33177</v>
      </c>
      <c r="Q41" s="6">
        <f>VLOOKUP(DATA_MAYO_202684[[#This Row],[ASER_]],D1_MAYO_202681[[ASESOR_CRR]:[META]],2,0)</f>
        <v>38500</v>
      </c>
      <c r="R41" t="s">
        <v>68</v>
      </c>
      <c r="U41">
        <v>2900</v>
      </c>
      <c r="W41">
        <v>2000</v>
      </c>
      <c r="X41">
        <v>2973</v>
      </c>
      <c r="Y41">
        <v>500</v>
      </c>
      <c r="AB41">
        <v>103</v>
      </c>
      <c r="AC41">
        <v>341</v>
      </c>
      <c r="AD41">
        <v>485</v>
      </c>
      <c r="AE41">
        <v>650</v>
      </c>
      <c r="AF41">
        <v>350</v>
      </c>
      <c r="AG41" s="5"/>
      <c r="AH41" s="6"/>
      <c r="AI41" s="6">
        <v>500</v>
      </c>
      <c r="AJ41" s="6"/>
      <c r="AK41" s="6">
        <v>4435</v>
      </c>
      <c r="AL41" s="6">
        <v>7410</v>
      </c>
      <c r="AM41" s="6">
        <v>1200</v>
      </c>
      <c r="AN41" s="6"/>
      <c r="AO41" s="6"/>
      <c r="AP41" s="6">
        <v>890</v>
      </c>
      <c r="AQ41" s="6">
        <v>2200</v>
      </c>
      <c r="AR41" s="6"/>
      <c r="AS41" s="6"/>
      <c r="AT41" s="6">
        <v>6240</v>
      </c>
      <c r="AU41" s="6"/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693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0.59116331096196872</v>
      </c>
      <c r="N42" s="5">
        <f>6-ROUNDUP(_xlfn.RANK.EQ(DATA_MAYO_202684[[#This Row],[AL_AC]],DATA_MAYO_202684[AL_AC],0)/(COUNTA(DATA_MAYO_202684[AL_AC])/5),0)</f>
        <v>1</v>
      </c>
      <c r="O42" s="54" t="str">
        <f>IFERROR(VLOOKUP(DATA_MAYO_202684[[#This Row],[ASER_]],$B:$G,4,0),"")</f>
        <v>JORGE</v>
      </c>
      <c r="P42" s="6">
        <f>SUM(DATA_MAYO_202684[[#This Row],[2]:[31]])</f>
        <v>26425</v>
      </c>
      <c r="Q42" s="6">
        <f>VLOOKUP(DATA_MAYO_202684[[#This Row],[ASER_]],D1_MAYO_202681[[ASESOR_CRR]:[META]],2,0)</f>
        <v>44700</v>
      </c>
      <c r="R42" t="s">
        <v>31</v>
      </c>
      <c r="V42">
        <v>2000</v>
      </c>
      <c r="W42">
        <v>11264</v>
      </c>
      <c r="AD42">
        <v>2000</v>
      </c>
      <c r="AG42" s="5">
        <v>225</v>
      </c>
      <c r="AH42" s="6"/>
      <c r="AI42" s="6"/>
      <c r="AJ42" s="6">
        <v>6736</v>
      </c>
      <c r="AK42" s="6"/>
      <c r="AL42" s="6"/>
      <c r="AM42" s="6">
        <v>1800</v>
      </c>
      <c r="AN42" s="6"/>
      <c r="AO42" s="6"/>
      <c r="AP42" s="6"/>
      <c r="AQ42" s="6"/>
      <c r="AR42" s="6"/>
      <c r="AS42" s="6"/>
      <c r="AT42" s="6">
        <v>2400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694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1.0765402597402598</v>
      </c>
      <c r="N43" s="5">
        <f>6-ROUNDUP(_xlfn.RANK.EQ(DATA_MAYO_202684[[#This Row],[AL_AC]],DATA_MAYO_202684[AL_AC],0)/(COUNTA(DATA_MAYO_202684[AL_AC])/5),0)</f>
        <v>4</v>
      </c>
      <c r="O43" s="54" t="str">
        <f>IFERROR(VLOOKUP(DATA_MAYO_202684[[#This Row],[ASER_]],$B:$G,4,0),"")</f>
        <v>SANDY</v>
      </c>
      <c r="P43" s="6">
        <f>SUM(DATA_MAYO_202684[[#This Row],[2]:[31]])</f>
        <v>41446.800000000003</v>
      </c>
      <c r="Q43" s="6">
        <f>VLOOKUP(DATA_MAYO_202684[[#This Row],[ASER_]],D1_MAYO_202681[[ASESOR_CRR]:[META]],2,0)</f>
        <v>38500</v>
      </c>
      <c r="R43" t="s">
        <v>29</v>
      </c>
      <c r="U43">
        <v>343.8</v>
      </c>
      <c r="V43">
        <v>236</v>
      </c>
      <c r="W43">
        <v>1885</v>
      </c>
      <c r="X43">
        <v>1000</v>
      </c>
      <c r="Y43">
        <v>275</v>
      </c>
      <c r="AB43">
        <v>1521</v>
      </c>
      <c r="AC43">
        <v>100</v>
      </c>
      <c r="AD43">
        <v>650</v>
      </c>
      <c r="AE43">
        <v>1115</v>
      </c>
      <c r="AF43">
        <v>530</v>
      </c>
      <c r="AG43" s="5">
        <v>850</v>
      </c>
      <c r="AH43" s="6"/>
      <c r="AI43" s="6">
        <v>5200</v>
      </c>
      <c r="AJ43" s="6">
        <v>1360</v>
      </c>
      <c r="AK43" s="6">
        <v>584</v>
      </c>
      <c r="AL43" s="6">
        <v>3980</v>
      </c>
      <c r="AM43" s="6">
        <v>1075</v>
      </c>
      <c r="AN43" s="6">
        <v>380</v>
      </c>
      <c r="AO43" s="6"/>
      <c r="AP43" s="6">
        <v>1979</v>
      </c>
      <c r="AQ43" s="6">
        <v>3500</v>
      </c>
      <c r="AR43" s="6">
        <v>2700</v>
      </c>
      <c r="AS43" s="6">
        <v>5650</v>
      </c>
      <c r="AT43" s="6">
        <v>6533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695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0.88145413870246081</v>
      </c>
      <c r="N44" s="5">
        <f>6-ROUNDUP(_xlfn.RANK.EQ(DATA_MAYO_202684[[#This Row],[AL_AC]],DATA_MAYO_202684[AL_AC],0)/(COUNTA(DATA_MAYO_202684[AL_AC])/5),0)</f>
        <v>3</v>
      </c>
      <c r="O44" s="54" t="str">
        <f>IFERROR(VLOOKUP(DATA_MAYO_202684[[#This Row],[ASER_]],$B:$G,4,0),"")</f>
        <v>JORGE</v>
      </c>
      <c r="P44" s="6">
        <f>SUM(DATA_MAYO_202684[[#This Row],[2]:[31]])</f>
        <v>39401</v>
      </c>
      <c r="Q44" s="6">
        <f>VLOOKUP(DATA_MAYO_202684[[#This Row],[ASER_]],D1_MAYO_202681[[ASESOR_CRR]:[META]],2,0)</f>
        <v>44700</v>
      </c>
      <c r="R44" t="s">
        <v>25</v>
      </c>
      <c r="U44">
        <v>1100</v>
      </c>
      <c r="W44">
        <v>3080</v>
      </c>
      <c r="X44">
        <v>500</v>
      </c>
      <c r="Y44">
        <v>400</v>
      </c>
      <c r="AB44">
        <v>2000</v>
      </c>
      <c r="AC44">
        <v>525</v>
      </c>
      <c r="AD44">
        <v>1500</v>
      </c>
      <c r="AG44" s="5"/>
      <c r="AH44" s="6"/>
      <c r="AI44" s="6"/>
      <c r="AJ44" s="6">
        <v>390</v>
      </c>
      <c r="AK44" s="6">
        <v>500</v>
      </c>
      <c r="AL44" s="6">
        <v>11785</v>
      </c>
      <c r="AM44" s="6">
        <v>1400</v>
      </c>
      <c r="AN44" s="6"/>
      <c r="AO44" s="6"/>
      <c r="AP44" s="6"/>
      <c r="AQ44" s="6">
        <v>10252</v>
      </c>
      <c r="AR44" s="6"/>
      <c r="AS44" s="6">
        <v>300</v>
      </c>
      <c r="AT44" s="6">
        <v>4212</v>
      </c>
      <c r="AU44" s="6">
        <v>1275</v>
      </c>
      <c r="AV44" s="6">
        <v>182</v>
      </c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696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0.36261744966442955</v>
      </c>
      <c r="N45" s="5">
        <f>6-ROUNDUP(_xlfn.RANK.EQ(DATA_MAYO_202684[[#This Row],[AL_AC]],DATA_MAYO_202684[AL_AC],0)/(COUNTA(DATA_MAYO_202684[AL_AC])/5),0)</f>
        <v>1</v>
      </c>
      <c r="O45" s="54" t="str">
        <f>IFERROR(VLOOKUP(DATA_MAYO_202684[[#This Row],[ASER_]],$B:$G,4,0),"")</f>
        <v>LEONOR</v>
      </c>
      <c r="P45" s="6">
        <f>SUM(DATA_MAYO_202684[[#This Row],[2]:[31]])</f>
        <v>16209</v>
      </c>
      <c r="Q45" s="6">
        <f>VLOOKUP(DATA_MAYO_202684[[#This Row],[ASER_]],D1_MAYO_202681[[ASESOR_CRR]:[META]],2,0)</f>
        <v>44700</v>
      </c>
      <c r="R45" t="s">
        <v>75</v>
      </c>
      <c r="U45">
        <v>2000</v>
      </c>
      <c r="V45">
        <v>2000</v>
      </c>
      <c r="AG45" s="5"/>
      <c r="AH45" s="6"/>
      <c r="AI45" s="6">
        <v>700</v>
      </c>
      <c r="AJ45" s="6"/>
      <c r="AK45" s="6">
        <v>1500</v>
      </c>
      <c r="AL45" s="6"/>
      <c r="AM45" s="6"/>
      <c r="AN45" s="6"/>
      <c r="AO45" s="6"/>
      <c r="AP45" s="6"/>
      <c r="AQ45" s="6">
        <v>7732</v>
      </c>
      <c r="AR45" s="6"/>
      <c r="AS45" s="6">
        <v>430</v>
      </c>
      <c r="AT45" s="6">
        <v>1397</v>
      </c>
      <c r="AU45" s="6">
        <v>450</v>
      </c>
      <c r="AV45" s="6"/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1.1293922651933701</v>
      </c>
      <c r="N46" s="5">
        <f>6-ROUNDUP(_xlfn.RANK.EQ(DATA_MAYO_202684[[#This Row],[AL_AC]],DATA_MAYO_202684[AL_AC],0)/(COUNTA(DATA_MAYO_202684[AL_AC])/5),0)</f>
        <v>5</v>
      </c>
      <c r="O46" s="54" t="str">
        <f>IFERROR(VLOOKUP(DATA_MAYO_202684[[#This Row],[ASER_]],$B:$G,4,0),"")</f>
        <v>LISELY</v>
      </c>
      <c r="P46" s="6">
        <f>SUM(DATA_MAYO_202684[[#This Row],[2]:[31]])</f>
        <v>20442</v>
      </c>
      <c r="Q46" s="6">
        <f>VLOOKUP(DATA_MAYO_202684[[#This Row],[ASER_]],D1_MAYO_202681[[ASESOR_CRR]:[META]],2,0)</f>
        <v>18100</v>
      </c>
      <c r="R46" t="s">
        <v>55</v>
      </c>
      <c r="W46">
        <v>8500</v>
      </c>
      <c r="Y46">
        <v>305</v>
      </c>
      <c r="AB46">
        <v>1035</v>
      </c>
      <c r="AC46">
        <v>200</v>
      </c>
      <c r="AD46">
        <v>600</v>
      </c>
      <c r="AF46">
        <v>280</v>
      </c>
      <c r="AG46" s="5"/>
      <c r="AH46" s="6"/>
      <c r="AI46" s="6">
        <v>350</v>
      </c>
      <c r="AJ46" s="6"/>
      <c r="AK46" s="6">
        <v>160</v>
      </c>
      <c r="AL46" s="6"/>
      <c r="AM46" s="6"/>
      <c r="AN46" s="6"/>
      <c r="AO46" s="6">
        <v>540</v>
      </c>
      <c r="AP46" s="6">
        <v>580</v>
      </c>
      <c r="AQ46" s="6">
        <v>2440</v>
      </c>
      <c r="AR46" s="6">
        <v>127</v>
      </c>
      <c r="AS46" s="6">
        <v>1450</v>
      </c>
      <c r="AT46" s="6">
        <v>2220</v>
      </c>
      <c r="AU46" s="6">
        <v>1655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697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1.1106362153344209</v>
      </c>
      <c r="N47" s="5">
        <f>6-ROUNDUP(_xlfn.RANK.EQ(DATA_MAYO_202684[[#This Row],[AL_AC]],DATA_MAYO_202684[AL_AC],0)/(COUNTA(DATA_MAYO_202684[AL_AC])/5),0)</f>
        <v>4</v>
      </c>
      <c r="O47" s="54" t="str">
        <f>IFERROR(VLOOKUP(DATA_MAYO_202684[[#This Row],[ASER_]],$B:$G,4,0),"")</f>
        <v>KENNETH</v>
      </c>
      <c r="P47" s="6">
        <f>SUM(DATA_MAYO_202684[[#This Row],[2]:[31]])</f>
        <v>68082</v>
      </c>
      <c r="Q47" s="6">
        <f>VLOOKUP(DATA_MAYO_202684[[#This Row],[ASER_]],D1_MAYO_202681[[ASESOR_CRR]:[META]],2,0)</f>
        <v>61300</v>
      </c>
      <c r="R47" t="s">
        <v>11</v>
      </c>
      <c r="W47">
        <v>150</v>
      </c>
      <c r="X47">
        <v>300</v>
      </c>
      <c r="Y47">
        <v>5500</v>
      </c>
      <c r="AB47">
        <v>1000</v>
      </c>
      <c r="AC47">
        <v>17100</v>
      </c>
      <c r="AE47">
        <v>3000</v>
      </c>
      <c r="AG47" s="5"/>
      <c r="AH47" s="6"/>
      <c r="AI47" s="6"/>
      <c r="AJ47" s="6">
        <v>750</v>
      </c>
      <c r="AK47" s="6">
        <v>500</v>
      </c>
      <c r="AL47" s="6">
        <v>1000</v>
      </c>
      <c r="AM47" s="6">
        <v>7500</v>
      </c>
      <c r="AN47" s="6"/>
      <c r="AO47" s="6"/>
      <c r="AP47" s="6">
        <v>840</v>
      </c>
      <c r="AQ47" s="6">
        <v>9000</v>
      </c>
      <c r="AR47" s="6">
        <v>4111</v>
      </c>
      <c r="AS47" s="6">
        <v>1200</v>
      </c>
      <c r="AT47" s="6">
        <v>12700</v>
      </c>
      <c r="AU47" s="6">
        <v>2764</v>
      </c>
      <c r="AV47" s="6">
        <v>667</v>
      </c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1.484935064935065</v>
      </c>
      <c r="N48" s="5">
        <f>6-ROUNDUP(_xlfn.RANK.EQ(DATA_MAYO_202684[[#This Row],[AL_AC]],DATA_MAYO_202684[AL_AC],0)/(COUNTA(DATA_MAYO_202684[AL_AC])/5),0)</f>
        <v>5</v>
      </c>
      <c r="O48" s="54" t="str">
        <f>IFERROR(VLOOKUP(DATA_MAYO_202684[[#This Row],[ASER_]],$B:$G,4,0),"")</f>
        <v>SANDY</v>
      </c>
      <c r="P48" s="6">
        <f>SUM(DATA_MAYO_202684[[#This Row],[2]:[31]])</f>
        <v>57170</v>
      </c>
      <c r="Q48" s="6">
        <f>VLOOKUP(DATA_MAYO_202684[[#This Row],[ASER_]],D1_MAYO_202681[[ASESOR_CRR]:[META]],2,0)</f>
        <v>38500</v>
      </c>
      <c r="R48" t="s">
        <v>79</v>
      </c>
      <c r="V48">
        <v>15500</v>
      </c>
      <c r="W48">
        <v>1150</v>
      </c>
      <c r="AC48">
        <v>1000</v>
      </c>
      <c r="AD48">
        <v>550</v>
      </c>
      <c r="AG48" s="5"/>
      <c r="AH48" s="6"/>
      <c r="AI48" s="6">
        <v>2600</v>
      </c>
      <c r="AJ48" s="6">
        <v>2520</v>
      </c>
      <c r="AK48" s="6">
        <v>15000</v>
      </c>
      <c r="AL48" s="6"/>
      <c r="AM48" s="6">
        <v>7000</v>
      </c>
      <c r="AN48" s="6"/>
      <c r="AO48" s="6"/>
      <c r="AP48" s="6"/>
      <c r="AQ48" s="6"/>
      <c r="AR48" s="6">
        <v>520</v>
      </c>
      <c r="AS48" s="6">
        <v>2080</v>
      </c>
      <c r="AT48" s="6">
        <v>8950</v>
      </c>
      <c r="AU48" s="6">
        <v>300</v>
      </c>
      <c r="AV48" s="6"/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698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0.11906077348066299</v>
      </c>
      <c r="N49" s="5">
        <f>6-ROUNDUP(_xlfn.RANK.EQ(DATA_MAYO_202684[[#This Row],[AL_AC]],DATA_MAYO_202684[AL_AC],0)/(COUNTA(DATA_MAYO_202684[AL_AC])/5),0)</f>
        <v>1</v>
      </c>
      <c r="O49" s="54" t="str">
        <f>IFERROR(VLOOKUP(DATA_MAYO_202684[[#This Row],[ASER_]],$B:$G,4,0),"")</f>
        <v>LISELY</v>
      </c>
      <c r="P49" s="6">
        <f>SUM(DATA_MAYO_202684[[#This Row],[2]:[31]])</f>
        <v>2155</v>
      </c>
      <c r="Q49" s="6">
        <f>VLOOKUP(DATA_MAYO_202684[[#This Row],[ASER_]],D1_MAYO_202681[[ASESOR_CRR]:[META]],2,0)</f>
        <v>18100</v>
      </c>
      <c r="R49" t="s">
        <v>566</v>
      </c>
      <c r="U49">
        <v>300</v>
      </c>
      <c r="Y49">
        <v>1615</v>
      </c>
      <c r="AC49">
        <v>60</v>
      </c>
      <c r="AG49" s="5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>
        <v>180</v>
      </c>
      <c r="AU49" s="6"/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1.1421071778140293</v>
      </c>
      <c r="N50" s="5">
        <f>6-ROUNDUP(_xlfn.RANK.EQ(DATA_MAYO_202684[[#This Row],[AL_AC]],DATA_MAYO_202684[AL_AC],0)/(COUNTA(DATA_MAYO_202684[AL_AC])/5),0)</f>
        <v>5</v>
      </c>
      <c r="O50" s="54" t="str">
        <f>IFERROR(VLOOKUP(DATA_MAYO_202684[[#This Row],[ASER_]],$B:$G,4,0),"")</f>
        <v>KENNETH</v>
      </c>
      <c r="P50" s="6">
        <f>SUM(DATA_MAYO_202684[[#This Row],[2]:[31]])</f>
        <v>70011.17</v>
      </c>
      <c r="Q50" s="6">
        <f>VLOOKUP(DATA_MAYO_202684[[#This Row],[ASER_]],D1_MAYO_202681[[ASESOR_CRR]:[META]],2,0)</f>
        <v>61300</v>
      </c>
      <c r="R50" t="s">
        <v>97</v>
      </c>
      <c r="U50">
        <v>2050</v>
      </c>
      <c r="V50">
        <v>985</v>
      </c>
      <c r="W50">
        <v>340</v>
      </c>
      <c r="X50">
        <v>225</v>
      </c>
      <c r="Y50">
        <v>1085</v>
      </c>
      <c r="AB50">
        <v>2225</v>
      </c>
      <c r="AC50">
        <v>3000</v>
      </c>
      <c r="AD50">
        <v>12926.17</v>
      </c>
      <c r="AE50">
        <v>5000</v>
      </c>
      <c r="AF50">
        <v>925</v>
      </c>
      <c r="AG50" s="5">
        <v>310</v>
      </c>
      <c r="AH50" s="6"/>
      <c r="AI50" s="6">
        <v>6070</v>
      </c>
      <c r="AJ50" s="6">
        <v>4220</v>
      </c>
      <c r="AK50" s="6">
        <v>3000</v>
      </c>
      <c r="AL50" s="6">
        <v>500</v>
      </c>
      <c r="AM50" s="6">
        <v>1150</v>
      </c>
      <c r="AN50" s="6">
        <v>610</v>
      </c>
      <c r="AO50" s="6"/>
      <c r="AP50" s="6">
        <v>3820</v>
      </c>
      <c r="AQ50" s="6"/>
      <c r="AR50" s="6">
        <v>400</v>
      </c>
      <c r="AS50" s="6">
        <v>2905</v>
      </c>
      <c r="AT50" s="6">
        <v>5155</v>
      </c>
      <c r="AU50" s="6">
        <v>13110</v>
      </c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699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1.5928299776286354</v>
      </c>
      <c r="N51" s="5">
        <f>6-ROUNDUP(_xlfn.RANK.EQ(DATA_MAYO_202684[[#This Row],[AL_AC]],DATA_MAYO_202684[AL_AC],0)/(COUNTA(DATA_MAYO_202684[AL_AC])/5),0)</f>
        <v>5</v>
      </c>
      <c r="O51" s="54" t="str">
        <f>IFERROR(VLOOKUP(DATA_MAYO_202684[[#This Row],[ASER_]],$B:$G,4,0),"")</f>
        <v>LEONOR</v>
      </c>
      <c r="P51" s="6">
        <f>SUM(DATA_MAYO_202684[[#This Row],[2]:[31]])</f>
        <v>71199.5</v>
      </c>
      <c r="Q51" s="6">
        <f>VLOOKUP(DATA_MAYO_202684[[#This Row],[ASER_]],D1_MAYO_202681[[ASESOR_CRR]:[META]],2,0)</f>
        <v>44700</v>
      </c>
      <c r="R51" t="s">
        <v>59</v>
      </c>
      <c r="U51">
        <v>1000</v>
      </c>
      <c r="V51">
        <v>5600</v>
      </c>
      <c r="X51">
        <v>3050</v>
      </c>
      <c r="AB51">
        <v>1100</v>
      </c>
      <c r="AC51">
        <v>3500</v>
      </c>
      <c r="AD51">
        <v>1800</v>
      </c>
      <c r="AE51">
        <v>1200</v>
      </c>
      <c r="AF51">
        <v>2700</v>
      </c>
      <c r="AG51" s="5"/>
      <c r="AH51" s="6"/>
      <c r="AI51" s="6">
        <v>2000</v>
      </c>
      <c r="AJ51" s="6">
        <v>5560</v>
      </c>
      <c r="AK51" s="6"/>
      <c r="AL51" s="6"/>
      <c r="AM51" s="6">
        <v>3600</v>
      </c>
      <c r="AN51" s="6">
        <v>688</v>
      </c>
      <c r="AO51" s="6"/>
      <c r="AP51" s="6">
        <v>800</v>
      </c>
      <c r="AQ51" s="6">
        <v>5640</v>
      </c>
      <c r="AR51" s="6">
        <v>4000</v>
      </c>
      <c r="AS51" s="6">
        <v>11700</v>
      </c>
      <c r="AT51" s="6">
        <v>1550</v>
      </c>
      <c r="AU51" s="6">
        <v>15711.5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700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1.1226753670473084</v>
      </c>
      <c r="N52" s="5">
        <f>6-ROUNDUP(_xlfn.RANK.EQ(DATA_MAYO_202684[[#This Row],[AL_AC]],DATA_MAYO_202684[AL_AC],0)/(COUNTA(DATA_MAYO_202684[AL_AC])/5),0)</f>
        <v>4</v>
      </c>
      <c r="O52" s="54" t="str">
        <f>IFERROR(VLOOKUP(DATA_MAYO_202684[[#This Row],[ASER_]],$B:$G,4,0),"")</f>
        <v>KENNETH</v>
      </c>
      <c r="P52" s="6">
        <f>SUM(DATA_MAYO_202684[[#This Row],[2]:[31]])</f>
        <v>68820</v>
      </c>
      <c r="Q52" s="6">
        <f>VLOOKUP(DATA_MAYO_202684[[#This Row],[ASER_]],D1_MAYO_202681[[ASESOR_CRR]:[META]],2,0)</f>
        <v>61300</v>
      </c>
      <c r="R52" t="s">
        <v>34</v>
      </c>
      <c r="U52">
        <v>5700</v>
      </c>
      <c r="V52">
        <v>5000</v>
      </c>
      <c r="W52">
        <v>1000</v>
      </c>
      <c r="X52">
        <v>6000</v>
      </c>
      <c r="Y52">
        <v>220</v>
      </c>
      <c r="AB52">
        <v>5000</v>
      </c>
      <c r="AC52">
        <v>450</v>
      </c>
      <c r="AD52">
        <v>200</v>
      </c>
      <c r="AF52">
        <v>3000</v>
      </c>
      <c r="AI52">
        <v>600</v>
      </c>
      <c r="AJ52">
        <v>3000</v>
      </c>
      <c r="AK52" s="6"/>
      <c r="AL52" s="6">
        <v>3150</v>
      </c>
      <c r="AM52" s="6"/>
      <c r="AN52" s="6"/>
      <c r="AO52" s="6"/>
      <c r="AP52" s="6">
        <v>1600</v>
      </c>
      <c r="AQ52" s="6">
        <v>12500</v>
      </c>
      <c r="AR52" s="6"/>
      <c r="AS52" s="6"/>
      <c r="AT52" s="6">
        <v>21200</v>
      </c>
      <c r="AU52">
        <v>200</v>
      </c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701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0.73070175438596496</v>
      </c>
      <c r="N53" s="5">
        <f>6-ROUNDUP(_xlfn.RANK.EQ(DATA_MAYO_202684[[#This Row],[AL_AC]],DATA_MAYO_202684[AL_AC],0)/(COUNTA(DATA_MAYO_202684[AL_AC])/5),0)</f>
        <v>2</v>
      </c>
      <c r="O53" s="54" t="str">
        <f>IFERROR(VLOOKUP(DATA_MAYO_202684[[#This Row],[ASER_]],$B:$G,4,0),"")</f>
        <v>LISELY</v>
      </c>
      <c r="P53" s="6">
        <f>SUM(DATA_MAYO_202684[[#This Row],[2]:[31]])</f>
        <v>16660</v>
      </c>
      <c r="Q53" s="6">
        <f>VLOOKUP(DATA_MAYO_202684[[#This Row],[ASER_]],D1_MAYO_202681[[ASESOR_CRR]:[META]],2,0)</f>
        <v>22800</v>
      </c>
      <c r="R53" t="s">
        <v>78</v>
      </c>
      <c r="V53">
        <v>2000</v>
      </c>
      <c r="AB53">
        <v>300</v>
      </c>
      <c r="AD53">
        <v>300</v>
      </c>
      <c r="AE53">
        <v>1300</v>
      </c>
      <c r="AI53">
        <v>1100</v>
      </c>
      <c r="AJ53">
        <v>180</v>
      </c>
      <c r="AK53" s="6"/>
      <c r="AL53" s="6">
        <v>2500</v>
      </c>
      <c r="AM53" s="6">
        <v>1700</v>
      </c>
      <c r="AN53" s="6"/>
      <c r="AO53" s="6"/>
      <c r="AP53" s="6"/>
      <c r="AQ53" s="6">
        <v>3500</v>
      </c>
      <c r="AR53" s="6">
        <v>600</v>
      </c>
      <c r="AS53" s="6">
        <v>1700</v>
      </c>
      <c r="AT53" s="6">
        <v>580</v>
      </c>
      <c r="AU53">
        <v>900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702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1.1355701754385965</v>
      </c>
      <c r="N54" s="5">
        <f>6-ROUNDUP(_xlfn.RANK.EQ(DATA_MAYO_202684[[#This Row],[AL_AC]],DATA_MAYO_202684[AL_AC],0)/(COUNTA(DATA_MAYO_202684[AL_AC])/5),0)</f>
        <v>5</v>
      </c>
      <c r="O54" s="54" t="str">
        <f>IFERROR(VLOOKUP(DATA_MAYO_202684[[#This Row],[ASER_]],$B:$G,4,0),"")</f>
        <v>LISELY</v>
      </c>
      <c r="P54" s="6">
        <f>SUM(DATA_MAYO_202684[[#This Row],[2]:[31]])</f>
        <v>25891</v>
      </c>
      <c r="Q54" s="6">
        <f>VLOOKUP(DATA_MAYO_202684[[#This Row],[ASER_]],D1_MAYO_202681[[ASESOR_CRR]:[META]],2,0)</f>
        <v>22800</v>
      </c>
      <c r="R54" t="s">
        <v>48</v>
      </c>
      <c r="X54">
        <v>550</v>
      </c>
      <c r="Y54">
        <v>10000</v>
      </c>
      <c r="AC54">
        <v>770</v>
      </c>
      <c r="AF54">
        <v>1900</v>
      </c>
      <c r="AK54" s="6">
        <v>1300</v>
      </c>
      <c r="AL54" s="6">
        <v>600</v>
      </c>
      <c r="AM54" s="6">
        <v>2500</v>
      </c>
      <c r="AN54" s="6"/>
      <c r="AO54" s="6"/>
      <c r="AP54" s="6">
        <v>6880</v>
      </c>
      <c r="AQ54" s="6"/>
      <c r="AR54" s="6"/>
      <c r="AS54" s="6"/>
      <c r="AT54" s="6">
        <v>1100</v>
      </c>
      <c r="AU54">
        <v>291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703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0.94208053691275173</v>
      </c>
      <c r="N55" s="5">
        <f>6-ROUNDUP(_xlfn.RANK.EQ(DATA_MAYO_202684[[#This Row],[AL_AC]],DATA_MAYO_202684[AL_AC],0)/(COUNTA(DATA_MAYO_202684[AL_AC])/5),0)</f>
        <v>4</v>
      </c>
      <c r="O55" s="54" t="str">
        <f>IFERROR(VLOOKUP(DATA_MAYO_202684[[#This Row],[ASER_]],$B:$G,4,0),"")</f>
        <v>JORGE</v>
      </c>
      <c r="P55" s="6">
        <f>SUM(DATA_MAYO_202684[[#This Row],[2]:[31]])</f>
        <v>42111</v>
      </c>
      <c r="Q55" s="6">
        <f>VLOOKUP(DATA_MAYO_202684[[#This Row],[ASER_]],D1_MAYO_202681[[ASESOR_CRR]:[META]],2,0)</f>
        <v>44700</v>
      </c>
      <c r="R55" t="s">
        <v>10</v>
      </c>
      <c r="W55">
        <v>16987</v>
      </c>
      <c r="AE55">
        <v>10300</v>
      </c>
      <c r="AF55">
        <v>2500</v>
      </c>
      <c r="AI55">
        <v>1000</v>
      </c>
      <c r="AK55" s="6">
        <v>4200</v>
      </c>
      <c r="AL55" s="6"/>
      <c r="AM55" s="6">
        <v>812</v>
      </c>
      <c r="AN55" s="6"/>
      <c r="AO55" s="6"/>
      <c r="AP55" s="6"/>
      <c r="AQ55" s="6"/>
      <c r="AR55" s="6"/>
      <c r="AS55" s="6">
        <v>435</v>
      </c>
      <c r="AT55" s="6">
        <v>5877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704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0.18261011419249593</v>
      </c>
      <c r="N56" s="5">
        <f>6-ROUNDUP(_xlfn.RANK.EQ(DATA_MAYO_202684[[#This Row],[AL_AC]],DATA_MAYO_202684[AL_AC],0)/(COUNTA(DATA_MAYO_202684[AL_AC])/5),0)</f>
        <v>1</v>
      </c>
      <c r="O56" s="54" t="str">
        <f>IFERROR(VLOOKUP(DATA_MAYO_202684[[#This Row],[ASER_]],$B:$G,4,0),"")</f>
        <v>KENNETH</v>
      </c>
      <c r="P56" s="6">
        <f>SUM(DATA_MAYO_202684[[#This Row],[2]:[31]])</f>
        <v>11194</v>
      </c>
      <c r="Q56" s="6">
        <f>VLOOKUP(DATA_MAYO_202684[[#This Row],[ASER_]],D1_MAYO_202681[[ASESOR_CRR]:[META]],2,0)</f>
        <v>61300</v>
      </c>
      <c r="R56" t="s">
        <v>76</v>
      </c>
      <c r="W56">
        <v>500</v>
      </c>
      <c r="X56">
        <v>260</v>
      </c>
      <c r="AF56">
        <v>1500</v>
      </c>
      <c r="AJ56">
        <v>350</v>
      </c>
      <c r="AK56" s="6"/>
      <c r="AL56" s="6">
        <v>2930</v>
      </c>
      <c r="AM56" s="6">
        <v>1000</v>
      </c>
      <c r="AN56" s="6"/>
      <c r="AO56" s="6"/>
      <c r="AP56" s="6"/>
      <c r="AQ56" s="6">
        <v>1900</v>
      </c>
      <c r="AR56" s="6"/>
      <c r="AS56" s="6">
        <v>254</v>
      </c>
      <c r="AT56" s="6">
        <v>2500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705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M57" s="5">
        <f>DATA_MAYO_202684[[#This Row],[RECUPERO]]/DATA_MAYO_202684[[#This Row],[META]]</f>
        <v>0.16850828729281769</v>
      </c>
      <c r="N57" s="5">
        <f>6-ROUNDUP(_xlfn.RANK.EQ(DATA_MAYO_202684[[#This Row],[AL_AC]],DATA_MAYO_202684[AL_AC],0)/(COUNTA(DATA_MAYO_202684[AL_AC])/5),0)</f>
        <v>1</v>
      </c>
      <c r="O57" s="54" t="str">
        <f>IFERROR(VLOOKUP(DATA_MAYO_202684[[#This Row],[ASER_]],$B:$G,4,0),"")</f>
        <v>LISELY</v>
      </c>
      <c r="P57" s="6">
        <f>SUM(DATA_MAYO_202684[[#This Row],[2]:[31]])</f>
        <v>3050</v>
      </c>
      <c r="Q57" s="6">
        <f>VLOOKUP(DATA_MAYO_202684[[#This Row],[ASER_]],D1_MAYO_202681[[ASESOR_CRR]:[META]],2,0)</f>
        <v>18100</v>
      </c>
      <c r="R57" t="s">
        <v>601</v>
      </c>
      <c r="Y57">
        <v>1800</v>
      </c>
      <c r="AE57">
        <v>500</v>
      </c>
      <c r="AF57">
        <v>250</v>
      </c>
      <c r="AK57" s="6"/>
      <c r="AL57" s="6"/>
      <c r="AM57" s="6"/>
      <c r="AN57" s="6"/>
      <c r="AO57" s="6"/>
      <c r="AP57" s="6">
        <v>500</v>
      </c>
      <c r="AQ57" s="6"/>
      <c r="AR57" s="6"/>
      <c r="AS57" s="6"/>
      <c r="AT57" s="6"/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706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707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694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708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709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710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684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674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673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711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712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697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713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714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715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693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682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716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717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718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719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720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698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721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722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723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724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725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706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679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726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727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728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729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677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730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731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731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732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733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734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735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721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736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737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677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738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739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740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741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742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692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743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730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687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744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740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706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745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746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747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748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749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740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750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751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686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752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730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707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753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682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710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703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703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690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750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690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754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755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682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756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742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686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757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711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758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759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760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761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762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763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690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764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765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723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766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767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686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733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768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698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682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752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703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756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769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770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771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767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772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743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773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739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774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775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772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776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777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778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779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780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781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782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783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784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710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707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679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740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711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677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677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785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682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786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787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690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788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789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790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730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791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792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793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794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795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796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731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797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675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798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799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800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677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801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745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802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803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804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782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714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700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805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747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777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765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805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795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714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806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714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755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755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807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700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808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809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810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708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811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677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742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812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813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692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814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715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815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731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816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817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818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720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819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814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707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820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794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698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806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821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822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814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823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721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717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709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677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706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690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727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824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738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811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715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825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783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826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779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677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790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827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715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707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828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806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829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715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715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783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830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831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742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832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752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833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834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777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763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835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836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799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804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790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837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682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717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838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742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770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729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794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839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706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751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727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840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690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811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709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841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810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755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782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810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842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677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843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844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845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800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740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682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714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693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789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730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846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730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741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677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711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820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847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706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848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742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789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849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850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806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724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851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831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785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852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853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677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854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855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692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676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677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745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751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856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857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858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708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759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714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859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806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681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806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730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795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737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860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850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861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748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848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849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862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853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673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733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807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863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777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864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865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866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867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749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868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698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677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711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768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800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857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869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870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725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752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728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743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793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721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871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711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872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702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873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815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720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745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874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875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876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751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877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682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682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878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713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742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824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879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682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729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820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700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824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805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880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881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882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799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883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884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806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885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886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887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888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870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785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879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756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681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889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770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890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810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710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677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711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891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811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892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746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893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765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748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823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677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673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829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872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894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736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748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700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760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895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864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769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698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823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765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896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677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897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898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899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900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752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752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747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830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686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767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901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902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898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726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894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898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853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748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795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750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899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797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823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802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709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853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746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731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737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845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724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719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707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675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903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724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707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730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839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904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769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905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673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869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745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731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748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677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853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677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682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799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906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907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908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909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756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910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791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882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677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693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711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911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912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913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914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915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797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714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706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820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916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718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739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707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698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745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917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750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724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885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753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794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677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918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919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920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857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887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697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784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921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870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731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894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824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795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676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719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850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770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748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718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694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721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791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831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677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694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785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677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922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923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874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924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713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925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870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707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846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921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870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926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879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801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927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928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758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929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765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930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931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932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933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934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935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791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936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685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937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887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938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939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872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842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715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731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940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800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735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806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894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758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846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806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682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721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785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799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677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898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941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721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698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787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942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943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770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748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767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748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677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735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944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945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855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946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791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947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948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850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686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790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694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949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806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846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693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808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950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721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677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700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905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951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858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714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703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719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677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952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824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729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901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743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690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720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797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742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742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953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692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677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700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714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790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748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734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954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694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839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955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804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956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677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748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714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957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693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954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707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850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730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690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958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687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677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6">
    <cfRule type="containsText" dxfId="5" priority="4" operator="containsText" text="kenneth">
      <formula>NOT(ISERROR(SEARCH("kenneth",E3)))</formula>
    </cfRule>
  </conditionalFormatting>
  <conditionalFormatting sqref="R9:R57">
    <cfRule type="duplicateValues" dxfId="0" priority="141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A247"/>
  <sheetViews>
    <sheetView tabSelected="1" topLeftCell="P1" zoomScale="70" zoomScaleNormal="70" workbookViewId="0">
      <selection activeCell="AC14" sqref="AC14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0" bestFit="1" customWidth="1"/>
    <col min="42" max="42" width="2.42578125" customWidth="1"/>
    <col min="43" max="43" width="20" bestFit="1" customWidth="1"/>
    <col min="44" max="45" width="11.5703125" customWidth="1"/>
    <col min="46" max="46" width="13" bestFit="1" customWidth="1"/>
    <col min="47" max="47" width="6.85546875" bestFit="1" customWidth="1"/>
    <col min="48" max="48" width="8.140625" bestFit="1" customWidth="1"/>
    <col min="49" max="49" width="7.7109375" bestFit="1" customWidth="1"/>
    <col min="50" max="52" width="8.140625" bestFit="1" customWidth="1"/>
    <col min="53" max="53" width="8.5703125" bestFit="1" customWidth="1"/>
    <col min="54" max="57" width="8.85546875" bestFit="1" customWidth="1"/>
    <col min="58" max="58" width="8.85546875" customWidth="1"/>
    <col min="59" max="59" width="8.85546875" bestFit="1" customWidth="1"/>
    <col min="60" max="61" width="7.42578125" bestFit="1" customWidth="1"/>
    <col min="62" max="67" width="7.85546875" bestFit="1" customWidth="1"/>
    <col min="68" max="68" width="16" bestFit="1" customWidth="1"/>
    <col min="70" max="70" width="17.7109375" bestFit="1" customWidth="1"/>
    <col min="71" max="71" width="11.5703125" bestFit="1" customWidth="1"/>
    <col min="72" max="74" width="10.7109375" bestFit="1" customWidth="1"/>
    <col min="76" max="76" width="16.7109375" bestFit="1" customWidth="1"/>
    <col min="77" max="77" width="25" bestFit="1" customWidth="1"/>
    <col min="78" max="78" width="18.140625" bestFit="1" customWidth="1"/>
    <col min="79" max="79" width="27.28515625" bestFit="1" customWidth="1"/>
    <col min="80" max="80" width="17.42578125" bestFit="1" customWidth="1"/>
    <col min="81" max="81" width="32" bestFit="1" customWidth="1"/>
    <col min="82" max="82" width="20.140625" bestFit="1" customWidth="1"/>
    <col min="83" max="83" width="21" bestFit="1" customWidth="1"/>
    <col min="84" max="84" width="26" bestFit="1" customWidth="1"/>
    <col min="85" max="85" width="18.140625" bestFit="1" customWidth="1"/>
    <col min="86" max="86" width="43.5703125" bestFit="1" customWidth="1"/>
    <col min="87" max="87" width="30.140625" bestFit="1" customWidth="1"/>
    <col min="88" max="88" width="27.42578125" bestFit="1" customWidth="1"/>
    <col min="89" max="89" width="29.28515625" bestFit="1" customWidth="1"/>
    <col min="90" max="90" width="34.85546875" bestFit="1" customWidth="1"/>
    <col min="91" max="91" width="21.7109375" bestFit="1" customWidth="1"/>
    <col min="92" max="92" width="22" bestFit="1" customWidth="1"/>
    <col min="93" max="93" width="27.42578125" bestFit="1" customWidth="1"/>
    <col min="94" max="94" width="22.42578125" bestFit="1" customWidth="1"/>
    <col min="95" max="95" width="28.5703125" bestFit="1" customWidth="1"/>
    <col min="96" max="96" width="15.28515625" bestFit="1" customWidth="1"/>
    <col min="97" max="97" width="17.140625" bestFit="1" customWidth="1"/>
    <col min="98" max="99" width="22.85546875" bestFit="1" customWidth="1"/>
    <col min="100" max="100" width="21.42578125" bestFit="1" customWidth="1"/>
    <col min="101" max="101" width="24" bestFit="1" customWidth="1"/>
    <col min="102" max="102" width="24.5703125" bestFit="1" customWidth="1"/>
    <col min="103" max="103" width="25.7109375" bestFit="1" customWidth="1"/>
    <col min="104" max="104" width="19.5703125" bestFit="1" customWidth="1"/>
    <col min="105" max="105" width="23.5703125" bestFit="1" customWidth="1"/>
  </cols>
  <sheetData>
    <row r="1" spans="1:105" x14ac:dyDescent="0.25">
      <c r="H1"/>
      <c r="J1" s="55"/>
      <c r="K1" s="55"/>
      <c r="L1" s="55"/>
      <c r="N1" s="5"/>
      <c r="O1"/>
    </row>
    <row r="2" spans="1:10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5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5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5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H5" s="45"/>
    </row>
    <row r="6" spans="1:105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5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7" s="34" cm="1">
        <f t="array" ref="C7">_xlfn.XLOOKUP(1,(TablaMeta[CONCAT]=$M$3&amp;$N$3&amp;D1_MAYO_2026[[#This Row],[SUPER]])*(TablaMeta[SEGG]=D1_MAYO_2026[[#This Row],[SEGMENTO]]),TablaMeta[Meta_Asesor])</f>
        <v>60000</v>
      </c>
      <c r="D7" s="35">
        <f>IF(D1_MAYO_2026[[#This Row],[RECUPERO]]="VACACIONES","VACACIONES",IFERROR(D1_MAYO_2026[[#This Row],[RECUPERO]]/D1_MAYO_2026[[#This Row],[META]],""))</f>
        <v>0.41616666666666668</v>
      </c>
      <c r="E7" s="35" t="str">
        <f>D1_MAYO_2026[[#This Row],[SUPER]]</f>
        <v>JORGE</v>
      </c>
      <c r="F7" s="34" t="s">
        <v>13</v>
      </c>
      <c r="G7" s="36">
        <v>24970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O7"/>
      <c r="BR7" t="s">
        <v>626</v>
      </c>
      <c r="BS7" t="s">
        <v>141</v>
      </c>
      <c r="BT7" t="s">
        <v>142</v>
      </c>
      <c r="BU7" t="s">
        <v>143</v>
      </c>
      <c r="BV7" t="s">
        <v>144</v>
      </c>
      <c r="BX7" t="s">
        <v>636</v>
      </c>
      <c r="BY7" s="83"/>
      <c r="BZ7" s="83"/>
      <c r="CA7" s="83"/>
      <c r="CB7" s="83"/>
      <c r="CC7" s="83"/>
      <c r="CD7" s="83" t="s">
        <v>670</v>
      </c>
      <c r="CE7" s="83" t="s">
        <v>668</v>
      </c>
      <c r="CF7" s="83" t="s">
        <v>670</v>
      </c>
      <c r="CG7" s="83" t="s">
        <v>670</v>
      </c>
      <c r="CH7" s="83" t="s">
        <v>670</v>
      </c>
      <c r="CJ7" s="83"/>
      <c r="CK7" s="83" t="s">
        <v>666</v>
      </c>
      <c r="CL7" s="83" t="s">
        <v>666</v>
      </c>
      <c r="CM7" s="83" t="s">
        <v>666</v>
      </c>
      <c r="CN7" s="83" t="s">
        <v>666</v>
      </c>
      <c r="CO7" s="83" t="s">
        <v>666</v>
      </c>
      <c r="CP7" s="83" t="s">
        <v>668</v>
      </c>
      <c r="CQ7" s="83" t="s">
        <v>667</v>
      </c>
      <c r="CR7" s="83" t="s">
        <v>668</v>
      </c>
      <c r="CS7" s="83" t="s">
        <v>669</v>
      </c>
      <c r="CT7" s="83" t="s">
        <v>667</v>
      </c>
      <c r="CU7" s="83" t="s">
        <v>669</v>
      </c>
      <c r="CV7" s="83" t="s">
        <v>1</v>
      </c>
      <c r="CW7" s="83" t="s">
        <v>668</v>
      </c>
      <c r="CX7" s="83" t="s">
        <v>668</v>
      </c>
      <c r="CZ7" s="83"/>
      <c r="DA7" s="83"/>
    </row>
    <row r="8" spans="1:105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8" s="34" cm="1">
        <f t="array" ref="C8">_xlfn.XLOOKUP(1,(TablaMeta[CONCAT]=$M$3&amp;$N$3&amp;D1_MAYO_2026[[#This Row],[SUPER]])*(TablaMeta[SEGG]=D1_MAYO_2026[[#This Row],[SEGMENTO]]),TablaMeta[Meta_Asesor])</f>
        <v>60000</v>
      </c>
      <c r="D8" s="35">
        <f>IF(D1_MAYO_2026[[#This Row],[RECUPERO]]="VACACIONES","VACACIONES",IFERROR(D1_MAYO_2026[[#This Row],[RECUPERO]]/D1_MAYO_2026[[#This Row],[META]],""))</f>
        <v>0.36833333333333335</v>
      </c>
      <c r="E8" s="35" t="str">
        <f>D1_MAYO_2026[[#This Row],[SUPER]]</f>
        <v>JORGE</v>
      </c>
      <c r="F8" s="34" t="s">
        <v>10</v>
      </c>
      <c r="G8" s="36">
        <v>22100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O8" s="14" t="s">
        <v>1247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533</v>
      </c>
      <c r="AV8" s="19" t="s">
        <v>503</v>
      </c>
      <c r="AW8" s="19" t="s">
        <v>525</v>
      </c>
      <c r="AX8" s="19" t="s">
        <v>529</v>
      </c>
      <c r="AY8" s="19" t="s">
        <v>504</v>
      </c>
      <c r="AZ8" s="19" t="s">
        <v>507</v>
      </c>
      <c r="BA8" s="19" t="s">
        <v>508</v>
      </c>
      <c r="BB8" s="19" t="s">
        <v>526</v>
      </c>
      <c r="BC8" s="19" t="s">
        <v>530</v>
      </c>
      <c r="BD8" s="19" t="s">
        <v>509</v>
      </c>
      <c r="BE8" s="19" t="s">
        <v>512</v>
      </c>
      <c r="BF8" s="19" t="s">
        <v>513</v>
      </c>
      <c r="BG8" s="19" t="s">
        <v>527</v>
      </c>
      <c r="BH8" s="19" t="s">
        <v>531</v>
      </c>
      <c r="BI8" s="19" t="s">
        <v>514</v>
      </c>
      <c r="BJ8" s="19" t="s">
        <v>517</v>
      </c>
      <c r="BK8" s="19" t="s">
        <v>518</v>
      </c>
      <c r="BL8" s="19" t="s">
        <v>528</v>
      </c>
      <c r="BM8" s="19" t="s">
        <v>532</v>
      </c>
      <c r="BN8" s="19" t="s">
        <v>519</v>
      </c>
      <c r="BO8" s="19" t="s">
        <v>523</v>
      </c>
      <c r="BP8" s="18" t="s">
        <v>134</v>
      </c>
      <c r="BR8" s="73" t="s">
        <v>627</v>
      </c>
      <c r="BS8" s="73" t="s">
        <v>533</v>
      </c>
      <c r="BT8" s="73" t="s">
        <v>503</v>
      </c>
      <c r="BU8" s="73" t="s">
        <v>525</v>
      </c>
      <c r="BV8" s="73" t="s">
        <v>529</v>
      </c>
      <c r="BX8" t="s">
        <v>640</v>
      </c>
      <c r="BY8" t="s">
        <v>641</v>
      </c>
      <c r="BZ8" t="s">
        <v>642</v>
      </c>
      <c r="CA8" t="s">
        <v>643</v>
      </c>
      <c r="CB8" t="s">
        <v>644</v>
      </c>
      <c r="CC8" t="s">
        <v>671</v>
      </c>
      <c r="CD8" t="s">
        <v>645</v>
      </c>
      <c r="CE8" t="s">
        <v>646</v>
      </c>
      <c r="CF8" t="s">
        <v>647</v>
      </c>
      <c r="CG8" t="s">
        <v>648</v>
      </c>
      <c r="CH8" t="s">
        <v>649</v>
      </c>
      <c r="CI8" t="s">
        <v>650</v>
      </c>
      <c r="CJ8" t="s">
        <v>651</v>
      </c>
      <c r="CK8" t="s">
        <v>652</v>
      </c>
      <c r="CL8" t="s">
        <v>653</v>
      </c>
      <c r="CM8" t="s">
        <v>654</v>
      </c>
      <c r="CN8" t="s">
        <v>655</v>
      </c>
      <c r="CO8" t="s">
        <v>656</v>
      </c>
      <c r="CP8" t="s">
        <v>657</v>
      </c>
      <c r="CQ8" t="s">
        <v>658</v>
      </c>
      <c r="CR8" t="s">
        <v>659</v>
      </c>
      <c r="CS8" t="s">
        <v>672</v>
      </c>
      <c r="CT8" t="s">
        <v>660</v>
      </c>
      <c r="CU8" t="s">
        <v>661</v>
      </c>
      <c r="CV8" t="s">
        <v>663</v>
      </c>
      <c r="CW8" t="s">
        <v>664</v>
      </c>
      <c r="CX8" t="s">
        <v>665</v>
      </c>
      <c r="CY8" t="s">
        <v>662</v>
      </c>
    </row>
    <row r="9" spans="1:105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9" s="34" cm="1">
        <f t="array" ref="C9">_xlfn.XLOOKUP(1,(TablaMeta[CONCAT]=$M$3&amp;$N$3&amp;D1_MAYO_2026[[#This Row],[SUPER]])*(TablaMeta[SEGG]=D1_MAYO_2026[[#This Row],[SEGMENTO]]),TablaMeta[Meta_Asesor])</f>
        <v>60000</v>
      </c>
      <c r="D9" s="35">
        <f>IF(D1_MAYO_2026[[#This Row],[RECUPERO]]="VACACIONES","VACACIONES",IFERROR(D1_MAYO_2026[[#This Row],[RECUPERO]]/D1_MAYO_2026[[#This Row],[META]],""))</f>
        <v>0.30154999999999998</v>
      </c>
      <c r="E9" s="35" t="str">
        <f>D1_MAYO_2026[[#This Row],[SUPER]]</f>
        <v>JORGE</v>
      </c>
      <c r="F9" s="34" t="s">
        <v>25</v>
      </c>
      <c r="G9" s="36">
        <v>18093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DATA_MAYO_2026[[#This Row],[RECUPERO]]/DATA_MAYO_2026[[#This Row],[META]]</f>
        <v>0.13916666666666666</v>
      </c>
      <c r="N9" s="5">
        <f>6-ROUNDUP(_xlfn.RANK.EQ(DATA_MAYO_2026[[#This Row],[AL_AC]],DATA_MAYO_2026[AL_AC],0)/(COUNTA(DATA_MAYO_2026[AL_AC])/5),0)</f>
        <v>2</v>
      </c>
      <c r="O9" s="54" t="str">
        <f>IFERROR(VLOOKUP(DATA_MAYO_2026[[#This Row],[ASER_]],$B:$G,4,0),"")</f>
        <v>LEONOR</v>
      </c>
      <c r="P9" s="6">
        <f>VLOOKUP(DATA_MAYO_2026[[#This Row],[ASER_]],D1_MAYO_2026[[ASESOR_CRR]:[RECUPERO]],6,0)</f>
        <v>1670</v>
      </c>
      <c r="Q9" s="6">
        <f>VLOOKUP(DATA_MAYO_2026[[#This Row],[ASER_]],D1_MAYO_2026[[ASESOR_CRR]:[META]],2,0)</f>
        <v>12000</v>
      </c>
      <c r="R9" t="s">
        <v>49</v>
      </c>
      <c r="S9">
        <v>220</v>
      </c>
      <c r="T9">
        <v>0</v>
      </c>
      <c r="U9">
        <v>0</v>
      </c>
      <c r="V9">
        <v>500</v>
      </c>
      <c r="W9">
        <v>0</v>
      </c>
      <c r="X9">
        <v>0</v>
      </c>
      <c r="Y9">
        <v>400</v>
      </c>
      <c r="Z9">
        <v>0</v>
      </c>
      <c r="AA9">
        <v>400</v>
      </c>
      <c r="AB9">
        <v>0</v>
      </c>
      <c r="AC9">
        <v>150</v>
      </c>
      <c r="AD9">
        <v>0</v>
      </c>
      <c r="AE9">
        <v>0</v>
      </c>
      <c r="AN9" s="54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9" s="54">
        <f>SUM(DATA_MAYO_2026[[#This Row],[15]:[30]])</f>
        <v>150</v>
      </c>
      <c r="AQ9" s="10">
        <f>SUMIFS(TablaMeta[Meta_Equipo],TablaMeta[CONCAT],$M$3&amp;$N$3&amp;DITE_MAYO_2026[[#This Row],[SUPER]])</f>
        <v>554897</v>
      </c>
      <c r="AR9" s="10">
        <f>MAX(DITE_MAYO_2026[[#This Row],[SUPER]:[CARTERA]])</f>
        <v>215841</v>
      </c>
      <c r="AS9" s="16">
        <f>IFERROR(DITE_MAYO_2026[[#This Row],[RECUPERO SUPERVISOR]]/DITE_MAYO_2026[[#This Row],[META SUPER]],"")</f>
        <v>0.3889748908355965</v>
      </c>
      <c r="AT9" s="10" t="s">
        <v>3</v>
      </c>
      <c r="AU9" s="46">
        <v>9665</v>
      </c>
      <c r="AV9" s="46">
        <v>51987</v>
      </c>
      <c r="AW9" s="46">
        <v>62160</v>
      </c>
      <c r="AX9" s="46">
        <v>70560</v>
      </c>
      <c r="AY9" s="46">
        <v>82770</v>
      </c>
      <c r="AZ9" s="46">
        <v>98370</v>
      </c>
      <c r="BA9" s="46">
        <v>118370</v>
      </c>
      <c r="BB9" s="46">
        <v>124650</v>
      </c>
      <c r="BC9" s="46">
        <v>136637</v>
      </c>
      <c r="BD9" s="46">
        <v>161431</v>
      </c>
      <c r="BE9" s="46">
        <v>180806</v>
      </c>
      <c r="BF9" s="46">
        <v>206961</v>
      </c>
      <c r="BG9" s="46">
        <v>215841</v>
      </c>
      <c r="BH9" s="46"/>
      <c r="BI9" s="46"/>
      <c r="BJ9" s="46"/>
      <c r="BK9" s="46"/>
      <c r="BL9" s="46"/>
      <c r="BM9" s="46"/>
      <c r="BN9" s="46"/>
      <c r="BO9" s="46"/>
      <c r="BP9" s="10" t="str" cm="1">
        <f t="array" ref="BP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9" t="s">
        <v>3</v>
      </c>
      <c r="BS9" t="s">
        <v>3</v>
      </c>
      <c r="BT9" t="s">
        <v>3</v>
      </c>
      <c r="BU9" t="s">
        <v>3</v>
      </c>
      <c r="BV9" t="s">
        <v>3</v>
      </c>
      <c r="BX9" s="45" t="s">
        <v>637</v>
      </c>
      <c r="BY9" s="45" t="s">
        <v>125</v>
      </c>
      <c r="BZ9" s="45" t="s">
        <v>109</v>
      </c>
      <c r="CA9" s="45">
        <v>46174</v>
      </c>
      <c r="CB9" s="45">
        <v>1</v>
      </c>
      <c r="CC9" s="45">
        <v>1</v>
      </c>
      <c r="CD9" s="45"/>
      <c r="CE9" s="45">
        <v>1</v>
      </c>
      <c r="CF9" s="45"/>
      <c r="CG9" s="45">
        <v>3.7037037037037035E-4</v>
      </c>
      <c r="CH9" s="45">
        <v>3.7037037037037035E-4</v>
      </c>
      <c r="CI9">
        <v>0.25026620370370373</v>
      </c>
      <c r="CJ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>
        <v>0.32500000000000001</v>
      </c>
      <c r="CQ9">
        <v>6</v>
      </c>
      <c r="CR9">
        <v>0.23080000000000001</v>
      </c>
      <c r="CS9">
        <v>3052</v>
      </c>
      <c r="CT9">
        <v>509</v>
      </c>
      <c r="CX9">
        <v>84</v>
      </c>
    </row>
    <row r="10" spans="1:105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0" s="34" cm="1">
        <f t="array" ref="C10">_xlfn.XLOOKUP(1,(TablaMeta[CONCAT]=$M$3&amp;$N$3&amp;D1_MAYO_2026[[#This Row],[SUPER]])*(TablaMeta[SEGG]=D1_MAYO_2026[[#This Row],[SEGMENTO]]),TablaMeta[Meta_Asesor])</f>
        <v>60000</v>
      </c>
      <c r="D10" s="35">
        <f>IF(D1_MAYO_2026[[#This Row],[RECUPERO]]="VACACIONES","VACACIONES",IFERROR(D1_MAYO_2026[[#This Row],[RECUPERO]]/D1_MAYO_2026[[#This Row],[META]],""))</f>
        <v>0.16583333333333333</v>
      </c>
      <c r="E10" s="35" t="str">
        <f>D1_MAYO_2026[[#This Row],[SUPER]]</f>
        <v>JORGE</v>
      </c>
      <c r="F10" t="s">
        <v>24</v>
      </c>
      <c r="G10" s="3">
        <v>9950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DATA_MAYO_2026[[#This Row],[RECUPERO]]/DATA_MAYO_2026[[#This Row],[META]]</f>
        <v>0.30416666666666664</v>
      </c>
      <c r="N10" s="5">
        <f>6-ROUNDUP(_xlfn.RANK.EQ(DATA_MAYO_2026[[#This Row],[AL_AC]],DATA_MAYO_2026[AL_AC],0)/(COUNTA(DATA_MAYO_2026[AL_AC])/5),0)</f>
        <v>3</v>
      </c>
      <c r="O10" s="54" t="str">
        <f>IFERROR(VLOOKUP(DATA_MAYO_2026[[#This Row],[ASER_]],$B:$G,4,0),"")</f>
        <v>LEONOR</v>
      </c>
      <c r="P10" s="6">
        <f>VLOOKUP(DATA_MAYO_2026[[#This Row],[ASER_]],D1_MAYO_2026[[ASESOR_CRR]:[RECUPERO]],6,0)</f>
        <v>3650</v>
      </c>
      <c r="Q10" s="6">
        <f>VLOOKUP(DATA_MAYO_2026[[#This Row],[ASER_]],D1_MAYO_2026[[ASESOR_CRR]:[META]],2,0)</f>
        <v>12000</v>
      </c>
      <c r="R10" t="s">
        <v>600</v>
      </c>
      <c r="S10">
        <v>750</v>
      </c>
      <c r="T10">
        <v>700</v>
      </c>
      <c r="U10">
        <v>0</v>
      </c>
      <c r="V10">
        <v>0</v>
      </c>
      <c r="W10">
        <v>1240</v>
      </c>
      <c r="X10">
        <v>0</v>
      </c>
      <c r="Y10">
        <v>0</v>
      </c>
      <c r="Z10">
        <v>150</v>
      </c>
      <c r="AA10">
        <v>810</v>
      </c>
      <c r="AB10">
        <v>0</v>
      </c>
      <c r="AC10">
        <v>0</v>
      </c>
      <c r="AD10">
        <v>0</v>
      </c>
      <c r="AE10">
        <v>0</v>
      </c>
      <c r="AN10" s="54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0" s="54">
        <f>SUM(DATA_MAYO_2026[[#This Row],[15]:[30]])</f>
        <v>0</v>
      </c>
      <c r="AQ10" s="11">
        <f>SUMIFS(TablaMeta[Meta_Equipo],TablaMeta[CONCAT],$M$3&amp;$N$3&amp;DITE_MAYO_2026[[#This Row],[SUPER]])</f>
        <v>320861</v>
      </c>
      <c r="AR10" s="11">
        <f>MAX(DITE_MAYO_2026[[#This Row],[SUPER]:[CARTERA]])</f>
        <v>184500</v>
      </c>
      <c r="AS10" s="17">
        <f>IFERROR(DITE_MAYO_2026[[#This Row],[RECUPERO SUPERVISOR]]/DITE_MAYO_2026[[#This Row],[META SUPER]],"")</f>
        <v>0.57501534932572052</v>
      </c>
      <c r="AT10" s="11" t="s">
        <v>6</v>
      </c>
      <c r="AU10" s="46">
        <v>4425</v>
      </c>
      <c r="AV10" s="46">
        <v>26245</v>
      </c>
      <c r="AW10" s="46">
        <v>31740</v>
      </c>
      <c r="AX10" s="46">
        <v>47020</v>
      </c>
      <c r="AY10" s="46">
        <v>60150</v>
      </c>
      <c r="AZ10" s="46">
        <v>89750</v>
      </c>
      <c r="BA10" s="46">
        <v>93700</v>
      </c>
      <c r="BB10" s="46">
        <v>97595</v>
      </c>
      <c r="BC10" s="46">
        <v>100295</v>
      </c>
      <c r="BD10" s="46">
        <v>126245</v>
      </c>
      <c r="BE10" s="46">
        <v>160690</v>
      </c>
      <c r="BF10" s="46">
        <v>172540</v>
      </c>
      <c r="BG10" s="46">
        <v>184500</v>
      </c>
      <c r="BH10" s="46"/>
      <c r="BI10" s="46"/>
      <c r="BJ10" s="46"/>
      <c r="BK10" s="46"/>
      <c r="BL10" s="46"/>
      <c r="BM10" s="46"/>
      <c r="BN10" s="46"/>
      <c r="BO10" s="46"/>
      <c r="BP10" s="11" t="str" cm="1">
        <f t="array" ref="BP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10" t="s">
        <v>6</v>
      </c>
      <c r="BS10" t="s">
        <v>6</v>
      </c>
      <c r="BT10" t="s">
        <v>6</v>
      </c>
      <c r="BU10" t="s">
        <v>6</v>
      </c>
      <c r="BV10" t="s">
        <v>6</v>
      </c>
      <c r="BX10" s="45" t="s">
        <v>637</v>
      </c>
      <c r="BY10" s="45" t="s">
        <v>125</v>
      </c>
      <c r="BZ10" s="45" t="s">
        <v>109</v>
      </c>
      <c r="CA10" s="45">
        <v>46175</v>
      </c>
      <c r="CB10" s="45">
        <v>1</v>
      </c>
      <c r="CC10" s="45">
        <v>1</v>
      </c>
      <c r="CD10" s="45"/>
      <c r="CE10" s="45">
        <v>1</v>
      </c>
      <c r="CF10" s="45"/>
      <c r="CG10" s="45">
        <v>0</v>
      </c>
      <c r="CH10" s="45">
        <v>0</v>
      </c>
      <c r="CI10">
        <v>0.22430555555555556</v>
      </c>
      <c r="CJ10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>
        <v>0.21840000000000001</v>
      </c>
      <c r="CX10">
        <v>84</v>
      </c>
    </row>
    <row r="11" spans="1:105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1" s="34" cm="1">
        <f t="array" ref="C11">_xlfn.XLOOKUP(1,(TablaMeta[CONCAT]=$M$3&amp;$N$3&amp;D1_MAYO_2026[[#This Row],[SUPER]])*(TablaMeta[SEGG]=D1_MAYO_2026[[#This Row],[SEGMENTO]]),TablaMeta[Meta_Asesor])</f>
        <v>60000</v>
      </c>
      <c r="D11" s="35">
        <f>IF(D1_MAYO_2026[[#This Row],[RECUPERO]]="VACACIONES","VACACIONES",IFERROR(D1_MAYO_2026[[#This Row],[RECUPERO]]/D1_MAYO_2026[[#This Row],[META]],""))</f>
        <v>0.12598333333333334</v>
      </c>
      <c r="E11" s="35" t="str">
        <f>D1_MAYO_2026[[#This Row],[SUPER]]</f>
        <v>JORGE</v>
      </c>
      <c r="F11" t="s">
        <v>65</v>
      </c>
      <c r="G11" s="3">
        <v>7559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DATA_MAYO_2026[[#This Row],[RECUPERO]]/DATA_MAYO_2026[[#This Row],[META]]</f>
        <v>6.433333333333334E-2</v>
      </c>
      <c r="N11" s="5">
        <f>6-ROUNDUP(_xlfn.RANK.EQ(DATA_MAYO_2026[[#This Row],[AL_AC]],DATA_MAYO_2026[AL_AC],0)/(COUNTA(DATA_MAYO_2026[AL_AC])/5),0)</f>
        <v>1</v>
      </c>
      <c r="O11" s="54" t="str">
        <f>IFERROR(VLOOKUP(DATA_MAYO_2026[[#This Row],[ASER_]],$B:$G,4,0),"")</f>
        <v>LEONOR</v>
      </c>
      <c r="P11" s="6">
        <f>VLOOKUP(DATA_MAYO_2026[[#This Row],[ASER_]],D1_MAYO_2026[[ASESOR_CRR]:[RECUPERO]],6,0)</f>
        <v>772</v>
      </c>
      <c r="Q11" s="6">
        <f>VLOOKUP(DATA_MAYO_2026[[#This Row],[ASER_]],D1_MAYO_2026[[ASESOR_CRR]:[META]],2,0)</f>
        <v>12000</v>
      </c>
      <c r="R11" t="s">
        <v>50</v>
      </c>
      <c r="S11" s="47">
        <v>0</v>
      </c>
      <c r="T11">
        <v>0</v>
      </c>
      <c r="U11">
        <v>0</v>
      </c>
      <c r="V11">
        <v>500</v>
      </c>
      <c r="W11">
        <v>72</v>
      </c>
      <c r="X11">
        <v>0</v>
      </c>
      <c r="Y11">
        <v>0</v>
      </c>
      <c r="Z11">
        <v>0</v>
      </c>
      <c r="AA11">
        <v>0</v>
      </c>
      <c r="AB11">
        <v>0</v>
      </c>
      <c r="AC11">
        <v>200</v>
      </c>
      <c r="AD11">
        <v>0</v>
      </c>
      <c r="AE11">
        <v>0</v>
      </c>
      <c r="AN11" s="54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1" s="54">
        <f>SUM(DATA_MAYO_2026[[#This Row],[15]:[30]])</f>
        <v>200</v>
      </c>
      <c r="AQ11" s="10">
        <f>SUMIFS(TablaMeta[Meta_Equipo],TablaMeta[CONCAT],$M$3&amp;$N$3&amp;DITE_MAYO_2026[[#This Row],[SUPER]])</f>
        <v>488587.593661436</v>
      </c>
      <c r="AR11" s="10">
        <f>MAX(DITE_MAYO_2026[[#This Row],[SUPER]:[CARTERA]])</f>
        <v>135267</v>
      </c>
      <c r="AS11" s="16">
        <f>IFERROR(DITE_MAYO_2026[[#This Row],[RECUPERO SUPERVISOR]]/DITE_MAYO_2026[[#This Row],[META SUPER]],"")</f>
        <v>0.2768531206171651</v>
      </c>
      <c r="AT11" s="10" t="s">
        <v>2</v>
      </c>
      <c r="AU11" s="46">
        <v>5000</v>
      </c>
      <c r="AV11" s="46">
        <v>19034</v>
      </c>
      <c r="AW11" s="46">
        <v>31288</v>
      </c>
      <c r="AX11" s="46">
        <v>41953</v>
      </c>
      <c r="AY11" s="46">
        <v>49298</v>
      </c>
      <c r="AZ11" s="46">
        <v>54568</v>
      </c>
      <c r="BA11" s="46">
        <v>56568</v>
      </c>
      <c r="BB11" s="46">
        <v>68568</v>
      </c>
      <c r="BC11" s="46">
        <v>70068</v>
      </c>
      <c r="BD11" s="46">
        <v>74876</v>
      </c>
      <c r="BE11" s="46">
        <v>83066</v>
      </c>
      <c r="BF11" s="46">
        <v>88267</v>
      </c>
      <c r="BG11" s="46">
        <v>135267</v>
      </c>
      <c r="BH11" s="46"/>
      <c r="BI11" s="46"/>
      <c r="BJ11" s="46"/>
      <c r="BK11" s="46"/>
      <c r="BL11" s="46"/>
      <c r="BM11" s="46"/>
      <c r="BN11" s="46"/>
      <c r="BO11" s="46"/>
      <c r="BP11" s="10" t="str" cm="1">
        <f t="array" ref="BP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R11" t="s">
        <v>2</v>
      </c>
      <c r="BS11" t="s">
        <v>2</v>
      </c>
      <c r="BT11" t="s">
        <v>2</v>
      </c>
      <c r="BU11" t="s">
        <v>2</v>
      </c>
      <c r="BV11" t="s">
        <v>2</v>
      </c>
      <c r="BX11" s="45" t="s">
        <v>637</v>
      </c>
      <c r="BY11" s="45" t="s">
        <v>125</v>
      </c>
      <c r="BZ11" s="45" t="s">
        <v>109</v>
      </c>
      <c r="CA11" s="45">
        <v>46176</v>
      </c>
      <c r="CB11" s="45">
        <v>1</v>
      </c>
      <c r="CC11" s="45">
        <v>1</v>
      </c>
      <c r="CD11" s="45"/>
      <c r="CE11" s="45">
        <v>1</v>
      </c>
      <c r="CF11" s="45"/>
      <c r="CG11" s="45">
        <v>7.5231481481481482E-4</v>
      </c>
      <c r="CH11" s="45">
        <v>7.5231481481481482E-4</v>
      </c>
      <c r="CI11">
        <v>0.28899305555555554</v>
      </c>
      <c r="CJ11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>
        <v>0.188</v>
      </c>
      <c r="CX11">
        <v>68</v>
      </c>
    </row>
    <row r="12" spans="1:105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2" s="34" cm="1">
        <f t="array" ref="C12">_xlfn.XLOOKUP(1,(TablaMeta[CONCAT]=$M$3&amp;$N$3&amp;D1_MAYO_2026[[#This Row],[SUPER]])*(TablaMeta[SEGG]=D1_MAYO_2026[[#This Row],[SEGMENTO]]),TablaMeta[Meta_Asesor])</f>
        <v>60000</v>
      </c>
      <c r="D12" s="35">
        <f>IF(D1_MAYO_2026[[#This Row],[RECUPERO]]="VACACIONES","VACACIONES",IFERROR(D1_MAYO_2026[[#This Row],[RECUPERO]]/D1_MAYO_2026[[#This Row],[META]],""))</f>
        <v>0.1164</v>
      </c>
      <c r="E12" s="35" t="str">
        <f>D1_MAYO_2026[[#This Row],[SUPER]]</f>
        <v>JORGE</v>
      </c>
      <c r="F12" t="s">
        <v>76</v>
      </c>
      <c r="G12" s="3">
        <v>6984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DATA_MAYO_2026[[#This Row],[RECUPERO]]/DATA_MAYO_2026[[#This Row],[META]]</f>
        <v>0.53333333333333333</v>
      </c>
      <c r="N12" s="5">
        <f>6-ROUNDUP(_xlfn.RANK.EQ(DATA_MAYO_2026[[#This Row],[AL_AC]],DATA_MAYO_2026[AL_AC],0)/(COUNTA(DATA_MAYO_2026[AL_AC])/5),0)</f>
        <v>4</v>
      </c>
      <c r="O12" s="54" t="str">
        <f>IFERROR(VLOOKUP(DATA_MAYO_2026[[#This Row],[ASER_]],$B:$G,4,0),"")</f>
        <v>LEONOR</v>
      </c>
      <c r="P12" s="6">
        <f>VLOOKUP(DATA_MAYO_2026[[#This Row],[ASER_]],D1_MAYO_2026[[ASESOR_CRR]:[RECUPERO]],6,0)</f>
        <v>6400</v>
      </c>
      <c r="Q12" s="6">
        <f>VLOOKUP(DATA_MAYO_2026[[#This Row],[ASER_]],D1_MAYO_2026[[ASESOR_CRR]:[META]],2,0)</f>
        <v>12000</v>
      </c>
      <c r="R12" t="s">
        <v>73</v>
      </c>
      <c r="S12" s="47">
        <v>0</v>
      </c>
      <c r="T12">
        <v>0</v>
      </c>
      <c r="U12">
        <v>950</v>
      </c>
      <c r="V12">
        <v>0</v>
      </c>
      <c r="W12">
        <v>0</v>
      </c>
      <c r="X12">
        <v>0</v>
      </c>
      <c r="Y12">
        <v>2500</v>
      </c>
      <c r="Z12">
        <v>300</v>
      </c>
      <c r="AA12">
        <v>0</v>
      </c>
      <c r="AB12">
        <v>750</v>
      </c>
      <c r="AC12">
        <v>400</v>
      </c>
      <c r="AD12">
        <v>1500</v>
      </c>
      <c r="AE12">
        <v>0</v>
      </c>
      <c r="AN12" s="54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2" s="54">
        <f>SUM(DATA_MAYO_2026[[#This Row],[15]:[30]])</f>
        <v>1900</v>
      </c>
      <c r="AQ12" s="11">
        <f>SUMIFS(TablaMeta[Meta_Equipo],TablaMeta[CONCAT],$M$3&amp;$N$3&amp;DITE_MAYO_2026[[#This Row],[SUPER]])</f>
        <v>292300</v>
      </c>
      <c r="AR12" s="11">
        <f>MAX(DITE_MAYO_2026[[#This Row],[SUPER]:[CARTERA]])</f>
        <v>109866</v>
      </c>
      <c r="AS12" s="17">
        <f>IFERROR(DITE_MAYO_2026[[#This Row],[RECUPERO SUPERVISOR]]/DITE_MAYO_2026[[#This Row],[META SUPER]],"")</f>
        <v>0.375867259664728</v>
      </c>
      <c r="AT12" s="11" t="s">
        <v>125</v>
      </c>
      <c r="AU12" s="46">
        <v>2000</v>
      </c>
      <c r="AV12" s="46">
        <v>3100</v>
      </c>
      <c r="AW12" s="46">
        <v>11978</v>
      </c>
      <c r="AX12" s="46">
        <v>22667</v>
      </c>
      <c r="AY12" s="46">
        <v>37367</v>
      </c>
      <c r="AZ12" s="46">
        <v>57827</v>
      </c>
      <c r="BA12" s="46">
        <v>64827</v>
      </c>
      <c r="BB12" s="46">
        <v>69487</v>
      </c>
      <c r="BC12" s="46">
        <v>74943</v>
      </c>
      <c r="BD12" s="46">
        <v>84143</v>
      </c>
      <c r="BE12" s="46">
        <v>97161</v>
      </c>
      <c r="BF12" s="46">
        <v>100586</v>
      </c>
      <c r="BG12" s="46">
        <v>109866</v>
      </c>
      <c r="BH12" s="46"/>
      <c r="BI12" s="46"/>
      <c r="BJ12" s="46"/>
      <c r="BK12" s="46"/>
      <c r="BL12" s="46"/>
      <c r="BM12" s="46"/>
      <c r="BN12" s="46"/>
      <c r="BO12" s="46"/>
      <c r="BP12" s="11" t="s">
        <v>158</v>
      </c>
      <c r="BR12" t="s">
        <v>7</v>
      </c>
      <c r="BS12" t="s">
        <v>7</v>
      </c>
      <c r="BT12" t="s">
        <v>7</v>
      </c>
      <c r="BU12" t="s">
        <v>604</v>
      </c>
      <c r="BV12" t="s">
        <v>7</v>
      </c>
      <c r="BX12" s="45" t="s">
        <v>637</v>
      </c>
      <c r="BY12" s="45" t="s">
        <v>125</v>
      </c>
      <c r="BZ12" s="45" t="s">
        <v>41</v>
      </c>
      <c r="CA12" s="45">
        <v>46174</v>
      </c>
      <c r="CB12" s="45">
        <v>1</v>
      </c>
      <c r="CC12" s="45">
        <v>1</v>
      </c>
      <c r="CD12" s="45"/>
      <c r="CE12" s="45">
        <v>1</v>
      </c>
      <c r="CF12" s="45"/>
      <c r="CG12" s="45">
        <v>4.1666666666666669E-4</v>
      </c>
      <c r="CH12" s="45">
        <v>4.1666666666666669E-4</v>
      </c>
      <c r="CI12">
        <v>0.17571759259259259</v>
      </c>
      <c r="CJ12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>
        <v>0.28360000000000002</v>
      </c>
      <c r="CQ12">
        <v>1</v>
      </c>
      <c r="CR12">
        <v>5.2600000000000001E-2</v>
      </c>
      <c r="CS12">
        <v>6035</v>
      </c>
      <c r="CT12">
        <v>6035</v>
      </c>
      <c r="CX12">
        <v>70</v>
      </c>
    </row>
    <row r="13" spans="1:105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3" s="34" cm="1">
        <f t="array" ref="C13">_xlfn.XLOOKUP(1,(TablaMeta[CONCAT]=$M$3&amp;$N$3&amp;D1_MAYO_2026[[#This Row],[SUPER]])*(TablaMeta[SEGG]=D1_MAYO_2026[[#This Row],[SEGMENTO]]),TablaMeta[Meta_Asesor])</f>
        <v>60000</v>
      </c>
      <c r="D13" s="35">
        <f>IF(D1_MAYO_2026[[#This Row],[RECUPERO]]="VACACIONES","VACACIONES",IFERROR(D1_MAYO_2026[[#This Row],[RECUPERO]]/D1_MAYO_2026[[#This Row],[META]],""))</f>
        <v>4.6850000000000003E-2</v>
      </c>
      <c r="E13" s="35" t="str">
        <f>D1_MAYO_2026[[#This Row],[SUPER]]</f>
        <v>JORGE</v>
      </c>
      <c r="F13" t="s">
        <v>15</v>
      </c>
      <c r="G13" s="3">
        <v>2811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DATA_MAYO_2026[[#This Row],[RECUPERO]]/DATA_MAYO_2026[[#This Row],[META]]</f>
        <v>0.11166666666666666</v>
      </c>
      <c r="N13" s="5">
        <f>6-ROUNDUP(_xlfn.RANK.EQ(DATA_MAYO_2026[[#This Row],[AL_AC]],DATA_MAYO_2026[AL_AC],0)/(COUNTA(DATA_MAYO_2026[AL_AC])/5),0)</f>
        <v>1</v>
      </c>
      <c r="O13" s="54" t="str">
        <f>IFERROR(VLOOKUP(DATA_MAYO_2026[[#This Row],[ASER_]],$B:$G,4,0),"")</f>
        <v>LEONOR</v>
      </c>
      <c r="P13" s="6">
        <f>VLOOKUP(DATA_MAYO_2026[[#This Row],[ASER_]],D1_MAYO_2026[[ASESOR_CRR]:[RECUPERO]],6,0)</f>
        <v>1340</v>
      </c>
      <c r="Q13" s="6">
        <f>VLOOKUP(DATA_MAYO_2026[[#This Row],[ASER_]],D1_MAYO_2026[[ASESOR_CRR]:[META]],2,0)</f>
        <v>12000</v>
      </c>
      <c r="R13" t="s">
        <v>599</v>
      </c>
      <c r="S13" s="47">
        <v>0</v>
      </c>
      <c r="T13">
        <v>300</v>
      </c>
      <c r="U13">
        <v>350</v>
      </c>
      <c r="V13">
        <v>295</v>
      </c>
      <c r="W13">
        <v>0</v>
      </c>
      <c r="X13">
        <v>225</v>
      </c>
      <c r="Y13" s="45">
        <v>0</v>
      </c>
      <c r="Z13">
        <v>0</v>
      </c>
      <c r="AA13">
        <v>0</v>
      </c>
      <c r="AB13">
        <v>170</v>
      </c>
      <c r="AC13">
        <v>0</v>
      </c>
      <c r="AD13">
        <v>0</v>
      </c>
      <c r="AE13">
        <v>0</v>
      </c>
      <c r="AN13" s="54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3" s="54">
        <f>SUM(DATA_MAYO_2026[[#This Row],[15]:[30]])</f>
        <v>0</v>
      </c>
      <c r="AQ13" s="10">
        <f>SUMIFS(TablaMeta[Meta_Equipo],TablaMeta[CONCAT],$M$3&amp;$N$3&amp;DITE_MAYO_2026[[#This Row],[SUPER]])</f>
        <v>143766</v>
      </c>
      <c r="AR13" s="10">
        <f>MAX(DITE_MAYO_2026[[#This Row],[SUPER]:[CARTERA]])</f>
        <v>47927</v>
      </c>
      <c r="AS13" s="16">
        <f>IFERROR(DITE_MAYO_2026[[#This Row],[RECUPERO SUPERVISOR]]/DITE_MAYO_2026[[#This Row],[META SUPER]],"")</f>
        <v>0.33336811207100425</v>
      </c>
      <c r="AT13" s="10" t="s">
        <v>7</v>
      </c>
      <c r="AU13" s="46">
        <v>1620</v>
      </c>
      <c r="AV13" s="46">
        <v>3473</v>
      </c>
      <c r="AW13" s="45">
        <v>5833</v>
      </c>
      <c r="AX13" s="46">
        <v>10538</v>
      </c>
      <c r="AY13" s="46">
        <v>11350</v>
      </c>
      <c r="AZ13" s="46">
        <v>13356</v>
      </c>
      <c r="BA13" s="46">
        <v>20516</v>
      </c>
      <c r="BB13" s="45">
        <v>25226</v>
      </c>
      <c r="BC13" s="46">
        <v>27116</v>
      </c>
      <c r="BD13" s="46">
        <v>35932</v>
      </c>
      <c r="BE13" s="46">
        <v>40956</v>
      </c>
      <c r="BF13" s="45">
        <v>47277</v>
      </c>
      <c r="BG13" s="46">
        <v>47927</v>
      </c>
      <c r="BH13" s="46"/>
      <c r="BI13" s="46"/>
      <c r="BJ13" s="46"/>
      <c r="BK13" s="46"/>
      <c r="BL13" s="46"/>
      <c r="BM13" s="46"/>
      <c r="BN13" s="46"/>
      <c r="BO13" s="46"/>
      <c r="BP13" s="10" t="str" cm="1">
        <f t="array" ref="BP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R13" t="s">
        <v>125</v>
      </c>
      <c r="BS13" t="s">
        <v>125</v>
      </c>
      <c r="BT13" t="s">
        <v>125</v>
      </c>
      <c r="BU13" t="s">
        <v>7</v>
      </c>
      <c r="BV13" t="s">
        <v>125</v>
      </c>
      <c r="BX13" s="45" t="s">
        <v>637</v>
      </c>
      <c r="BY13" s="45" t="s">
        <v>125</v>
      </c>
      <c r="BZ13" s="45" t="s">
        <v>41</v>
      </c>
      <c r="CA13" s="45">
        <v>46175</v>
      </c>
      <c r="CB13" s="45">
        <v>1</v>
      </c>
      <c r="CC13" s="45">
        <v>1</v>
      </c>
      <c r="CD13" s="45"/>
      <c r="CE13" s="45">
        <v>1</v>
      </c>
      <c r="CF13" s="45"/>
      <c r="CG13" s="45">
        <v>2.4305555555555555E-4</v>
      </c>
      <c r="CH13" s="45">
        <v>2.4305555555555555E-4</v>
      </c>
      <c r="CI13">
        <v>0.20096064814814815</v>
      </c>
      <c r="CJ13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>
        <v>0.2571</v>
      </c>
      <c r="CX13">
        <v>84</v>
      </c>
    </row>
    <row r="14" spans="1:105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14" s="34" cm="1">
        <f t="array" ref="C14">_xlfn.XLOOKUP(1,(TablaMeta[CONCAT]=$M$3&amp;$N$3&amp;D1_MAYO_2026[[#This Row],[SUPER]])*(TablaMeta[SEGG]=D1_MAYO_2026[[#This Row],[SEGMENTO]]),TablaMeta[Meta_Asesor])</f>
        <v>36000</v>
      </c>
      <c r="D14" s="35">
        <f>IF(D1_MAYO_2026[[#This Row],[RECUPERO]]="VACACIONES","VACACIONES",IFERROR(D1_MAYO_2026[[#This Row],[RECUPERO]]/D1_MAYO_2026[[#This Row],[META]],""))</f>
        <v>6.3888888888888884E-2</v>
      </c>
      <c r="E14" s="35" t="str">
        <f>D1_MAYO_2026[[#This Row],[SUPER]]</f>
        <v>JORGE</v>
      </c>
      <c r="F14" t="s">
        <v>59</v>
      </c>
      <c r="G14" s="3">
        <v>2300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L14" s="55"/>
      <c r="M14" s="5">
        <f>DATA_MAYO_2026[[#This Row],[RECUPERO]]/DATA_MAYO_2026[[#This Row],[META]]</f>
        <v>0.13125000000000001</v>
      </c>
      <c r="N14" s="5">
        <f>6-ROUNDUP(_xlfn.RANK.EQ(DATA_MAYO_2026[[#This Row],[AL_AC]],DATA_MAYO_2026[AL_AC],0)/(COUNTA(DATA_MAYO_2026[AL_AC])/5),0)</f>
        <v>2</v>
      </c>
      <c r="O14" s="54" t="str">
        <f>IFERROR(VLOOKUP(DATA_MAYO_2026[[#This Row],[ASER_]],$B:$G,4,0),"")</f>
        <v>LEONOR</v>
      </c>
      <c r="P14" s="6">
        <f>VLOOKUP(DATA_MAYO_2026[[#This Row],[ASER_]],D1_MAYO_2026[[ASESOR_CRR]:[RECUPERO]],6,0)</f>
        <v>1575</v>
      </c>
      <c r="Q14" s="6">
        <f>VLOOKUP(DATA_MAYO_2026[[#This Row],[ASER_]],D1_MAYO_2026[[ASESOR_CRR]:[META]],2,0)</f>
        <v>12000</v>
      </c>
      <c r="R14" t="s">
        <v>77</v>
      </c>
      <c r="S14">
        <v>0</v>
      </c>
      <c r="T14">
        <v>0</v>
      </c>
      <c r="U14">
        <v>200</v>
      </c>
      <c r="V14">
        <v>600</v>
      </c>
      <c r="W14">
        <v>0</v>
      </c>
      <c r="X14">
        <v>351</v>
      </c>
      <c r="Y14">
        <v>0</v>
      </c>
      <c r="Z14">
        <v>0</v>
      </c>
      <c r="AA14">
        <v>0</v>
      </c>
      <c r="AB14">
        <v>0</v>
      </c>
      <c r="AC14">
        <v>424</v>
      </c>
      <c r="AD14">
        <v>0</v>
      </c>
      <c r="AE14">
        <v>0</v>
      </c>
      <c r="AN14" s="54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4" s="54">
        <f>SUM(DATA_MAYO_2026[[#This Row],[15]:[30]])</f>
        <v>424</v>
      </c>
      <c r="BX14" s="45" t="s">
        <v>637</v>
      </c>
      <c r="BY14" s="45" t="s">
        <v>125</v>
      </c>
      <c r="BZ14" s="45" t="s">
        <v>41</v>
      </c>
      <c r="CA14" s="45">
        <v>46176</v>
      </c>
      <c r="CB14" s="45">
        <v>1</v>
      </c>
      <c r="CC14" s="45">
        <v>1</v>
      </c>
      <c r="CD14" s="45"/>
      <c r="CE14" s="45">
        <v>1</v>
      </c>
      <c r="CF14" s="45"/>
      <c r="CG14" s="45">
        <v>3.4722222222222224E-4</v>
      </c>
      <c r="CH14" s="45">
        <v>3.4722222222222224E-4</v>
      </c>
      <c r="CI14">
        <v>0.2434837962962963</v>
      </c>
      <c r="CJ14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>
        <v>0.2414</v>
      </c>
      <c r="CX14">
        <v>68</v>
      </c>
    </row>
    <row r="15" spans="1:105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15" s="34" cm="1">
        <f t="array" ref="C15">_xlfn.XLOOKUP(1,(TablaMeta[CONCAT]=$M$3&amp;$N$3&amp;D1_MAYO_2026[[#This Row],[SUPER]])*(TablaMeta[SEGG]=D1_MAYO_2026[[#This Row],[SEGMENTO]]),TablaMeta[Meta_Asesor])</f>
        <v>60000</v>
      </c>
      <c r="D15" s="35">
        <f>IF(D1_MAYO_2026[[#This Row],[RECUPERO]]="VACACIONES","VACACIONES",IFERROR(D1_MAYO_2026[[#This Row],[RECUPERO]]/D1_MAYO_2026[[#This Row],[META]],""))</f>
        <v>3.6666666666666667E-2</v>
      </c>
      <c r="E15" s="35" t="str">
        <f>D1_MAYO_2026[[#This Row],[SUPER]]</f>
        <v>JORGE</v>
      </c>
      <c r="F15" t="s">
        <v>81</v>
      </c>
      <c r="G15" s="3">
        <v>2200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DATA_MAYO_2026[[#This Row],[RECUPERO]]/DATA_MAYO_2026[[#This Row],[META]]</f>
        <v>0.28958333333333336</v>
      </c>
      <c r="N15" s="5">
        <f>6-ROUNDUP(_xlfn.RANK.EQ(DATA_MAYO_2026[[#This Row],[AL_AC]],DATA_MAYO_2026[AL_AC],0)/(COUNTA(DATA_MAYO_2026[AL_AC])/5),0)</f>
        <v>3</v>
      </c>
      <c r="O15" s="54" t="str">
        <f>IFERROR(VLOOKUP(DATA_MAYO_2026[[#This Row],[ASER_]],$B:$G,4,0),"")</f>
        <v>LEONOR</v>
      </c>
      <c r="P15" s="6">
        <f>VLOOKUP(DATA_MAYO_2026[[#This Row],[ASER_]],D1_MAYO_2026[[ASESOR_CRR]:[RECUPERO]],6,0)</f>
        <v>3475</v>
      </c>
      <c r="Q15" s="6">
        <f>VLOOKUP(DATA_MAYO_2026[[#This Row],[ASER_]],D1_MAYO_2026[[ASESOR_CRR]:[META]],2,0)</f>
        <v>12000</v>
      </c>
      <c r="R15" t="s">
        <v>55</v>
      </c>
      <c r="S15" s="45">
        <v>325</v>
      </c>
      <c r="T15">
        <v>0</v>
      </c>
      <c r="U15">
        <v>380</v>
      </c>
      <c r="V15">
        <v>300</v>
      </c>
      <c r="W15">
        <v>0</v>
      </c>
      <c r="X15">
        <v>290</v>
      </c>
      <c r="Y15">
        <v>500</v>
      </c>
      <c r="Z15">
        <v>600</v>
      </c>
      <c r="AA15">
        <v>0</v>
      </c>
      <c r="AB15">
        <v>230</v>
      </c>
      <c r="AC15">
        <v>150</v>
      </c>
      <c r="AD15">
        <v>700</v>
      </c>
      <c r="AE15">
        <v>0</v>
      </c>
      <c r="AN15" s="54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5" s="54">
        <f>SUM(DATA_MAYO_2026[[#This Row],[15]:[30]])</f>
        <v>850</v>
      </c>
      <c r="AZ15" s="45"/>
      <c r="BB15" s="45"/>
      <c r="BC15" s="45"/>
      <c r="BE15" s="45"/>
      <c r="BX15" s="45" t="s">
        <v>637</v>
      </c>
      <c r="BY15" s="45" t="s">
        <v>125</v>
      </c>
      <c r="BZ15" s="45" t="s">
        <v>61</v>
      </c>
      <c r="CA15" s="45">
        <v>46174</v>
      </c>
      <c r="CB15" s="45">
        <v>1</v>
      </c>
      <c r="CC15" s="45">
        <v>1</v>
      </c>
      <c r="CD15" s="45"/>
      <c r="CE15" s="45">
        <v>1</v>
      </c>
      <c r="CF15" s="45"/>
      <c r="CG15" s="45">
        <v>2.0833333333333335E-4</v>
      </c>
      <c r="CH15" s="45">
        <v>2.0833333333333335E-4</v>
      </c>
      <c r="CI15">
        <v>0.26672453703703702</v>
      </c>
      <c r="CJ15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>
        <v>0.26469999999999999</v>
      </c>
      <c r="CQ15">
        <v>7</v>
      </c>
      <c r="CR15">
        <v>0.19439999999999999</v>
      </c>
      <c r="CS15">
        <v>4965</v>
      </c>
      <c r="CT15">
        <v>709</v>
      </c>
      <c r="CU15">
        <v>438</v>
      </c>
      <c r="CV15">
        <v>8.8200000000000001E-2</v>
      </c>
      <c r="CX15">
        <v>80</v>
      </c>
      <c r="CY15">
        <v>438</v>
      </c>
    </row>
    <row r="16" spans="1:105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16" s="34" cm="1">
        <f t="array" ref="C16">_xlfn.XLOOKUP(1,(TablaMeta[CONCAT]=$M$3&amp;$N$3&amp;D1_MAYO_2026[[#This Row],[SUPER]])*(TablaMeta[SEGG]=D1_MAYO_2026[[#This Row],[SEGMENTO]]),TablaMeta[Meta_Asesor])</f>
        <v>38500</v>
      </c>
      <c r="D16" s="35">
        <f>IF(D1_MAYO_2026[[#This Row],[RECUPERO]]="VACACIONES","VACACIONES",IFERROR(D1_MAYO_2026[[#This Row],[RECUPERO]]/D1_MAYO_2026[[#This Row],[META]],""))</f>
        <v>0.84246753246753248</v>
      </c>
      <c r="E16" s="35" t="str">
        <f>D1_MAYO_2026[[#This Row],[SUPER]]</f>
        <v>SANDY</v>
      </c>
      <c r="F16" t="s">
        <v>22</v>
      </c>
      <c r="G16" s="3">
        <v>32435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5"/>
      <c r="M16" s="5">
        <f>DATA_MAYO_2026[[#This Row],[RECUPERO]]/DATA_MAYO_2026[[#This Row],[META]]</f>
        <v>1.2500000000000001E-2</v>
      </c>
      <c r="N16" s="5">
        <f>6-ROUNDUP(_xlfn.RANK.EQ(DATA_MAYO_2026[[#This Row],[AL_AC]],DATA_MAYO_2026[AL_AC],0)/(COUNTA(DATA_MAYO_2026[AL_AC])/5),0)</f>
        <v>1</v>
      </c>
      <c r="O16" s="54" t="str">
        <f>IFERROR(VLOOKUP(DATA_MAYO_2026[[#This Row],[ASER_]],$B:$G,4,0),"")</f>
        <v>LEONOR</v>
      </c>
      <c r="P16" s="6">
        <f>VLOOKUP(DATA_MAYO_2026[[#This Row],[ASER_]],D1_MAYO_2026[[ASESOR_CRR]:[RECUPERO]],6,0)</f>
        <v>150</v>
      </c>
      <c r="Q16" s="6">
        <f>VLOOKUP(DATA_MAYO_2026[[#This Row],[ASER_]],D1_MAYO_2026[[ASESOR_CRR]:[META]],2,0)</f>
        <v>12000</v>
      </c>
      <c r="R16" t="s">
        <v>78</v>
      </c>
      <c r="S16">
        <v>0</v>
      </c>
      <c r="T16">
        <v>150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N16" s="54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6" s="54">
        <f>SUM(DATA_MAYO_2026[[#This Row],[15]:[30]])</f>
        <v>0</v>
      </c>
      <c r="AZ16" s="45"/>
      <c r="BA16" s="45"/>
      <c r="BB16" s="45"/>
      <c r="BC16" s="45"/>
      <c r="BE16" s="45"/>
      <c r="BF16" s="45"/>
      <c r="BG16" s="45"/>
      <c r="BO16" s="45"/>
      <c r="BX16" s="45" t="s">
        <v>637</v>
      </c>
      <c r="BY16" s="45" t="s">
        <v>125</v>
      </c>
      <c r="BZ16" s="45" t="s">
        <v>61</v>
      </c>
      <c r="CA16" s="45">
        <v>46176</v>
      </c>
      <c r="CB16" s="45">
        <v>1</v>
      </c>
      <c r="CC16" s="45">
        <v>1</v>
      </c>
      <c r="CD16" s="45"/>
      <c r="CE16" s="45">
        <v>1</v>
      </c>
      <c r="CF16" s="45"/>
      <c r="CG16" s="45">
        <v>0</v>
      </c>
      <c r="CH16" s="45">
        <v>0</v>
      </c>
      <c r="CI16">
        <v>0.31482638888888886</v>
      </c>
      <c r="CJ16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>
        <v>0.15820000000000001</v>
      </c>
      <c r="CX16">
        <v>68</v>
      </c>
    </row>
    <row r="17" spans="1:103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17" s="34" cm="1">
        <f t="array" ref="C17">_xlfn.XLOOKUP(1,(TablaMeta[CONCAT]=$M$3&amp;$N$3&amp;D1_MAYO_2026[[#This Row],[SUPER]])*(TablaMeta[SEGG]=D1_MAYO_2026[[#This Row],[SEGMENTO]]),TablaMeta[Meta_Asesor])</f>
        <v>38500</v>
      </c>
      <c r="D17" s="35">
        <f>IF(D1_MAYO_2026[[#This Row],[RECUPERO]]="VACACIONES","VACACIONES",IFERROR(D1_MAYO_2026[[#This Row],[RECUPERO]]/D1_MAYO_2026[[#This Row],[META]],""))</f>
        <v>0.7653246753246753</v>
      </c>
      <c r="E17" s="35" t="str">
        <f>D1_MAYO_2026[[#This Row],[SUPER]]</f>
        <v>SANDY</v>
      </c>
      <c r="F17" t="s">
        <v>493</v>
      </c>
      <c r="G17" s="3">
        <v>29465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DATA_MAYO_2026[[#This Row],[RECUPERO]]/DATA_MAYO_2026[[#This Row],[META]]</f>
        <v>0.4325</v>
      </c>
      <c r="N17" s="5">
        <f>6-ROUNDUP(_xlfn.RANK.EQ(DATA_MAYO_2026[[#This Row],[AL_AC]],DATA_MAYO_2026[AL_AC],0)/(COUNTA(DATA_MAYO_2026[AL_AC])/5),0)</f>
        <v>4</v>
      </c>
      <c r="O17" s="54" t="str">
        <f>IFERROR(VLOOKUP(DATA_MAYO_2026[[#This Row],[ASER_]],$B:$G,4,0),"")</f>
        <v>LEONOR</v>
      </c>
      <c r="P17" s="6">
        <f>VLOOKUP(DATA_MAYO_2026[[#This Row],[ASER_]],D1_MAYO_2026[[ASESOR_CRR]:[RECUPERO]],6,0)</f>
        <v>5190</v>
      </c>
      <c r="Q17" s="6">
        <f>VLOOKUP(DATA_MAYO_2026[[#This Row],[ASER_]],D1_MAYO_2026[[ASESOR_CRR]:[META]],2,0)</f>
        <v>12000</v>
      </c>
      <c r="R17" t="s">
        <v>549</v>
      </c>
      <c r="S17">
        <v>0</v>
      </c>
      <c r="T17">
        <v>250</v>
      </c>
      <c r="U17">
        <v>230</v>
      </c>
      <c r="V17">
        <v>400</v>
      </c>
      <c r="W17">
        <v>0</v>
      </c>
      <c r="X17">
        <v>430</v>
      </c>
      <c r="Y17">
        <v>930</v>
      </c>
      <c r="Z17">
        <v>0</v>
      </c>
      <c r="AA17">
        <v>0</v>
      </c>
      <c r="AB17">
        <v>750</v>
      </c>
      <c r="AC17">
        <v>2200</v>
      </c>
      <c r="AD17">
        <v>0</v>
      </c>
      <c r="AE17">
        <v>0</v>
      </c>
      <c r="AN17" s="54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7" s="54">
        <f>SUM(DATA_MAYO_2026[[#This Row],[15]:[30]])</f>
        <v>2200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  <c r="BX17" s="45" t="s">
        <v>637</v>
      </c>
      <c r="BY17" s="45" t="s">
        <v>125</v>
      </c>
      <c r="BZ17" s="45" t="s">
        <v>61</v>
      </c>
      <c r="CA17" s="45">
        <v>46178</v>
      </c>
      <c r="CB17" s="45">
        <v>1</v>
      </c>
      <c r="CC17" s="45">
        <v>1</v>
      </c>
      <c r="CD17" s="45"/>
      <c r="CE17" s="45">
        <v>1</v>
      </c>
      <c r="CF17" s="45"/>
      <c r="CG17" s="45">
        <v>1.3888888888888889E-4</v>
      </c>
      <c r="CH17" s="45">
        <v>1.3888888888888889E-4</v>
      </c>
      <c r="CI17">
        <v>0.14957175925925925</v>
      </c>
      <c r="CJ17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>
        <v>0.1915</v>
      </c>
      <c r="CX17">
        <v>100</v>
      </c>
    </row>
    <row r="18" spans="1:103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18" s="34" cm="1">
        <f t="array" ref="C18">_xlfn.XLOOKUP(1,(TablaMeta[CONCAT]=$M$3&amp;$N$3&amp;D1_MAYO_2026[[#This Row],[SUPER]])*(TablaMeta[SEGG]=D1_MAYO_2026[[#This Row],[SEGMENTO]]),TablaMeta[Meta_Asesor])</f>
        <v>38500</v>
      </c>
      <c r="D18" s="35">
        <f>IF(D1_MAYO_2026[[#This Row],[RECUPERO]]="VACACIONES","VACACIONES",IFERROR(D1_MAYO_2026[[#This Row],[RECUPERO]]/D1_MAYO_2026[[#This Row],[META]],""))</f>
        <v>0.56324675324675322</v>
      </c>
      <c r="E18" s="35" t="str">
        <f>D1_MAYO_2026[[#This Row],[SUPER]]</f>
        <v>SANDY</v>
      </c>
      <c r="F18" t="s">
        <v>32</v>
      </c>
      <c r="G18" s="3">
        <v>21685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DATA_MAYO_2026[[#This Row],[RECUPERO]]/DATA_MAYO_2026[[#This Row],[META]]</f>
        <v>0.23633333333333334</v>
      </c>
      <c r="N18" s="5">
        <f>6-ROUNDUP(_xlfn.RANK.EQ(DATA_MAYO_2026[[#This Row],[AL_AC]],DATA_MAYO_2026[AL_AC],0)/(COUNTA(DATA_MAYO_2026[AL_AC])/5),0)</f>
        <v>2</v>
      </c>
      <c r="O18" s="54" t="str">
        <f>IFERROR(VLOOKUP(DATA_MAYO_2026[[#This Row],[ASER_]],$B:$G,4,0),"")</f>
        <v>LEONOR</v>
      </c>
      <c r="P18" s="6">
        <f>VLOOKUP(DATA_MAYO_2026[[#This Row],[ASER_]],D1_MAYO_2026[[ASESOR_CRR]:[RECUPERO]],6,0)</f>
        <v>2836</v>
      </c>
      <c r="Q18" s="6">
        <f>VLOOKUP(DATA_MAYO_2026[[#This Row],[ASER_]],D1_MAYO_2026[[ASESOR_CRR]:[META]],2,0)</f>
        <v>12000</v>
      </c>
      <c r="R18" t="s">
        <v>630</v>
      </c>
      <c r="S18">
        <v>0</v>
      </c>
      <c r="T18">
        <v>0</v>
      </c>
      <c r="U18">
        <v>0</v>
      </c>
      <c r="V18">
        <v>160</v>
      </c>
      <c r="W18">
        <v>0</v>
      </c>
      <c r="X18">
        <v>100</v>
      </c>
      <c r="Y18">
        <v>600</v>
      </c>
      <c r="Z18">
        <v>0</v>
      </c>
      <c r="AA18">
        <v>480</v>
      </c>
      <c r="AB18">
        <v>800</v>
      </c>
      <c r="AC18">
        <v>0</v>
      </c>
      <c r="AD18">
        <v>246</v>
      </c>
      <c r="AE18">
        <v>450</v>
      </c>
      <c r="AN18" s="54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8" s="54">
        <f>SUM(DATA_MAYO_2026[[#This Row],[15]:[30]])</f>
        <v>696</v>
      </c>
      <c r="BA18" s="47"/>
      <c r="BB18" s="45"/>
      <c r="BC18" s="45"/>
      <c r="BE18" s="45"/>
      <c r="BF18" s="47"/>
      <c r="BG18" s="47"/>
      <c r="BI18" s="45"/>
      <c r="BJ18" s="45"/>
      <c r="BN18" s="45"/>
      <c r="BO18" s="47"/>
      <c r="BX18" s="45" t="s">
        <v>637</v>
      </c>
      <c r="BY18" s="45" t="s">
        <v>125</v>
      </c>
      <c r="BZ18" s="45" t="s">
        <v>80</v>
      </c>
      <c r="CA18" s="45">
        <v>46174</v>
      </c>
      <c r="CB18" s="45">
        <v>1</v>
      </c>
      <c r="CC18" s="45">
        <v>1</v>
      </c>
      <c r="CD18" s="45"/>
      <c r="CE18" s="45">
        <v>1</v>
      </c>
      <c r="CF18" s="45"/>
      <c r="CG18" s="45">
        <v>6.9444444444444444E-5</v>
      </c>
      <c r="CH18" s="45">
        <v>6.9444444444444444E-5</v>
      </c>
      <c r="CI18">
        <v>0.17969907407407407</v>
      </c>
      <c r="CJ18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>
        <v>0.2097</v>
      </c>
      <c r="CQ18">
        <v>5</v>
      </c>
      <c r="CR18">
        <v>0.3846</v>
      </c>
      <c r="CS18">
        <v>4933</v>
      </c>
      <c r="CT18">
        <v>987</v>
      </c>
      <c r="CX18">
        <v>94</v>
      </c>
    </row>
    <row r="19" spans="1:103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19" s="34" cm="1">
        <f t="array" ref="C19">_xlfn.XLOOKUP(1,(TablaMeta[CONCAT]=$M$3&amp;$N$3&amp;D1_MAYO_2026[[#This Row],[SUPER]])*(TablaMeta[SEGG]=D1_MAYO_2026[[#This Row],[SEGMENTO]]),TablaMeta[Meta_Asesor])</f>
        <v>38500</v>
      </c>
      <c r="D19" s="35">
        <f>IF(D1_MAYO_2026[[#This Row],[RECUPERO]]="VACACIONES","VACACIONES",IFERROR(D1_MAYO_2026[[#This Row],[RECUPERO]]/D1_MAYO_2026[[#This Row],[META]],""))</f>
        <v>0.51220779220779222</v>
      </c>
      <c r="E19" s="35" t="str">
        <f>D1_MAYO_2026[[#This Row],[SUPER]]</f>
        <v>SANDY</v>
      </c>
      <c r="F19" t="s">
        <v>96</v>
      </c>
      <c r="G19" s="3">
        <v>19720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DATA_MAYO_2026[[#This Row],[RECUPERO]]/DATA_MAYO_2026[[#This Row],[META]]</f>
        <v>0.54408333333333336</v>
      </c>
      <c r="N19" s="5">
        <f>6-ROUNDUP(_xlfn.RANK.EQ(DATA_MAYO_2026[[#This Row],[AL_AC]],DATA_MAYO_2026[AL_AC],0)/(COUNTA(DATA_MAYO_2026[AL_AC])/5),0)</f>
        <v>5</v>
      </c>
      <c r="O19" s="54" t="str">
        <f>IFERROR(VLOOKUP(DATA_MAYO_2026[[#This Row],[ASER_]],$B:$G,4,0),"")</f>
        <v>LEONOR</v>
      </c>
      <c r="P19" s="6">
        <f>VLOOKUP(DATA_MAYO_2026[[#This Row],[ASER_]],D1_MAYO_2026[[ASESOR_CRR]:[RECUPERO]],6,0)</f>
        <v>6529</v>
      </c>
      <c r="Q19" s="6">
        <f>VLOOKUP(DATA_MAYO_2026[[#This Row],[ASER_]],D1_MAYO_2026[[ASESOR_CRR]:[META]],2,0)</f>
        <v>12000</v>
      </c>
      <c r="R19" t="s">
        <v>37</v>
      </c>
      <c r="S19">
        <v>225</v>
      </c>
      <c r="T19">
        <v>353</v>
      </c>
      <c r="U19">
        <v>0</v>
      </c>
      <c r="V19">
        <v>400</v>
      </c>
      <c r="W19">
        <v>700</v>
      </c>
      <c r="X19">
        <v>0</v>
      </c>
      <c r="Y19">
        <v>0</v>
      </c>
      <c r="Z19">
        <v>810</v>
      </c>
      <c r="AA19">
        <v>200</v>
      </c>
      <c r="AB19">
        <v>2916</v>
      </c>
      <c r="AC19">
        <v>500</v>
      </c>
      <c r="AD19">
        <v>225</v>
      </c>
      <c r="AE19">
        <v>200</v>
      </c>
      <c r="AN19" s="54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9" s="54">
        <f>SUM(DATA_MAYO_2026[[#This Row],[15]:[30]])</f>
        <v>925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  <c r="BX19" s="45" t="s">
        <v>637</v>
      </c>
      <c r="BY19" s="45" t="s">
        <v>125</v>
      </c>
      <c r="BZ19" s="45" t="s">
        <v>80</v>
      </c>
      <c r="CA19" s="45">
        <v>46175</v>
      </c>
      <c r="CB19" s="45">
        <v>1</v>
      </c>
      <c r="CC19" s="45">
        <v>1</v>
      </c>
      <c r="CD19" s="45"/>
      <c r="CE19" s="45">
        <v>1</v>
      </c>
      <c r="CF19" s="45"/>
      <c r="CG19" s="45">
        <v>1.1574074074074075E-4</v>
      </c>
      <c r="CH19" s="45">
        <v>1.1574074074074075E-4</v>
      </c>
      <c r="CI19">
        <v>0.18714120370370371</v>
      </c>
      <c r="CJ1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>
        <v>0.32200000000000001</v>
      </c>
      <c r="CX19">
        <v>84</v>
      </c>
    </row>
    <row r="20" spans="1:103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20" s="34" cm="1">
        <f t="array" ref="C20">_xlfn.XLOOKUP(1,(TablaMeta[CONCAT]=$M$3&amp;$N$3&amp;D1_MAYO_2026[[#This Row],[SUPER]])*(TablaMeta[SEGG]=D1_MAYO_2026[[#This Row],[SEGMENTO]]),TablaMeta[Meta_Asesor])</f>
        <v>38500</v>
      </c>
      <c r="D20" s="35">
        <f>IF(D1_MAYO_2026[[#This Row],[RECUPERO]]="VACACIONES","VACACIONES",IFERROR(D1_MAYO_2026[[#This Row],[RECUPERO]]/D1_MAYO_2026[[#This Row],[META]],""))</f>
        <v>0.46519480519480522</v>
      </c>
      <c r="E20" s="35" t="str">
        <f>D1_MAYO_2026[[#This Row],[SUPER]]</f>
        <v>SANDY</v>
      </c>
      <c r="F20" t="s">
        <v>42</v>
      </c>
      <c r="G20" s="3">
        <v>17910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DATA_MAYO_2026[[#This Row],[RECUPERO]]/DATA_MAYO_2026[[#This Row],[META]]</f>
        <v>0.25440677966101694</v>
      </c>
      <c r="N20" s="5">
        <f>6-ROUNDUP(_xlfn.RANK.EQ(DATA_MAYO_2026[[#This Row],[AL_AC]],DATA_MAYO_2026[AL_AC],0)/(COUNTA(DATA_MAYO_2026[AL_AC])/5),0)</f>
        <v>3</v>
      </c>
      <c r="O20" s="54" t="str">
        <f>IFERROR(VLOOKUP(DATA_MAYO_2026[[#This Row],[ASER_]],$B:$G,4,0),"")</f>
        <v>JOHAN</v>
      </c>
      <c r="P20" s="6">
        <f>VLOOKUP(DATA_MAYO_2026[[#This Row],[ASER_]],D1_MAYO_2026[[ASESOR_CRR]:[RECUPERO]],6,0)</f>
        <v>7505</v>
      </c>
      <c r="Q20" s="6">
        <f>VLOOKUP(DATA_MAYO_2026[[#This Row],[ASER_]],D1_MAYO_2026[[ASESOR_CRR]:[META]],2,0)</f>
        <v>29500</v>
      </c>
      <c r="R20" t="s">
        <v>564</v>
      </c>
      <c r="S20">
        <v>0</v>
      </c>
      <c r="T20">
        <v>0</v>
      </c>
      <c r="U20">
        <v>0</v>
      </c>
      <c r="V20">
        <v>0</v>
      </c>
      <c r="W20">
        <v>3500</v>
      </c>
      <c r="X20">
        <v>350</v>
      </c>
      <c r="Y20">
        <v>0</v>
      </c>
      <c r="Z20">
        <v>500</v>
      </c>
      <c r="AA20">
        <v>1000</v>
      </c>
      <c r="AB20">
        <v>1030</v>
      </c>
      <c r="AC20">
        <v>500</v>
      </c>
      <c r="AD20">
        <v>625</v>
      </c>
      <c r="AE20">
        <v>0</v>
      </c>
      <c r="AN20" s="54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0" s="54">
        <f>SUM(DATA_MAYO_2026[[#This Row],[15]:[30]])</f>
        <v>1125</v>
      </c>
      <c r="AU20" s="47"/>
      <c r="BA20" s="45"/>
      <c r="BG20" s="45"/>
      <c r="BI20" s="45"/>
      <c r="BJ20" s="47"/>
      <c r="BM20" s="45"/>
      <c r="BN20" s="47"/>
      <c r="BO20" s="45"/>
      <c r="BX20" s="45" t="s">
        <v>637</v>
      </c>
      <c r="BY20" s="45" t="s">
        <v>125</v>
      </c>
      <c r="BZ20" s="45" t="s">
        <v>80</v>
      </c>
      <c r="CA20" s="45">
        <v>46176</v>
      </c>
      <c r="CB20" s="45">
        <v>1</v>
      </c>
      <c r="CC20" s="45">
        <v>1</v>
      </c>
      <c r="CD20" s="45"/>
      <c r="CE20" s="45">
        <v>1</v>
      </c>
      <c r="CF20" s="45"/>
      <c r="CG20" s="45">
        <v>1.1574074074074075E-4</v>
      </c>
      <c r="CH20" s="45">
        <v>1.1574074074074075E-4</v>
      </c>
      <c r="CI20">
        <v>0.12097222222222222</v>
      </c>
      <c r="CJ20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>
        <v>6.3200000000000006E-2</v>
      </c>
      <c r="CQ20">
        <v>1</v>
      </c>
      <c r="CR20">
        <v>0.16669999999999999</v>
      </c>
      <c r="CS20">
        <v>1200</v>
      </c>
      <c r="CT20">
        <v>1200</v>
      </c>
      <c r="CU20">
        <v>1200</v>
      </c>
      <c r="CV20">
        <v>1</v>
      </c>
      <c r="CW20">
        <v>0.1176</v>
      </c>
      <c r="CX20">
        <v>98</v>
      </c>
      <c r="CY20">
        <v>1200</v>
      </c>
    </row>
    <row r="21" spans="1:103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21" s="34" cm="1">
        <f t="array" ref="C21">_xlfn.XLOOKUP(1,(TablaMeta[CONCAT]=$M$3&amp;$N$3&amp;D1_MAYO_2026[[#This Row],[SUPER]])*(TablaMeta[SEGG]=D1_MAYO_2026[[#This Row],[SEGMENTO]]),TablaMeta[Meta_Asesor])</f>
        <v>38500</v>
      </c>
      <c r="D21" s="35">
        <f>IF(D1_MAYO_2026[[#This Row],[RECUPERO]]="VACACIONES","VACACIONES",IFERROR(D1_MAYO_2026[[#This Row],[RECUPERO]]/D1_MAYO_2026[[#This Row],[META]],""))</f>
        <v>0.41636363636363638</v>
      </c>
      <c r="E21" s="35" t="str">
        <f>D1_MAYO_2026[[#This Row],[SUPER]]</f>
        <v>SANDY</v>
      </c>
      <c r="F21" t="s">
        <v>58</v>
      </c>
      <c r="G21" s="3">
        <v>16030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DATA_MAYO_2026[[#This Row],[RECUPERO]]/DATA_MAYO_2026[[#This Row],[META]]</f>
        <v>0.15457627118644068</v>
      </c>
      <c r="N21" s="5">
        <f>6-ROUNDUP(_xlfn.RANK.EQ(DATA_MAYO_2026[[#This Row],[AL_AC]],DATA_MAYO_2026[AL_AC],0)/(COUNTA(DATA_MAYO_2026[AL_AC])/5),0)</f>
        <v>2</v>
      </c>
      <c r="O21" s="54" t="str">
        <f>IFERROR(VLOOKUP(DATA_MAYO_2026[[#This Row],[ASER_]],$B:$G,4,0),"")</f>
        <v>JOHAN</v>
      </c>
      <c r="P21" s="6">
        <f>VLOOKUP(DATA_MAYO_2026[[#This Row],[ASER_]],D1_MAYO_2026[[ASESOR_CRR]:[RECUPERO]],6,0)</f>
        <v>4560</v>
      </c>
      <c r="Q21" s="6">
        <f>VLOOKUP(DATA_MAYO_2026[[#This Row],[ASER_]],D1_MAYO_2026[[ASESOR_CRR]:[META]],2,0)</f>
        <v>29500</v>
      </c>
      <c r="R21" t="s">
        <v>109</v>
      </c>
      <c r="S21">
        <v>0</v>
      </c>
      <c r="T21">
        <v>0</v>
      </c>
      <c r="U21">
        <v>0</v>
      </c>
      <c r="V21">
        <v>1500</v>
      </c>
      <c r="W21">
        <v>0</v>
      </c>
      <c r="X21">
        <v>0</v>
      </c>
      <c r="Y21">
        <v>1500</v>
      </c>
      <c r="Z21">
        <v>1060</v>
      </c>
      <c r="AA21">
        <v>0</v>
      </c>
      <c r="AB21">
        <v>0</v>
      </c>
      <c r="AC21">
        <v>500</v>
      </c>
      <c r="AD21">
        <v>0</v>
      </c>
      <c r="AE21">
        <v>0</v>
      </c>
      <c r="AN21" s="54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1" s="54">
        <f>SUM(DATA_MAYO_2026[[#This Row],[15]:[30]])</f>
        <v>500</v>
      </c>
      <c r="AU21" s="45"/>
      <c r="BI21" s="45"/>
      <c r="BJ21" s="47"/>
      <c r="BM21" s="45"/>
      <c r="BN21" s="45"/>
      <c r="BX21" s="45" t="s">
        <v>637</v>
      </c>
      <c r="BY21" s="45" t="s">
        <v>125</v>
      </c>
      <c r="BZ21" s="45" t="s">
        <v>80</v>
      </c>
      <c r="CA21" s="45">
        <v>46177</v>
      </c>
      <c r="CB21" s="45">
        <v>1</v>
      </c>
      <c r="CC21" s="45">
        <v>1</v>
      </c>
      <c r="CD21" s="45"/>
      <c r="CE21" s="45">
        <v>1</v>
      </c>
      <c r="CF21" s="45"/>
      <c r="CG21" s="45">
        <v>9.2592592592592588E-5</v>
      </c>
      <c r="CH21" s="45">
        <v>9.2592592592592588E-5</v>
      </c>
      <c r="CI21">
        <v>0.26836805555555554</v>
      </c>
      <c r="CJ21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>
        <v>9.8400000000000001E-2</v>
      </c>
      <c r="CX21">
        <v>84</v>
      </c>
    </row>
    <row r="22" spans="1:103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22" s="34" cm="1">
        <f t="array" ref="C22">_xlfn.XLOOKUP(1,(TablaMeta[CONCAT]=$M$3&amp;$N$3&amp;D1_MAYO_2026[[#This Row],[SUPER]])*(TablaMeta[SEGG]=D1_MAYO_2026[[#This Row],[SEGMENTO]]),TablaMeta[Meta_Asesor])</f>
        <v>38500</v>
      </c>
      <c r="D22" s="35">
        <f>IF(D1_MAYO_2026[[#This Row],[RECUPERO]]="VACACIONES","VACACIONES",IFERROR(D1_MAYO_2026[[#This Row],[RECUPERO]]/D1_MAYO_2026[[#This Row],[META]],""))</f>
        <v>0.37702337662337659</v>
      </c>
      <c r="E22" s="35" t="str">
        <f>D1_MAYO_2026[[#This Row],[SUPER]]</f>
        <v>SANDY</v>
      </c>
      <c r="F22" t="s">
        <v>85</v>
      </c>
      <c r="G22" s="3">
        <v>14515.4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DATA_MAYO_2026[[#This Row],[RECUPERO]]/DATA_MAYO_2026[[#This Row],[META]]</f>
        <v>0.21525423728813559</v>
      </c>
      <c r="N22" s="5">
        <f>6-ROUNDUP(_xlfn.RANK.EQ(DATA_MAYO_2026[[#This Row],[AL_AC]],DATA_MAYO_2026[AL_AC],0)/(COUNTA(DATA_MAYO_2026[AL_AC])/5),0)</f>
        <v>2</v>
      </c>
      <c r="O22" s="54" t="str">
        <f>IFERROR(VLOOKUP(DATA_MAYO_2026[[#This Row],[ASER_]],$B:$G,4,0),"")</f>
        <v>JOHAN</v>
      </c>
      <c r="P22" s="6">
        <f>VLOOKUP(DATA_MAYO_2026[[#This Row],[ASER_]],D1_MAYO_2026[[ASESOR_CRR]:[RECUPERO]],6,0)</f>
        <v>6350</v>
      </c>
      <c r="Q22" s="6">
        <f>VLOOKUP(DATA_MAYO_2026[[#This Row],[ASER_]],D1_MAYO_2026[[ASESOR_CRR]:[META]],2,0)</f>
        <v>29500</v>
      </c>
      <c r="R22" t="s">
        <v>72</v>
      </c>
      <c r="S22" s="45">
        <v>0</v>
      </c>
      <c r="T22">
        <v>0</v>
      </c>
      <c r="U22">
        <v>2000</v>
      </c>
      <c r="V22">
        <v>1750</v>
      </c>
      <c r="W22">
        <v>0</v>
      </c>
      <c r="X22">
        <v>0</v>
      </c>
      <c r="Y22">
        <v>0</v>
      </c>
      <c r="Z22">
        <v>0</v>
      </c>
      <c r="AA22">
        <v>200</v>
      </c>
      <c r="AB22">
        <v>0</v>
      </c>
      <c r="AC22">
        <v>0</v>
      </c>
      <c r="AD22">
        <v>0</v>
      </c>
      <c r="AE22">
        <v>2400</v>
      </c>
      <c r="AN22" s="54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2" s="54">
        <f>SUM(DATA_MAYO_2026[[#This Row],[15]:[30]])</f>
        <v>2400</v>
      </c>
      <c r="AU22" s="47"/>
      <c r="BI22" s="47"/>
      <c r="BJ22" s="45"/>
      <c r="BM22" s="45"/>
      <c r="BX22" s="45" t="s">
        <v>637</v>
      </c>
      <c r="BY22" s="45" t="s">
        <v>125</v>
      </c>
      <c r="BZ22" s="45" t="s">
        <v>495</v>
      </c>
      <c r="CA22" s="45">
        <v>46176</v>
      </c>
      <c r="CB22" s="45">
        <v>1</v>
      </c>
      <c r="CC22" s="45">
        <v>1</v>
      </c>
      <c r="CD22" s="45"/>
      <c r="CE22" s="45">
        <v>1</v>
      </c>
      <c r="CF22" s="45"/>
      <c r="CG22" s="45">
        <v>2.6041666666666665E-3</v>
      </c>
      <c r="CH22" s="45">
        <v>2.6041666666666665E-3</v>
      </c>
      <c r="CI22">
        <v>0.30344907407407407</v>
      </c>
      <c r="CJ22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>
        <v>0.17760000000000001</v>
      </c>
      <c r="CQ22">
        <v>3</v>
      </c>
      <c r="CR22">
        <v>0.15790000000000001</v>
      </c>
      <c r="CS22">
        <v>5300</v>
      </c>
      <c r="CT22">
        <v>1767</v>
      </c>
      <c r="CU22">
        <v>1100</v>
      </c>
      <c r="CV22">
        <v>0.20749999999999999</v>
      </c>
      <c r="CX22">
        <v>88</v>
      </c>
      <c r="CY22">
        <v>1100</v>
      </c>
    </row>
    <row r="23" spans="1:103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23" s="34" cm="1">
        <f t="array" ref="C23">_xlfn.XLOOKUP(1,(TablaMeta[CONCAT]=$M$3&amp;$N$3&amp;D1_MAYO_2026[[#This Row],[SUPER]])*(TablaMeta[SEGG]=D1_MAYO_2026[[#This Row],[SEGMENTO]]),TablaMeta[Meta_Asesor])</f>
        <v>72000</v>
      </c>
      <c r="D23" s="35">
        <f>IF(D1_MAYO_2026[[#This Row],[RECUPERO]]="VACACIONES","VACACIONES",IFERROR(D1_MAYO_2026[[#This Row],[RECUPERO]]/D1_MAYO_2026[[#This Row],[META]],""))</f>
        <v>0.2487611111111111</v>
      </c>
      <c r="E23" s="35" t="str">
        <f>D1_MAYO_2026[[#This Row],[SUPER]]</f>
        <v>SANDY</v>
      </c>
      <c r="F23" t="s">
        <v>60</v>
      </c>
      <c r="G23" s="3">
        <v>17910.8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3" s="55"/>
      <c r="M23" s="5">
        <f>DATA_MAYO_2026[[#This Row],[RECUPERO]]/DATA_MAYO_2026[[#This Row],[META]]</f>
        <v>0.30081355932203391</v>
      </c>
      <c r="N23" s="5">
        <f>6-ROUNDUP(_xlfn.RANK.EQ(DATA_MAYO_2026[[#This Row],[AL_AC]],DATA_MAYO_2026[AL_AC],0)/(COUNTA(DATA_MAYO_2026[AL_AC])/5),0)</f>
        <v>3</v>
      </c>
      <c r="O23" s="54" t="str">
        <f>IFERROR(VLOOKUP(DATA_MAYO_2026[[#This Row],[ASER_]],$B:$G,4,0),"")</f>
        <v>JOHAN</v>
      </c>
      <c r="P23" s="6">
        <f>VLOOKUP(DATA_MAYO_2026[[#This Row],[ASER_]],D1_MAYO_2026[[ASESOR_CRR]:[RECUPERO]],6,0)</f>
        <v>8874</v>
      </c>
      <c r="Q23" s="6">
        <f>VLOOKUP(DATA_MAYO_2026[[#This Row],[ASER_]],D1_MAYO_2026[[ASESOR_CRR]:[META]],2,0)</f>
        <v>29500</v>
      </c>
      <c r="R23" t="s">
        <v>12</v>
      </c>
      <c r="S23">
        <v>0</v>
      </c>
      <c r="T23">
        <v>0</v>
      </c>
      <c r="U23">
        <v>210</v>
      </c>
      <c r="V23">
        <v>1439</v>
      </c>
      <c r="W23">
        <v>6000</v>
      </c>
      <c r="X23">
        <v>1100</v>
      </c>
      <c r="Y23">
        <v>0</v>
      </c>
      <c r="Z23">
        <v>0</v>
      </c>
      <c r="AA23">
        <v>0</v>
      </c>
      <c r="AB23">
        <v>0</v>
      </c>
      <c r="AC23">
        <v>125</v>
      </c>
      <c r="AD23">
        <v>0</v>
      </c>
      <c r="AE23">
        <v>0</v>
      </c>
      <c r="AN23" s="54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3" s="54">
        <f>SUM(DATA_MAYO_2026[[#This Row],[15]:[30]])</f>
        <v>125</v>
      </c>
      <c r="BI23" s="45"/>
      <c r="BX23" s="45" t="s">
        <v>637</v>
      </c>
      <c r="BY23" s="45" t="s">
        <v>125</v>
      </c>
      <c r="BZ23" s="45" t="s">
        <v>495</v>
      </c>
      <c r="CA23" s="45">
        <v>46177</v>
      </c>
      <c r="CB23" s="45">
        <v>1</v>
      </c>
      <c r="CC23" s="45">
        <v>1</v>
      </c>
      <c r="CD23" s="45"/>
      <c r="CE23" s="45">
        <v>1</v>
      </c>
      <c r="CF23" s="45"/>
      <c r="CG23" s="45">
        <v>0</v>
      </c>
      <c r="CH23" s="45">
        <v>0</v>
      </c>
      <c r="CI23">
        <v>0.24482638888888889</v>
      </c>
      <c r="CJ23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>
        <v>0.19189999999999999</v>
      </c>
      <c r="CX23">
        <v>84</v>
      </c>
    </row>
    <row r="24" spans="1:103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24" s="34" cm="1">
        <f t="array" ref="C24">_xlfn.XLOOKUP(1,(TablaMeta[CONCAT]=$M$3&amp;$N$3&amp;D1_MAYO_2026[[#This Row],[SUPER]])*(TablaMeta[SEGG]=D1_MAYO_2026[[#This Row],[SEGMENTO]]),TablaMeta[Meta_Asesor])</f>
        <v>72000</v>
      </c>
      <c r="D24" s="35">
        <f>IF(D1_MAYO_2026[[#This Row],[RECUPERO]]="VACACIONES","VACACIONES",IFERROR(D1_MAYO_2026[[#This Row],[RECUPERO]]/D1_MAYO_2026[[#This Row],[META]],""))</f>
        <v>0.12805555555555556</v>
      </c>
      <c r="E24" s="35" t="str">
        <f>D1_MAYO_2026[[#This Row],[SUPER]]</f>
        <v>SANDY</v>
      </c>
      <c r="F24" t="s">
        <v>68</v>
      </c>
      <c r="G24" s="3">
        <v>9220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4" s="55"/>
      <c r="M24" s="5">
        <f>DATA_MAYO_2026[[#This Row],[RECUPERO]]/DATA_MAYO_2026[[#This Row],[META]]</f>
        <v>0.45613559322033898</v>
      </c>
      <c r="N24" s="5">
        <f>6-ROUNDUP(_xlfn.RANK.EQ(DATA_MAYO_2026[[#This Row],[AL_AC]],DATA_MAYO_2026[AL_AC],0)/(COUNTA(DATA_MAYO_2026[AL_AC])/5),0)</f>
        <v>4</v>
      </c>
      <c r="O24" s="54" t="str">
        <f>IFERROR(VLOOKUP(DATA_MAYO_2026[[#This Row],[ASER_]],$B:$G,4,0),"")</f>
        <v>JOHAN</v>
      </c>
      <c r="P24" s="6">
        <f>VLOOKUP(DATA_MAYO_2026[[#This Row],[ASER_]],D1_MAYO_2026[[ASESOR_CRR]:[RECUPERO]],6,0)</f>
        <v>13456</v>
      </c>
      <c r="Q24" s="6">
        <f>VLOOKUP(DATA_MAYO_2026[[#This Row],[ASER_]],D1_MAYO_2026[[ASESOR_CRR]:[META]],2,0)</f>
        <v>29500</v>
      </c>
      <c r="R24" t="s">
        <v>495</v>
      </c>
      <c r="S24">
        <v>1000</v>
      </c>
      <c r="T24">
        <v>0</v>
      </c>
      <c r="U24">
        <v>1100</v>
      </c>
      <c r="V24">
        <v>1500</v>
      </c>
      <c r="W24">
        <v>0</v>
      </c>
      <c r="X24">
        <v>100</v>
      </c>
      <c r="Y24">
        <v>0</v>
      </c>
      <c r="Z24">
        <v>2800</v>
      </c>
      <c r="AA24">
        <v>656</v>
      </c>
      <c r="AB24">
        <v>6300</v>
      </c>
      <c r="AC24">
        <v>0</v>
      </c>
      <c r="AD24">
        <v>0</v>
      </c>
      <c r="AE24">
        <v>0</v>
      </c>
      <c r="AN24" s="54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4" s="54">
        <f>SUM(DATA_MAYO_2026[[#This Row],[15]:[30]])</f>
        <v>0</v>
      </c>
      <c r="BM24" s="45"/>
      <c r="BX24" s="45" t="s">
        <v>637</v>
      </c>
      <c r="BY24" s="45" t="s">
        <v>125</v>
      </c>
      <c r="BZ24" s="45" t="s">
        <v>495</v>
      </c>
      <c r="CA24" s="45">
        <v>46178</v>
      </c>
      <c r="CB24" s="45">
        <v>1</v>
      </c>
      <c r="CC24" s="45">
        <v>1</v>
      </c>
      <c r="CD24" s="45"/>
      <c r="CE24" s="45">
        <v>1</v>
      </c>
      <c r="CF24" s="45"/>
      <c r="CG24" s="45">
        <v>6.5972222222222224E-4</v>
      </c>
      <c r="CH24" s="45">
        <v>6.5972222222222224E-4</v>
      </c>
      <c r="CI24">
        <v>0.14416666666666667</v>
      </c>
      <c r="CJ24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>
        <v>0.2051</v>
      </c>
      <c r="CX24">
        <v>100</v>
      </c>
    </row>
    <row r="25" spans="1:103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25" s="34" cm="1">
        <f t="array" ref="C25">_xlfn.XLOOKUP(1,(TablaMeta[CONCAT]=$M$3&amp;$N$3&amp;D1_MAYO_2026[[#This Row],[SUPER]])*(TablaMeta[SEGG]=D1_MAYO_2026[[#This Row],[SEGMENTO]]),TablaMeta[Meta_Asesor])</f>
        <v>72000</v>
      </c>
      <c r="D25" s="35">
        <f>IF(D1_MAYO_2026[[#This Row],[RECUPERO]]="VACACIONES","VACACIONES",IFERROR(D1_MAYO_2026[[#This Row],[RECUPERO]]/D1_MAYO_2026[[#This Row],[META]],""))</f>
        <v>0.11666666666666667</v>
      </c>
      <c r="E25" s="35" t="str">
        <f>D1_MAYO_2026[[#This Row],[SUPER]]</f>
        <v>SANDY</v>
      </c>
      <c r="F25" t="s">
        <v>79</v>
      </c>
      <c r="G25" s="3">
        <v>8400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5" s="55"/>
      <c r="M25" s="5">
        <f>DATA_MAYO_2026[[#This Row],[RECUPERO]]/DATA_MAYO_2026[[#This Row],[META]]</f>
        <v>0.46840677966101696</v>
      </c>
      <c r="N25" s="5">
        <f>6-ROUNDUP(_xlfn.RANK.EQ(DATA_MAYO_2026[[#This Row],[AL_AC]],DATA_MAYO_2026[AL_AC],0)/(COUNTA(DATA_MAYO_2026[AL_AC])/5),0)</f>
        <v>4</v>
      </c>
      <c r="O25" s="54" t="str">
        <f>IFERROR(VLOOKUP(DATA_MAYO_2026[[#This Row],[ASER_]],$B:$G,4,0),"")</f>
        <v>JOHAN</v>
      </c>
      <c r="P25" s="6">
        <f>VLOOKUP(DATA_MAYO_2026[[#This Row],[ASER_]],D1_MAYO_2026[[ASESOR_CRR]:[RECUPERO]],6,0)</f>
        <v>13818</v>
      </c>
      <c r="Q25" s="6">
        <f>VLOOKUP(DATA_MAYO_2026[[#This Row],[ASER_]],D1_MAYO_2026[[ASESOR_CRR]:[META]],2,0)</f>
        <v>29500</v>
      </c>
      <c r="R25" t="s">
        <v>26</v>
      </c>
      <c r="S25" s="47">
        <v>0</v>
      </c>
      <c r="T25">
        <v>0</v>
      </c>
      <c r="U25">
        <v>3700</v>
      </c>
      <c r="V25">
        <v>0</v>
      </c>
      <c r="W25">
        <v>0</v>
      </c>
      <c r="X25">
        <v>300</v>
      </c>
      <c r="Y25">
        <v>500</v>
      </c>
      <c r="Z25">
        <v>300</v>
      </c>
      <c r="AA25">
        <v>3600</v>
      </c>
      <c r="AB25">
        <v>400</v>
      </c>
      <c r="AC25">
        <v>238</v>
      </c>
      <c r="AD25">
        <v>0</v>
      </c>
      <c r="AE25">
        <v>4780</v>
      </c>
      <c r="AN25" s="54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5" s="54">
        <f>SUM(DATA_MAYO_2026[[#This Row],[15]:[30]])</f>
        <v>5018</v>
      </c>
      <c r="BX25" s="45" t="s">
        <v>637</v>
      </c>
      <c r="BY25" s="45" t="s">
        <v>125</v>
      </c>
      <c r="BZ25" s="45" t="s">
        <v>72</v>
      </c>
      <c r="CA25" s="45">
        <v>46174</v>
      </c>
      <c r="CB25" s="45">
        <v>1</v>
      </c>
      <c r="CC25" s="45">
        <v>1</v>
      </c>
      <c r="CD25" s="45"/>
      <c r="CE25" s="45">
        <v>1</v>
      </c>
      <c r="CF25" s="45"/>
      <c r="CG25" s="45">
        <v>3.4722222222222222E-5</v>
      </c>
      <c r="CH25" s="45">
        <v>3.4722222222222222E-5</v>
      </c>
      <c r="CI25">
        <v>0.25590277777777776</v>
      </c>
      <c r="CJ25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>
        <v>0.23</v>
      </c>
      <c r="CQ25">
        <v>6</v>
      </c>
      <c r="CR25">
        <v>0.13039999999999999</v>
      </c>
      <c r="CS25">
        <v>2845</v>
      </c>
      <c r="CT25">
        <v>474</v>
      </c>
      <c r="CX25">
        <v>64</v>
      </c>
    </row>
    <row r="26" spans="1:103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26" s="34" cm="1">
        <f t="array" ref="C26">_xlfn.XLOOKUP(1,(TablaMeta[CONCAT]=$M$3&amp;$N$3&amp;D1_MAYO_2026[[#This Row],[SUPER]])*(TablaMeta[SEGG]=D1_MAYO_2026[[#This Row],[SEGMENTO]]),TablaMeta[Meta_Asesor])</f>
        <v>72000</v>
      </c>
      <c r="D26" s="35">
        <f>IF(D1_MAYO_2026[[#This Row],[RECUPERO]]="VACACIONES","VACACIONES",IFERROR(D1_MAYO_2026[[#This Row],[RECUPERO]]/D1_MAYO_2026[[#This Row],[META]],""))</f>
        <v>2.2402777777777778E-2</v>
      </c>
      <c r="E26" s="35" t="str">
        <f>D1_MAYO_2026[[#This Row],[SUPER]]</f>
        <v>SANDY</v>
      </c>
      <c r="F26" t="s">
        <v>75</v>
      </c>
      <c r="G26" s="3">
        <v>1613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6" s="55"/>
      <c r="M26" s="5">
        <f>DATA_MAYO_2026[[#This Row],[RECUPERO]]/DATA_MAYO_2026[[#This Row],[META]]</f>
        <v>0.82559322033898308</v>
      </c>
      <c r="N26" s="5">
        <f>6-ROUNDUP(_xlfn.RANK.EQ(DATA_MAYO_2026[[#This Row],[AL_AC]],DATA_MAYO_2026[AL_AC],0)/(COUNTA(DATA_MAYO_2026[AL_AC])/5),0)</f>
        <v>5</v>
      </c>
      <c r="O26" s="54" t="str">
        <f>IFERROR(VLOOKUP(DATA_MAYO_2026[[#This Row],[ASER_]],$B:$G,4,0),"")</f>
        <v>JOHAN</v>
      </c>
      <c r="P26" s="6">
        <f>VLOOKUP(DATA_MAYO_2026[[#This Row],[ASER_]],D1_MAYO_2026[[ASESOR_CRR]:[RECUPERO]],6,0)</f>
        <v>24355</v>
      </c>
      <c r="Q26" s="6">
        <f>VLOOKUP(DATA_MAYO_2026[[#This Row],[ASER_]],D1_MAYO_2026[[ASESOR_CRR]:[META]],2,0)</f>
        <v>29500</v>
      </c>
      <c r="R26" t="s">
        <v>80</v>
      </c>
      <c r="S26" s="47">
        <v>1000</v>
      </c>
      <c r="T26">
        <v>0</v>
      </c>
      <c r="U26">
        <v>1200</v>
      </c>
      <c r="V26">
        <v>0</v>
      </c>
      <c r="W26">
        <v>1500</v>
      </c>
      <c r="X26">
        <v>13000</v>
      </c>
      <c r="Y26">
        <v>0</v>
      </c>
      <c r="Z26">
        <v>0</v>
      </c>
      <c r="AA26">
        <v>0</v>
      </c>
      <c r="AB26">
        <v>0</v>
      </c>
      <c r="AC26">
        <v>7655</v>
      </c>
      <c r="AD26">
        <v>0</v>
      </c>
      <c r="AE26">
        <v>0</v>
      </c>
      <c r="AN26" s="54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6" s="54">
        <f>SUM(DATA_MAYO_2026[[#This Row],[15]:[30]])</f>
        <v>7655</v>
      </c>
      <c r="BX26" s="45" t="s">
        <v>637</v>
      </c>
      <c r="BY26" s="45" t="s">
        <v>125</v>
      </c>
      <c r="BZ26" s="45" t="s">
        <v>72</v>
      </c>
      <c r="CA26" s="45">
        <v>46176</v>
      </c>
      <c r="CB26" s="45">
        <v>1</v>
      </c>
      <c r="CC26" s="45">
        <v>1</v>
      </c>
      <c r="CD26" s="45"/>
      <c r="CE26" s="45">
        <v>1</v>
      </c>
      <c r="CF26" s="45"/>
      <c r="CG26" s="45">
        <v>1.9675925925925926E-4</v>
      </c>
      <c r="CH26" s="45">
        <v>1.9675925925925926E-4</v>
      </c>
      <c r="CI26">
        <v>0.22040509259259258</v>
      </c>
      <c r="CJ26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>
        <v>0.14449999999999999</v>
      </c>
      <c r="CQ26">
        <v>3</v>
      </c>
      <c r="CR26">
        <v>0.12</v>
      </c>
      <c r="CS26">
        <v>5750</v>
      </c>
      <c r="CT26">
        <v>1917</v>
      </c>
      <c r="CU26">
        <v>2000</v>
      </c>
      <c r="CV26">
        <v>0.3478</v>
      </c>
      <c r="CW26">
        <v>7.5600000000000001E-2</v>
      </c>
      <c r="CX26">
        <v>84</v>
      </c>
      <c r="CY26">
        <v>2000</v>
      </c>
    </row>
    <row r="27" spans="1:103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7" s="34" cm="1">
        <f t="array" ref="C27">_xlfn.XLOOKUP(1,(TablaMeta[CONCAT]=$M$3&amp;$N$3&amp;D1_MAYO_2026[[#This Row],[SUPER]])*(TablaMeta[SEGG]=D1_MAYO_2026[[#This Row],[SEGMENTO]]),TablaMeta[Meta_Asesor])</f>
        <v>40500</v>
      </c>
      <c r="D27" s="35">
        <f>IF(D1_MAYO_2026[[#This Row],[RECUPERO]]="VACACIONES","VACACIONES",IFERROR(D1_MAYO_2026[[#This Row],[RECUPERO]]/D1_MAYO_2026[[#This Row],[META]],""))</f>
        <v>1.0785185185185184</v>
      </c>
      <c r="E27" s="35" t="str">
        <f>D1_MAYO_2026[[#This Row],[SUPER]]</f>
        <v>KENNETH</v>
      </c>
      <c r="F27" t="s">
        <v>97</v>
      </c>
      <c r="G27" s="3">
        <v>43680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DATA_MAYO_2026[[#This Row],[RECUPERO]]/DATA_MAYO_2026[[#This Row],[META]]</f>
        <v>0.27281355932203388</v>
      </c>
      <c r="N27" s="5">
        <f>6-ROUNDUP(_xlfn.RANK.EQ(DATA_MAYO_2026[[#This Row],[AL_AC]],DATA_MAYO_2026[AL_AC],0)/(COUNTA(DATA_MAYO_2026[AL_AC])/5),0)</f>
        <v>3</v>
      </c>
      <c r="O27" s="54" t="str">
        <f>IFERROR(VLOOKUP(DATA_MAYO_2026[[#This Row],[ASER_]],$B:$G,4,0),"")</f>
        <v>JOHAN</v>
      </c>
      <c r="P27" s="6">
        <f>VLOOKUP(DATA_MAYO_2026[[#This Row],[ASER_]],D1_MAYO_2026[[ASESOR_CRR]:[RECUPERO]],6,0)</f>
        <v>8048</v>
      </c>
      <c r="Q27" s="6">
        <f>VLOOKUP(DATA_MAYO_2026[[#This Row],[ASER_]],D1_MAYO_2026[[ASESOR_CRR]:[META]],2,0)</f>
        <v>29500</v>
      </c>
      <c r="R27" t="s">
        <v>61</v>
      </c>
      <c r="S27" s="47">
        <v>0</v>
      </c>
      <c r="T27">
        <v>0</v>
      </c>
      <c r="U27">
        <v>438</v>
      </c>
      <c r="V27">
        <v>0</v>
      </c>
      <c r="W27">
        <v>3700</v>
      </c>
      <c r="X27">
        <v>3610</v>
      </c>
      <c r="Y27">
        <v>0</v>
      </c>
      <c r="Z27">
        <v>0</v>
      </c>
      <c r="AA27">
        <v>0</v>
      </c>
      <c r="AB27">
        <v>300</v>
      </c>
      <c r="AC27">
        <v>0</v>
      </c>
      <c r="AD27">
        <v>0</v>
      </c>
      <c r="AE27">
        <v>0</v>
      </c>
      <c r="AN27" s="54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7" s="54">
        <f>SUM(DATA_MAYO_2026[[#This Row],[15]:[30]])</f>
        <v>0</v>
      </c>
      <c r="BX27" s="45" t="s">
        <v>637</v>
      </c>
      <c r="BY27" s="45" t="s">
        <v>125</v>
      </c>
      <c r="BZ27" s="45" t="s">
        <v>72</v>
      </c>
      <c r="CA27" s="45">
        <v>46177</v>
      </c>
      <c r="CB27" s="45">
        <v>1</v>
      </c>
      <c r="CC27" s="45">
        <v>1</v>
      </c>
      <c r="CD27" s="45"/>
      <c r="CE27" s="45">
        <v>1</v>
      </c>
      <c r="CF27" s="45"/>
      <c r="CG27" s="45">
        <v>1.1574074074074075E-4</v>
      </c>
      <c r="CH27" s="45">
        <v>1.1574074074074075E-4</v>
      </c>
      <c r="CI27">
        <v>0.19226851851851851</v>
      </c>
      <c r="CJ27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>
        <v>0.1837</v>
      </c>
      <c r="CX27">
        <v>84</v>
      </c>
    </row>
    <row r="28" spans="1:103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0.92666666666666664</v>
      </c>
      <c r="E28" s="35" t="str">
        <f>D1_MAYO_2026[[#This Row],[SUPER]]</f>
        <v>KENNETH</v>
      </c>
      <c r="F28" t="s">
        <v>19</v>
      </c>
      <c r="G28" s="3">
        <v>37530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DATA_MAYO_2026[[#This Row],[RECUPERO]]/DATA_MAYO_2026[[#This Row],[META]]</f>
        <v>0.49152542372881358</v>
      </c>
      <c r="N28" s="5">
        <f>6-ROUNDUP(_xlfn.RANK.EQ(DATA_MAYO_2026[[#This Row],[AL_AC]],DATA_MAYO_2026[AL_AC],0)/(COUNTA(DATA_MAYO_2026[AL_AC])/5),0)</f>
        <v>4</v>
      </c>
      <c r="O28" s="54" t="str">
        <f>IFERROR(VLOOKUP(DATA_MAYO_2026[[#This Row],[ASER_]],$B:$G,4,0),"")</f>
        <v>JOHAN</v>
      </c>
      <c r="P28" s="6">
        <f>VLOOKUP(DATA_MAYO_2026[[#This Row],[ASER_]],D1_MAYO_2026[[ASESOR_CRR]:[RECUPERO]],6,0)</f>
        <v>14500</v>
      </c>
      <c r="Q28" s="6">
        <f>VLOOKUP(DATA_MAYO_2026[[#This Row],[ASER_]],D1_MAYO_2026[[ASESOR_CRR]:[META]],2,0)</f>
        <v>29500</v>
      </c>
      <c r="R28" t="s">
        <v>41</v>
      </c>
      <c r="S28" s="47">
        <v>0</v>
      </c>
      <c r="T28">
        <v>0</v>
      </c>
      <c r="U28">
        <v>0</v>
      </c>
      <c r="V28">
        <v>2500</v>
      </c>
      <c r="W28">
        <v>0</v>
      </c>
      <c r="X28">
        <v>0</v>
      </c>
      <c r="Y28">
        <v>5000</v>
      </c>
      <c r="Z28">
        <v>0</v>
      </c>
      <c r="AA28">
        <v>0</v>
      </c>
      <c r="AB28" s="6">
        <v>0</v>
      </c>
      <c r="AC28" s="6">
        <v>2800</v>
      </c>
      <c r="AD28" s="6">
        <v>2100</v>
      </c>
      <c r="AE28" s="6">
        <v>2100</v>
      </c>
      <c r="AF28" s="6"/>
      <c r="AG28" s="6"/>
      <c r="AH28" s="6"/>
      <c r="AN28" s="54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8" s="54">
        <f>SUM(DATA_MAYO_2026[[#This Row],[15]:[30]])</f>
        <v>7000</v>
      </c>
      <c r="BX28" s="45" t="s">
        <v>637</v>
      </c>
      <c r="BY28" s="45" t="s">
        <v>125</v>
      </c>
      <c r="BZ28" s="45" t="s">
        <v>72</v>
      </c>
      <c r="CA28" s="45">
        <v>46178</v>
      </c>
      <c r="CB28" s="45">
        <v>1</v>
      </c>
      <c r="CC28" s="45">
        <v>1</v>
      </c>
      <c r="CD28" s="45"/>
      <c r="CE28" s="45">
        <v>1</v>
      </c>
      <c r="CF28" s="45"/>
      <c r="CG28" s="45">
        <v>8.1018518518518516E-5</v>
      </c>
      <c r="CH28" s="45">
        <v>8.1018518518518516E-5</v>
      </c>
      <c r="CI28">
        <v>0.1174537037037037</v>
      </c>
      <c r="CJ28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>
        <v>0.1875</v>
      </c>
      <c r="CX28">
        <v>100</v>
      </c>
    </row>
    <row r="29" spans="1:103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0.73592592592592587</v>
      </c>
      <c r="E29" s="35" t="str">
        <f>D1_MAYO_2026[[#This Row],[SUPER]]</f>
        <v>KENNETH</v>
      </c>
      <c r="F29" t="s">
        <v>34</v>
      </c>
      <c r="G29" s="3">
        <v>29805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DATA_MAYO_2026[[#This Row],[RECUPERO]]/DATA_MAYO_2026[[#This Row],[META]]</f>
        <v>4.0677966101694912E-2</v>
      </c>
      <c r="N29" s="5">
        <f>6-ROUNDUP(_xlfn.RANK.EQ(DATA_MAYO_2026[[#This Row],[AL_AC]],DATA_MAYO_2026[AL_AC],0)/(COUNTA(DATA_MAYO_2026[AL_AC])/5),0)</f>
        <v>1</v>
      </c>
      <c r="O29" s="54" t="str">
        <f>IFERROR(VLOOKUP(DATA_MAYO_2026[[#This Row],[ASER_]],$B:$G,4,0),"")</f>
        <v>JOHAN</v>
      </c>
      <c r="P29" s="6">
        <f>VLOOKUP(DATA_MAYO_2026[[#This Row],[ASER_]],D1_MAYO_2026[[ASESOR_CRR]:[RECUPERO]],6,0)</f>
        <v>1200</v>
      </c>
      <c r="Q29" s="6">
        <f>VLOOKUP(DATA_MAYO_2026[[#This Row],[ASER_]],D1_MAYO_2026[[ASESOR_CRR]:[META]],2,0)</f>
        <v>29500</v>
      </c>
      <c r="R29" t="s">
        <v>51</v>
      </c>
      <c r="S29" s="47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 s="6">
        <v>0</v>
      </c>
      <c r="AC29" s="6">
        <v>1200</v>
      </c>
      <c r="AD29" s="6">
        <v>0</v>
      </c>
      <c r="AE29" s="6">
        <v>0</v>
      </c>
      <c r="AF29" s="6"/>
      <c r="AG29" s="6"/>
      <c r="AH29" s="6"/>
      <c r="AN29" s="54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9" s="54">
        <f>SUM(DATA_MAYO_2026[[#This Row],[15]:[30]])</f>
        <v>1200</v>
      </c>
      <c r="BX29" s="45" t="s">
        <v>637</v>
      </c>
      <c r="BY29" s="45" t="s">
        <v>125</v>
      </c>
      <c r="BZ29" s="45" t="s">
        <v>12</v>
      </c>
      <c r="CA29" s="45">
        <v>46174</v>
      </c>
      <c r="CB29" s="45">
        <v>1</v>
      </c>
      <c r="CC29" s="45">
        <v>1</v>
      </c>
      <c r="CD29" s="45"/>
      <c r="CE29" s="45">
        <v>1</v>
      </c>
      <c r="CF29" s="45"/>
      <c r="CG29" s="45">
        <v>1.7361111111111112E-4</v>
      </c>
      <c r="CH29" s="45">
        <v>1.7361111111111112E-4</v>
      </c>
      <c r="CI29">
        <v>0.23979166666666665</v>
      </c>
      <c r="CJ2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>
        <v>0.32729999999999998</v>
      </c>
      <c r="CQ29">
        <v>7</v>
      </c>
      <c r="CR29">
        <v>0.19439999999999999</v>
      </c>
      <c r="CS29">
        <v>3369</v>
      </c>
      <c r="CT29">
        <v>481</v>
      </c>
      <c r="CU29">
        <v>300</v>
      </c>
      <c r="CV29">
        <v>8.8999999999999996E-2</v>
      </c>
      <c r="CX29">
        <v>82</v>
      </c>
      <c r="CY29">
        <v>300</v>
      </c>
    </row>
    <row r="30" spans="1:103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0.57358024691358023</v>
      </c>
      <c r="E30" s="35" t="str">
        <f>D1_MAYO_2026[[#This Row],[SUPER]]</f>
        <v>KENNETH</v>
      </c>
      <c r="F30" t="s">
        <v>31</v>
      </c>
      <c r="G30" s="3">
        <v>23230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DATA_MAYO_2026[[#This Row],[RECUPERO]]/DATA_MAYO_2026[[#This Row],[META]]</f>
        <v>0.57358024691358023</v>
      </c>
      <c r="N30" s="5">
        <f>6-ROUNDUP(_xlfn.RANK.EQ(DATA_MAYO_2026[[#This Row],[AL_AC]],DATA_MAYO_2026[AL_AC],0)/(COUNTA(DATA_MAYO_2026[AL_AC])/5),0)</f>
        <v>5</v>
      </c>
      <c r="O30" s="54" t="str">
        <f>IFERROR(VLOOKUP(DATA_MAYO_2026[[#This Row],[ASER_]],$B:$G,4,0),"")</f>
        <v>KENNETH</v>
      </c>
      <c r="P30" s="6">
        <f>VLOOKUP(DATA_MAYO_2026[[#This Row],[ASER_]],D1_MAYO_2026[[ASESOR_CRR]:[RECUPERO]],6,0)</f>
        <v>23230</v>
      </c>
      <c r="Q30" s="6">
        <f>VLOOKUP(DATA_MAYO_2026[[#This Row],[ASER_]],D1_MAYO_2026[[ASESOR_CRR]:[META]],2,0)</f>
        <v>40500</v>
      </c>
      <c r="R30" t="s">
        <v>31</v>
      </c>
      <c r="S30" s="45">
        <v>1000</v>
      </c>
      <c r="T30">
        <v>80</v>
      </c>
      <c r="U30">
        <v>0</v>
      </c>
      <c r="V30">
        <v>9000</v>
      </c>
      <c r="W30" s="5">
        <v>0</v>
      </c>
      <c r="X30" s="6">
        <v>1000</v>
      </c>
      <c r="Y30" s="6">
        <v>0</v>
      </c>
      <c r="Z30" s="6">
        <v>0</v>
      </c>
      <c r="AA30" s="6">
        <v>0</v>
      </c>
      <c r="AB30" s="6">
        <v>3450</v>
      </c>
      <c r="AC30" s="6">
        <v>6500</v>
      </c>
      <c r="AD30" s="6">
        <v>2200</v>
      </c>
      <c r="AE30" s="6">
        <v>0</v>
      </c>
      <c r="AF30" s="6"/>
      <c r="AG30" s="6"/>
      <c r="AH30" s="6"/>
      <c r="AI30" s="6"/>
      <c r="AJ30" s="6"/>
      <c r="AK30" s="6"/>
      <c r="AL30" s="6"/>
      <c r="AM30" s="6"/>
      <c r="AN30" s="54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0" s="54">
        <f>SUM(DATA_MAYO_2026[[#This Row],[15]:[30]])</f>
        <v>8700</v>
      </c>
      <c r="BX30" s="45" t="s">
        <v>637</v>
      </c>
      <c r="BY30" s="45" t="s">
        <v>125</v>
      </c>
      <c r="BZ30" s="45" t="s">
        <v>12</v>
      </c>
      <c r="CA30" s="45">
        <v>46175</v>
      </c>
      <c r="CB30" s="45">
        <v>1</v>
      </c>
      <c r="CC30" s="45">
        <v>1</v>
      </c>
      <c r="CD30" s="45"/>
      <c r="CE30" s="45">
        <v>1</v>
      </c>
      <c r="CF30" s="45"/>
      <c r="CG30" s="45">
        <v>4.5138888888888887E-4</v>
      </c>
      <c r="CH30" s="45">
        <v>4.5138888888888887E-4</v>
      </c>
      <c r="CI30">
        <v>0.20879629629629629</v>
      </c>
      <c r="CJ30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>
        <v>0.31180000000000002</v>
      </c>
      <c r="CX30">
        <v>84</v>
      </c>
    </row>
    <row r="31" spans="1:103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0.391358024691358</v>
      </c>
      <c r="E31" s="35" t="str">
        <f>D1_MAYO_2026[[#This Row],[SUPER]]</f>
        <v>KENNETH</v>
      </c>
      <c r="F31" t="s">
        <v>35</v>
      </c>
      <c r="G31" s="3">
        <v>15850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DATA_MAYO_2026[[#This Row],[RECUPERO]]/DATA_MAYO_2026[[#This Row],[META]]</f>
        <v>0.16061728395061728</v>
      </c>
      <c r="N31" s="5">
        <f>6-ROUNDUP(_xlfn.RANK.EQ(DATA_MAYO_2026[[#This Row],[AL_AC]],DATA_MAYO_2026[AL_AC],0)/(COUNTA(DATA_MAYO_2026[AL_AC])/5),0)</f>
        <v>2</v>
      </c>
      <c r="O31" s="54" t="str">
        <f>IFERROR(VLOOKUP(DATA_MAYO_2026[[#This Row],[ASER_]],$B:$G,4,0),"")</f>
        <v>KENNETH</v>
      </c>
      <c r="P31" s="6">
        <f>VLOOKUP(DATA_MAYO_2026[[#This Row],[ASER_]],D1_MAYO_2026[[ASESOR_CRR]:[RECUPERO]],6,0)</f>
        <v>6505</v>
      </c>
      <c r="Q31" s="6">
        <f>VLOOKUP(DATA_MAYO_2026[[#This Row],[ASER_]],D1_MAYO_2026[[ASESOR_CRR]:[META]],2,0)</f>
        <v>40500</v>
      </c>
      <c r="R31" t="s">
        <v>38</v>
      </c>
      <c r="S31" s="45">
        <v>0</v>
      </c>
      <c r="T31">
        <v>0</v>
      </c>
      <c r="U31">
        <v>0</v>
      </c>
      <c r="V31">
        <v>580</v>
      </c>
      <c r="W31" s="5">
        <v>100</v>
      </c>
      <c r="X31" s="6">
        <v>1600</v>
      </c>
      <c r="Y31" s="6">
        <v>1500</v>
      </c>
      <c r="Z31" s="6">
        <v>0</v>
      </c>
      <c r="AA31" s="6">
        <v>0</v>
      </c>
      <c r="AB31" s="6">
        <v>0</v>
      </c>
      <c r="AC31" s="6">
        <v>1925</v>
      </c>
      <c r="AD31" s="6">
        <v>0</v>
      </c>
      <c r="AE31" s="6">
        <v>800</v>
      </c>
      <c r="AF31" s="6"/>
      <c r="AG31" s="6"/>
      <c r="AH31" s="6"/>
      <c r="AI31" s="6"/>
      <c r="AJ31" s="6"/>
      <c r="AK31" s="6"/>
      <c r="AL31" s="6"/>
      <c r="AM31" s="6"/>
      <c r="AN31" s="54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1" s="54">
        <f>SUM(DATA_MAYO_2026[[#This Row],[15]:[30]])</f>
        <v>2725</v>
      </c>
      <c r="BX31" s="45" t="s">
        <v>637</v>
      </c>
      <c r="BY31" s="45" t="s">
        <v>125</v>
      </c>
      <c r="BZ31" s="45" t="s">
        <v>12</v>
      </c>
      <c r="CA31" s="45">
        <v>46177</v>
      </c>
      <c r="CB31" s="45">
        <v>1</v>
      </c>
      <c r="CC31" s="45">
        <v>1</v>
      </c>
      <c r="CD31" s="45"/>
      <c r="CE31" s="45">
        <v>1</v>
      </c>
      <c r="CF31" s="45"/>
      <c r="CG31" s="45">
        <v>3.4722222222222224E-4</v>
      </c>
      <c r="CH31" s="45">
        <v>3.4722222222222224E-4</v>
      </c>
      <c r="CI31">
        <v>0.2497337962962963</v>
      </c>
      <c r="CJ31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>
        <v>0.2697</v>
      </c>
      <c r="CQ31">
        <v>1</v>
      </c>
      <c r="CR31">
        <v>4.1700000000000001E-2</v>
      </c>
      <c r="CS31">
        <v>870</v>
      </c>
      <c r="CT31">
        <v>870</v>
      </c>
      <c r="CX31">
        <v>92</v>
      </c>
    </row>
    <row r="32" spans="1:103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0.35555555555555557</v>
      </c>
      <c r="E32" s="35" t="str">
        <f>D1_MAYO_2026[[#This Row],[SUPER]]</f>
        <v>KENNETH</v>
      </c>
      <c r="F32" t="s">
        <v>11</v>
      </c>
      <c r="G32" s="3">
        <v>14400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DATA_MAYO_2026[[#This Row],[RECUPERO]]/DATA_MAYO_2026[[#This Row],[META]]</f>
        <v>0.391358024691358</v>
      </c>
      <c r="N32" s="5">
        <f>6-ROUNDUP(_xlfn.RANK.EQ(DATA_MAYO_2026[[#This Row],[AL_AC]],DATA_MAYO_2026[AL_AC],0)/(COUNTA(DATA_MAYO_2026[AL_AC])/5),0)</f>
        <v>4</v>
      </c>
      <c r="O32" s="54" t="str">
        <f>IFERROR(VLOOKUP(DATA_MAYO_2026[[#This Row],[ASER_]],$B:$G,4,0),"")</f>
        <v>KENNETH</v>
      </c>
      <c r="P32" s="6">
        <f>VLOOKUP(DATA_MAYO_2026[[#This Row],[ASER_]],D1_MAYO_2026[[ASESOR_CRR]:[RECUPERO]],6,0)</f>
        <v>15850</v>
      </c>
      <c r="Q32" s="6">
        <f>VLOOKUP(DATA_MAYO_2026[[#This Row],[ASER_]],D1_MAYO_2026[[ASESOR_CRR]:[META]],2,0)</f>
        <v>40500</v>
      </c>
      <c r="R32" t="s">
        <v>35</v>
      </c>
      <c r="S32" s="45">
        <v>700</v>
      </c>
      <c r="T32">
        <v>2240</v>
      </c>
      <c r="U32">
        <v>0</v>
      </c>
      <c r="V32">
        <v>3000</v>
      </c>
      <c r="W32" s="5">
        <v>0</v>
      </c>
      <c r="X32" s="6">
        <v>800</v>
      </c>
      <c r="Y32" s="6">
        <v>1160</v>
      </c>
      <c r="Z32" s="6">
        <v>300</v>
      </c>
      <c r="AA32" s="6">
        <v>1000</v>
      </c>
      <c r="AB32" s="6">
        <v>450</v>
      </c>
      <c r="AC32" s="6">
        <v>6200</v>
      </c>
      <c r="AD32" s="6">
        <v>0</v>
      </c>
      <c r="AE32" s="6">
        <v>0</v>
      </c>
      <c r="AF32" s="6"/>
      <c r="AG32" s="6"/>
      <c r="AH32" s="6"/>
      <c r="AI32" s="6"/>
      <c r="AJ32" s="6"/>
      <c r="AK32" s="6"/>
      <c r="AL32" s="6"/>
      <c r="AM32" s="6"/>
      <c r="AN32" s="54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2" s="54">
        <f>SUM(DATA_MAYO_2026[[#This Row],[15]:[30]])</f>
        <v>6200</v>
      </c>
      <c r="BX32" s="45" t="s">
        <v>637</v>
      </c>
      <c r="BY32" s="45" t="s">
        <v>125</v>
      </c>
      <c r="BZ32" s="45" t="s">
        <v>12</v>
      </c>
      <c r="CA32" s="45">
        <v>46178</v>
      </c>
      <c r="CB32" s="45">
        <v>1</v>
      </c>
      <c r="CC32" s="45">
        <v>1</v>
      </c>
      <c r="CD32" s="45"/>
      <c r="CE32" s="45">
        <v>1</v>
      </c>
      <c r="CF32" s="45"/>
      <c r="CG32" s="45">
        <v>2.5462962962962961E-4</v>
      </c>
      <c r="CH32" s="45">
        <v>2.5462962962962961E-4</v>
      </c>
      <c r="CI32">
        <v>0.12479166666666666</v>
      </c>
      <c r="CJ32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>
        <v>0.56520000000000004</v>
      </c>
      <c r="CX32">
        <v>100</v>
      </c>
    </row>
    <row r="33" spans="1:103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3" s="34" cm="1">
        <f t="array" ref="C33">_xlfn.XLOOKUP(1,(TablaMeta[CONCAT]=$M$3&amp;$N$3&amp;D1_MAYO_2026[[#This Row],[SUPER]])*(TablaMeta[SEGG]=D1_MAYO_2026[[#This Row],[SEGMENTO]]),TablaMeta[Meta_Asesor])</f>
        <v>40500</v>
      </c>
      <c r="D33" s="35">
        <f>IF(D1_MAYO_2026[[#This Row],[RECUPERO]]="VACACIONES","VACACIONES",IFERROR(D1_MAYO_2026[[#This Row],[RECUPERO]]/D1_MAYO_2026[[#This Row],[META]],""))</f>
        <v>0.33333333333333331</v>
      </c>
      <c r="E33" s="35" t="str">
        <f>D1_MAYO_2026[[#This Row],[SUPER]]</f>
        <v>KENNETH</v>
      </c>
      <c r="F33" t="s">
        <v>105</v>
      </c>
      <c r="G33" s="3">
        <v>13500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DATA_MAYO_2026[[#This Row],[RECUPERO]]/DATA_MAYO_2026[[#This Row],[META]]</f>
        <v>1.0785185185185184</v>
      </c>
      <c r="N33" s="5">
        <f>6-ROUNDUP(_xlfn.RANK.EQ(DATA_MAYO_2026[[#This Row],[AL_AC]],DATA_MAYO_2026[AL_AC],0)/(COUNTA(DATA_MAYO_2026[AL_AC])/5),0)</f>
        <v>5</v>
      </c>
      <c r="O33" s="54" t="str">
        <f>IFERROR(VLOOKUP(DATA_MAYO_2026[[#This Row],[ASER_]],$B:$G,4,0),"")</f>
        <v>KENNETH</v>
      </c>
      <c r="P33" s="6">
        <f>VLOOKUP(DATA_MAYO_2026[[#This Row],[ASER_]],D1_MAYO_2026[[ASESOR_CRR]:[RECUPERO]],6,0)</f>
        <v>43680</v>
      </c>
      <c r="Q33" s="6">
        <f>VLOOKUP(DATA_MAYO_2026[[#This Row],[ASER_]],D1_MAYO_2026[[ASESOR_CRR]:[META]],2,0)</f>
        <v>40500</v>
      </c>
      <c r="R33" t="s">
        <v>97</v>
      </c>
      <c r="S33" s="45">
        <v>2725</v>
      </c>
      <c r="T33">
        <v>5000</v>
      </c>
      <c r="U33">
        <v>4285</v>
      </c>
      <c r="V33">
        <v>0</v>
      </c>
      <c r="W33" s="5">
        <v>480</v>
      </c>
      <c r="X33" s="6">
        <v>0</v>
      </c>
      <c r="Y33" s="6">
        <v>890</v>
      </c>
      <c r="Z33" s="6">
        <v>2800</v>
      </c>
      <c r="AA33" s="6">
        <v>900</v>
      </c>
      <c r="AB33" s="6">
        <v>9000</v>
      </c>
      <c r="AC33" s="6">
        <v>4420</v>
      </c>
      <c r="AD33" s="6">
        <v>8020</v>
      </c>
      <c r="AE33" s="6">
        <v>5160</v>
      </c>
      <c r="AF33" s="6"/>
      <c r="AG33" s="6"/>
      <c r="AH33" s="6"/>
      <c r="AI33" s="6"/>
      <c r="AJ33" s="6"/>
      <c r="AK33" s="6"/>
      <c r="AL33" s="6"/>
      <c r="AM33" s="6"/>
      <c r="AN33" s="54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3" s="54">
        <f>SUM(DATA_MAYO_2026[[#This Row],[15]:[30]])</f>
        <v>17600</v>
      </c>
      <c r="BX33" s="45" t="s">
        <v>637</v>
      </c>
      <c r="BY33" s="45" t="s">
        <v>125</v>
      </c>
      <c r="BZ33" s="45" t="s">
        <v>26</v>
      </c>
      <c r="CA33" s="45">
        <v>46174</v>
      </c>
      <c r="CB33" s="45">
        <v>1</v>
      </c>
      <c r="CC33" s="45">
        <v>1</v>
      </c>
      <c r="CD33" s="45"/>
      <c r="CE33" s="45">
        <v>1</v>
      </c>
      <c r="CF33" s="45"/>
      <c r="CG33" s="45">
        <v>5.7870370370370373E-5</v>
      </c>
      <c r="CH33" s="45">
        <v>5.7870370370370373E-5</v>
      </c>
      <c r="CI33">
        <v>0.33280092592592592</v>
      </c>
      <c r="CJ33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>
        <v>0.28899999999999998</v>
      </c>
      <c r="CQ33">
        <v>7</v>
      </c>
      <c r="CR33">
        <v>0.14000000000000001</v>
      </c>
      <c r="CS33">
        <v>2774</v>
      </c>
      <c r="CT33">
        <v>396</v>
      </c>
      <c r="CX33">
        <v>68</v>
      </c>
    </row>
    <row r="34" spans="1:103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4" s="34" cm="1">
        <f t="array" ref="C34">_xlfn.XLOOKUP(1,(TablaMeta[CONCAT]=$M$3&amp;$N$3&amp;D1_MAYO_2026[[#This Row],[SUPER]])*(TablaMeta[SEGG]=D1_MAYO_2026[[#This Row],[SEGMENTO]]),TablaMeta[Meta_Asesor])</f>
        <v>40500</v>
      </c>
      <c r="D34" s="35">
        <f>IF(D1_MAYO_2026[[#This Row],[RECUPERO]]="VACACIONES","VACACIONES",IFERROR(D1_MAYO_2026[[#This Row],[RECUPERO]]/D1_MAYO_2026[[#This Row],[META]],""))</f>
        <v>0.16061728395061728</v>
      </c>
      <c r="E34" s="35" t="str">
        <f>D1_MAYO_2026[[#This Row],[SUPER]]</f>
        <v>KENNETH</v>
      </c>
      <c r="F34" t="s">
        <v>38</v>
      </c>
      <c r="G34" s="3">
        <v>6505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DATA_MAYO_2026[[#This Row],[RECUPERO]]/DATA_MAYO_2026[[#This Row],[META]]</f>
        <v>0.33333333333333331</v>
      </c>
      <c r="N34" s="5">
        <f>6-ROUNDUP(_xlfn.RANK.EQ(DATA_MAYO_2026[[#This Row],[AL_AC]],DATA_MAYO_2026[AL_AC],0)/(COUNTA(DATA_MAYO_2026[AL_AC])/5),0)</f>
        <v>3</v>
      </c>
      <c r="O34" s="54" t="str">
        <f>IFERROR(VLOOKUP(DATA_MAYO_2026[[#This Row],[ASER_]],$B:$G,4,0),"")</f>
        <v>KENNETH</v>
      </c>
      <c r="P34" s="6">
        <f>VLOOKUP(DATA_MAYO_2026[[#This Row],[ASER_]],D1_MAYO_2026[[ASESOR_CRR]:[RECUPERO]],6,0)</f>
        <v>13500</v>
      </c>
      <c r="Q34" s="6">
        <f>VLOOKUP(DATA_MAYO_2026[[#This Row],[ASER_]],D1_MAYO_2026[[ASESOR_CRR]:[META]],2,0)</f>
        <v>40500</v>
      </c>
      <c r="R34" t="s">
        <v>105</v>
      </c>
      <c r="S34" s="45">
        <v>0</v>
      </c>
      <c r="T34">
        <v>4000</v>
      </c>
      <c r="U34">
        <v>0</v>
      </c>
      <c r="V34">
        <v>0</v>
      </c>
      <c r="W34" s="5">
        <v>3500</v>
      </c>
      <c r="X34" s="6">
        <v>500</v>
      </c>
      <c r="Y34" s="6">
        <v>0</v>
      </c>
      <c r="Z34" s="6">
        <v>0</v>
      </c>
      <c r="AA34" s="6">
        <v>0</v>
      </c>
      <c r="AB34" s="6">
        <v>0</v>
      </c>
      <c r="AC34" s="6">
        <v>5500</v>
      </c>
      <c r="AD34" s="6">
        <v>0</v>
      </c>
      <c r="AE34" s="6">
        <v>0</v>
      </c>
      <c r="AF34" s="6"/>
      <c r="AG34" s="6"/>
      <c r="AH34" s="6"/>
      <c r="AI34" s="6"/>
      <c r="AJ34" s="6"/>
      <c r="AK34" s="6"/>
      <c r="AL34" s="6"/>
      <c r="AM34" s="6"/>
      <c r="AN34" s="54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4" s="54">
        <f>SUM(DATA_MAYO_2026[[#This Row],[15]:[30]])</f>
        <v>5500</v>
      </c>
      <c r="BX34" s="45" t="s">
        <v>637</v>
      </c>
      <c r="BY34" s="45" t="s">
        <v>125</v>
      </c>
      <c r="BZ34" s="45" t="s">
        <v>26</v>
      </c>
      <c r="CA34" s="45">
        <v>46175</v>
      </c>
      <c r="CB34" s="45">
        <v>1</v>
      </c>
      <c r="CC34" s="45">
        <v>1</v>
      </c>
      <c r="CD34" s="45"/>
      <c r="CE34" s="45">
        <v>1</v>
      </c>
      <c r="CF34" s="45"/>
      <c r="CG34" s="45">
        <v>1.273148148148148E-4</v>
      </c>
      <c r="CH34" s="45">
        <v>1.273148148148148E-4</v>
      </c>
      <c r="CI34">
        <v>0.25203703703703706</v>
      </c>
      <c r="CJ34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>
        <v>0.2465</v>
      </c>
      <c r="CQ34">
        <v>1</v>
      </c>
      <c r="CR34">
        <v>2.86E-2</v>
      </c>
      <c r="CS34">
        <v>1250</v>
      </c>
      <c r="CT34">
        <v>1250</v>
      </c>
      <c r="CX34">
        <v>94</v>
      </c>
    </row>
    <row r="35" spans="1:103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35" s="34" cm="1">
        <f t="array" ref="C35">_xlfn.XLOOKUP(1,(TablaMeta[CONCAT]=$M$3&amp;$N$3&amp;D1_MAYO_2026[[#This Row],[SUPER]])*(TablaMeta[SEGG]=D1_MAYO_2026[[#This Row],[SEGMENTO]]),TablaMeta[Meta_Asesor])</f>
        <v>29500</v>
      </c>
      <c r="D35" s="35">
        <f>IF(D1_MAYO_2026[[#This Row],[RECUPERO]]="VACACIONES","VACACIONES",IFERROR(D1_MAYO_2026[[#This Row],[RECUPERO]]/D1_MAYO_2026[[#This Row],[META]],""))</f>
        <v>0.82559322033898308</v>
      </c>
      <c r="E35" s="35" t="str">
        <f>D1_MAYO_2026[[#This Row],[SUPER]]</f>
        <v>JOHAN</v>
      </c>
      <c r="F35" t="s">
        <v>80</v>
      </c>
      <c r="G35" s="3">
        <v>24355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5"/>
      <c r="M35" s="5">
        <f>DATA_MAYO_2026[[#This Row],[RECUPERO]]/DATA_MAYO_2026[[#This Row],[META]]</f>
        <v>0.35555555555555557</v>
      </c>
      <c r="N35" s="5">
        <f>6-ROUNDUP(_xlfn.RANK.EQ(DATA_MAYO_2026[[#This Row],[AL_AC]],DATA_MAYO_2026[AL_AC],0)/(COUNTA(DATA_MAYO_2026[AL_AC])/5),0)</f>
        <v>3</v>
      </c>
      <c r="O35" s="54" t="str">
        <f>IFERROR(VLOOKUP(DATA_MAYO_2026[[#This Row],[ASER_]],$B:$G,4,0),"")</f>
        <v>KENNETH</v>
      </c>
      <c r="P35" s="6">
        <f>VLOOKUP(DATA_MAYO_2026[[#This Row],[ASER_]],D1_MAYO_2026[[ASESOR_CRR]:[RECUPERO]],6,0)</f>
        <v>14400</v>
      </c>
      <c r="Q35" s="6">
        <f>VLOOKUP(DATA_MAYO_2026[[#This Row],[ASER_]],D1_MAYO_2026[[ASESOR_CRR]:[META]],2,0)</f>
        <v>40500</v>
      </c>
      <c r="R35" t="s">
        <v>11</v>
      </c>
      <c r="S35">
        <v>0</v>
      </c>
      <c r="T35">
        <v>4500</v>
      </c>
      <c r="U35">
        <v>0</v>
      </c>
      <c r="V35">
        <v>2700</v>
      </c>
      <c r="W35" s="5">
        <v>0</v>
      </c>
      <c r="X35" s="6">
        <v>2500</v>
      </c>
      <c r="Y35" s="6">
        <v>0</v>
      </c>
      <c r="Z35" s="6">
        <v>500</v>
      </c>
      <c r="AA35" s="6">
        <v>800</v>
      </c>
      <c r="AB35" s="6">
        <v>2000</v>
      </c>
      <c r="AC35" s="6">
        <v>400</v>
      </c>
      <c r="AD35" s="6">
        <v>1000</v>
      </c>
      <c r="AE35" s="6">
        <v>0</v>
      </c>
      <c r="AF35" s="6"/>
      <c r="AG35" s="6"/>
      <c r="AH35" s="6"/>
      <c r="AI35" s="6"/>
      <c r="AJ35" s="6"/>
      <c r="AK35" s="6"/>
      <c r="AL35" s="6"/>
      <c r="AM35" s="6"/>
      <c r="AN35" s="54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5" s="54">
        <f>SUM(DATA_MAYO_2026[[#This Row],[15]:[30]])</f>
        <v>1400</v>
      </c>
      <c r="BX35" s="45" t="s">
        <v>637</v>
      </c>
      <c r="BY35" s="45" t="s">
        <v>125</v>
      </c>
      <c r="BZ35" s="45" t="s">
        <v>26</v>
      </c>
      <c r="CA35" s="45">
        <v>46177</v>
      </c>
      <c r="CB35" s="45">
        <v>1</v>
      </c>
      <c r="CC35" s="45">
        <v>1</v>
      </c>
      <c r="CD35" s="45"/>
      <c r="CE35" s="45">
        <v>1</v>
      </c>
      <c r="CF35" s="45"/>
      <c r="CG35" s="45">
        <v>6.9444444444444444E-5</v>
      </c>
      <c r="CH35" s="45">
        <v>6.9444444444444444E-5</v>
      </c>
      <c r="CI35">
        <v>0.26734953703703701</v>
      </c>
      <c r="CJ35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>
        <v>0.1336</v>
      </c>
      <c r="CX35">
        <v>84</v>
      </c>
    </row>
    <row r="36" spans="1:103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36" s="34" cm="1">
        <f t="array" ref="C36">_xlfn.XLOOKUP(1,(TablaMeta[CONCAT]=$M$3&amp;$N$3&amp;D1_MAYO_2026[[#This Row],[SUPER]])*(TablaMeta[SEGG]=D1_MAYO_2026[[#This Row],[SEGMENTO]]),TablaMeta[Meta_Asesor])</f>
        <v>29500</v>
      </c>
      <c r="D36" s="35">
        <f>IF(D1_MAYO_2026[[#This Row],[RECUPERO]]="VACACIONES","VACACIONES",IFERROR(D1_MAYO_2026[[#This Row],[RECUPERO]]/D1_MAYO_2026[[#This Row],[META]],""))</f>
        <v>0.49152542372881358</v>
      </c>
      <c r="E36" s="35" t="str">
        <f>D1_MAYO_2026[[#This Row],[SUPER]]</f>
        <v>JOHAN</v>
      </c>
      <c r="F36" t="s">
        <v>41</v>
      </c>
      <c r="G36" s="3">
        <v>14500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5"/>
      <c r="M36" s="5">
        <f>DATA_MAYO_2026[[#This Row],[RECUPERO]]/DATA_MAYO_2026[[#This Row],[META]]</f>
        <v>0.92666666666666664</v>
      </c>
      <c r="N36" s="5">
        <f>6-ROUNDUP(_xlfn.RANK.EQ(DATA_MAYO_2026[[#This Row],[AL_AC]],DATA_MAYO_2026[AL_AC],0)/(COUNTA(DATA_MAYO_2026[AL_AC])/5),0)</f>
        <v>5</v>
      </c>
      <c r="O36" s="54" t="str">
        <f>IFERROR(VLOOKUP(DATA_MAYO_2026[[#This Row],[ASER_]],$B:$G,4,0),"")</f>
        <v>KENNETH</v>
      </c>
      <c r="P36" s="6">
        <f>VLOOKUP(DATA_MAYO_2026[[#This Row],[ASER_]],D1_MAYO_2026[[ASESOR_CRR]:[RECUPERO]],6,0)</f>
        <v>37530</v>
      </c>
      <c r="Q36" s="6">
        <f>VLOOKUP(DATA_MAYO_2026[[#This Row],[ASER_]],D1_MAYO_2026[[ASESOR_CRR]:[META]],2,0)</f>
        <v>40500</v>
      </c>
      <c r="R36" t="s">
        <v>19</v>
      </c>
      <c r="S36" s="45">
        <v>0</v>
      </c>
      <c r="T36">
        <v>0</v>
      </c>
      <c r="U36">
        <v>300</v>
      </c>
      <c r="V36">
        <v>0</v>
      </c>
      <c r="W36">
        <v>300</v>
      </c>
      <c r="X36" s="5">
        <v>21000</v>
      </c>
      <c r="Y36" s="76">
        <v>400</v>
      </c>
      <c r="Z36" s="6">
        <v>0</v>
      </c>
      <c r="AA36" s="6">
        <v>0</v>
      </c>
      <c r="AB36" s="6">
        <v>0</v>
      </c>
      <c r="AC36" s="6">
        <v>9500</v>
      </c>
      <c r="AD36" s="6">
        <v>30</v>
      </c>
      <c r="AE36" s="6">
        <v>6000</v>
      </c>
      <c r="AF36" s="6"/>
      <c r="AG36" s="6"/>
      <c r="AH36" s="6"/>
      <c r="AI36" s="6"/>
      <c r="AJ36" s="6"/>
      <c r="AK36" s="6"/>
      <c r="AL36" s="6"/>
      <c r="AM36" s="6"/>
      <c r="AN36" s="54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6" s="54">
        <f>SUM(DATA_MAYO_2026[[#This Row],[15]:[30]])</f>
        <v>15530</v>
      </c>
      <c r="BX36" s="45" t="s">
        <v>637</v>
      </c>
      <c r="BY36" s="45" t="s">
        <v>125</v>
      </c>
      <c r="BZ36" s="45" t="s">
        <v>26</v>
      </c>
      <c r="CA36" s="45">
        <v>46178</v>
      </c>
      <c r="CB36" s="45">
        <v>1</v>
      </c>
      <c r="CC36" s="45">
        <v>1</v>
      </c>
      <c r="CD36" s="45"/>
      <c r="CE36" s="45">
        <v>1</v>
      </c>
      <c r="CF36" s="45"/>
      <c r="CG36" s="45">
        <v>6.9444444444444444E-5</v>
      </c>
      <c r="CH36" s="45">
        <v>6.9444444444444444E-5</v>
      </c>
      <c r="CI36">
        <v>0.14839120370370371</v>
      </c>
      <c r="CJ36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>
        <v>7.5499999999999998E-2</v>
      </c>
      <c r="CX36">
        <v>100</v>
      </c>
    </row>
    <row r="37" spans="1:103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37" s="34" cm="1">
        <f t="array" ref="C37">_xlfn.XLOOKUP(1,(TablaMeta[CONCAT]=$M$3&amp;$N$3&amp;D1_MAYO_2026[[#This Row],[SUPER]])*(TablaMeta[SEGG]=D1_MAYO_2026[[#This Row],[SEGMENTO]]),TablaMeta[Meta_Asesor])</f>
        <v>29500</v>
      </c>
      <c r="D37" s="35">
        <f>IF(D1_MAYO_2026[[#This Row],[RECUPERO]]="VACACIONES","VACACIONES",IFERROR(D1_MAYO_2026[[#This Row],[RECUPERO]]/D1_MAYO_2026[[#This Row],[META]],""))</f>
        <v>0.45613559322033898</v>
      </c>
      <c r="E37" s="35" t="str">
        <f>D1_MAYO_2026[[#This Row],[SUPER]]</f>
        <v>JOHAN</v>
      </c>
      <c r="F37" t="s">
        <v>495</v>
      </c>
      <c r="G37" s="3">
        <v>13456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5"/>
      <c r="M37" s="5">
        <f>DATA_MAYO_2026[[#This Row],[RECUPERO]]/DATA_MAYO_2026[[#This Row],[META]]</f>
        <v>0.73592592592592587</v>
      </c>
      <c r="N37" s="5">
        <f>6-ROUNDUP(_xlfn.RANK.EQ(DATA_MAYO_2026[[#This Row],[AL_AC]],DATA_MAYO_2026[AL_AC],0)/(COUNTA(DATA_MAYO_2026[AL_AC])/5),0)</f>
        <v>5</v>
      </c>
      <c r="O37" s="54" t="str">
        <f>IFERROR(VLOOKUP(DATA_MAYO_2026[[#This Row],[ASER_]],$B:$G,4,0),"")</f>
        <v>KENNETH</v>
      </c>
      <c r="P37" s="6">
        <f>VLOOKUP(DATA_MAYO_2026[[#This Row],[ASER_]],D1_MAYO_2026[[ASESOR_CRR]:[RECUPERO]],6,0)</f>
        <v>29805</v>
      </c>
      <c r="Q37" s="6">
        <f>VLOOKUP(DATA_MAYO_2026[[#This Row],[ASER_]],D1_MAYO_2026[[ASESOR_CRR]:[META]],2,0)</f>
        <v>40500</v>
      </c>
      <c r="R37" t="s">
        <v>34</v>
      </c>
      <c r="S37" s="3">
        <v>0</v>
      </c>
      <c r="T37">
        <v>6000</v>
      </c>
      <c r="U37">
        <v>910</v>
      </c>
      <c r="V37">
        <v>0</v>
      </c>
      <c r="W37">
        <v>8850</v>
      </c>
      <c r="X37" s="5">
        <v>2100</v>
      </c>
      <c r="Y37" s="6">
        <v>0</v>
      </c>
      <c r="Z37" s="6">
        <v>295</v>
      </c>
      <c r="AA37" s="6">
        <v>0</v>
      </c>
      <c r="AB37" s="6">
        <v>11050</v>
      </c>
      <c r="AC37" s="6">
        <v>0</v>
      </c>
      <c r="AD37" s="6">
        <v>600</v>
      </c>
      <c r="AE37" s="6">
        <v>0</v>
      </c>
      <c r="AF37" s="6"/>
      <c r="AG37" s="6"/>
      <c r="AH37" s="6"/>
      <c r="AI37" s="6"/>
      <c r="AJ37" s="6"/>
      <c r="AK37" s="6"/>
      <c r="AL37" s="6"/>
      <c r="AM37" s="6"/>
      <c r="AN37" s="54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7" s="54">
        <f>SUM(DATA_MAYO_2026[[#This Row],[15]:[30]])</f>
        <v>600</v>
      </c>
      <c r="BX37" s="45" t="s">
        <v>637</v>
      </c>
      <c r="BY37" s="45" t="s">
        <v>125</v>
      </c>
      <c r="BZ37" s="45" t="s">
        <v>564</v>
      </c>
      <c r="CA37" s="45">
        <v>46174</v>
      </c>
      <c r="CB37" s="45">
        <v>1</v>
      </c>
      <c r="CC37" s="45">
        <v>1</v>
      </c>
      <c r="CD37" s="45"/>
      <c r="CE37" s="45">
        <v>1</v>
      </c>
      <c r="CF37" s="45"/>
      <c r="CG37" s="45">
        <v>4.1666666666666669E-4</v>
      </c>
      <c r="CH37" s="45">
        <v>4.1666666666666669E-4</v>
      </c>
      <c r="CI37">
        <v>0.29771990740740739</v>
      </c>
      <c r="CJ37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>
        <v>0.17580000000000001</v>
      </c>
      <c r="CQ37">
        <v>7</v>
      </c>
      <c r="CR37">
        <v>0.2414</v>
      </c>
      <c r="CS37">
        <v>2695</v>
      </c>
      <c r="CT37">
        <v>385</v>
      </c>
      <c r="CX37">
        <v>86</v>
      </c>
    </row>
    <row r="38" spans="1:103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38" s="34" cm="1">
        <f t="array" ref="C38">_xlfn.XLOOKUP(1,(TablaMeta[CONCAT]=$M$3&amp;$N$3&amp;D1_MAYO_2026[[#This Row],[SUPER]])*(TablaMeta[SEGG]=D1_MAYO_2026[[#This Row],[SEGMENTO]]),TablaMeta[Meta_Asesor])</f>
        <v>29500</v>
      </c>
      <c r="D38" s="35">
        <f>IF(D1_MAYO_2026[[#This Row],[RECUPERO]]="VACACIONES","VACACIONES",IFERROR(D1_MAYO_2026[[#This Row],[RECUPERO]]/D1_MAYO_2026[[#This Row],[META]],""))</f>
        <v>0.46840677966101696</v>
      </c>
      <c r="E38" s="35" t="str">
        <f>D1_MAYO_2026[[#This Row],[SUPER]]</f>
        <v>JOHAN</v>
      </c>
      <c r="F38" t="s">
        <v>26</v>
      </c>
      <c r="G38" s="3">
        <v>13818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DATA_MAYO_2026[[#This Row],[RECUPERO]]/DATA_MAYO_2026[[#This Row],[META]]</f>
        <v>0.46519480519480522</v>
      </c>
      <c r="N38" s="5">
        <f>6-ROUNDUP(_xlfn.RANK.EQ(DATA_MAYO_2026[[#This Row],[AL_AC]],DATA_MAYO_2026[AL_AC],0)/(COUNTA(DATA_MAYO_2026[AL_AC])/5),0)</f>
        <v>4</v>
      </c>
      <c r="O38" s="54" t="str">
        <f>IFERROR(VLOOKUP(DATA_MAYO_2026[[#This Row],[ASER_]],$B:$G,4,0),"")</f>
        <v>SANDY</v>
      </c>
      <c r="P38" s="6">
        <f>VLOOKUP(DATA_MAYO_2026[[#This Row],[ASER_]],D1_MAYO_2026[[ASESOR_CRR]:[RECUPERO]],6,0)</f>
        <v>17910</v>
      </c>
      <c r="Q38" s="6">
        <f>VLOOKUP(DATA_MAYO_2026[[#This Row],[ASER_]],D1_MAYO_2026[[ASESOR_CRR]:[META]],2,0)</f>
        <v>38500</v>
      </c>
      <c r="R38" t="s">
        <v>42</v>
      </c>
      <c r="S38" s="3">
        <v>0</v>
      </c>
      <c r="T38">
        <v>15000</v>
      </c>
      <c r="U38">
        <v>0</v>
      </c>
      <c r="V38">
        <v>1000</v>
      </c>
      <c r="W38">
        <v>410</v>
      </c>
      <c r="X38" s="5">
        <v>0</v>
      </c>
      <c r="Y38" s="6">
        <v>0</v>
      </c>
      <c r="Z38" s="6">
        <v>400</v>
      </c>
      <c r="AA38" s="6">
        <v>100</v>
      </c>
      <c r="AB38" s="6">
        <v>0</v>
      </c>
      <c r="AC38" s="6">
        <v>0</v>
      </c>
      <c r="AD38" s="6">
        <v>0</v>
      </c>
      <c r="AE38" s="6">
        <v>1000</v>
      </c>
      <c r="AF38" s="6"/>
      <c r="AG38" s="6"/>
      <c r="AH38" s="6"/>
      <c r="AI38" s="6"/>
      <c r="AJ38" s="6"/>
      <c r="AK38" s="6"/>
      <c r="AL38" s="6"/>
      <c r="AM38" s="6"/>
      <c r="AN38" s="54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8" s="54">
        <f>SUM(DATA_MAYO_2026[[#This Row],[15]:[30]])</f>
        <v>1000</v>
      </c>
      <c r="BX38" s="45" t="s">
        <v>637</v>
      </c>
      <c r="BY38" s="45" t="s">
        <v>125</v>
      </c>
      <c r="BZ38" s="45" t="s">
        <v>564</v>
      </c>
      <c r="CA38" s="45">
        <v>46175</v>
      </c>
      <c r="CB38" s="45">
        <v>1</v>
      </c>
      <c r="CC38" s="45">
        <v>1</v>
      </c>
      <c r="CD38" s="45"/>
      <c r="CE38" s="45">
        <v>1</v>
      </c>
      <c r="CF38" s="45"/>
      <c r="CG38" s="45">
        <v>6.9444444444444444E-5</v>
      </c>
      <c r="CH38" s="45">
        <v>6.9444444444444444E-5</v>
      </c>
      <c r="CI38">
        <v>0.24752314814814816</v>
      </c>
      <c r="CJ38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>
        <v>0.22220000000000001</v>
      </c>
      <c r="CQ38">
        <v>1</v>
      </c>
      <c r="CR38">
        <v>3.1300000000000001E-2</v>
      </c>
      <c r="CS38">
        <v>480</v>
      </c>
      <c r="CT38">
        <v>480</v>
      </c>
      <c r="CX38">
        <v>92</v>
      </c>
    </row>
    <row r="39" spans="1:103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39" s="34" cm="1">
        <f t="array" ref="C39">_xlfn.XLOOKUP(1,(TablaMeta[CONCAT]=$M$3&amp;$N$3&amp;D1_MAYO_2026[[#This Row],[SUPER]])*(TablaMeta[SEGG]=D1_MAYO_2026[[#This Row],[SEGMENTO]]),TablaMeta[Meta_Asesor])</f>
        <v>29500</v>
      </c>
      <c r="D39" s="35">
        <f>IF(D1_MAYO_2026[[#This Row],[RECUPERO]]="VACACIONES","VACACIONES",IFERROR(D1_MAYO_2026[[#This Row],[RECUPERO]]/D1_MAYO_2026[[#This Row],[META]],""))</f>
        <v>0.30081355932203391</v>
      </c>
      <c r="E39" s="35" t="str">
        <f>D1_MAYO_2026[[#This Row],[SUPER]]</f>
        <v>JOHAN</v>
      </c>
      <c r="F39" t="s">
        <v>12</v>
      </c>
      <c r="G39" s="3">
        <v>8874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DATA_MAYO_2026[[#This Row],[RECUPERO]]/DATA_MAYO_2026[[#This Row],[META]]</f>
        <v>0.41636363636363638</v>
      </c>
      <c r="N39" s="5">
        <f>6-ROUNDUP(_xlfn.RANK.EQ(DATA_MAYO_2026[[#This Row],[AL_AC]],DATA_MAYO_2026[AL_AC],0)/(COUNTA(DATA_MAYO_2026[AL_AC])/5),0)</f>
        <v>4</v>
      </c>
      <c r="O39" s="54" t="str">
        <f>IFERROR(VLOOKUP(DATA_MAYO_2026[[#This Row],[ASER_]],$B:$G,4,0),"")</f>
        <v>SANDY</v>
      </c>
      <c r="P39" s="6">
        <f>VLOOKUP(DATA_MAYO_2026[[#This Row],[ASER_]],D1_MAYO_2026[[ASESOR_CRR]:[RECUPERO]],6,0)</f>
        <v>16030</v>
      </c>
      <c r="Q39" s="6">
        <f>VLOOKUP(DATA_MAYO_2026[[#This Row],[ASER_]],D1_MAYO_2026[[ASESOR_CRR]:[META]],2,0)</f>
        <v>38500</v>
      </c>
      <c r="R39" t="s">
        <v>58</v>
      </c>
      <c r="S39" s="3">
        <v>250</v>
      </c>
      <c r="T39">
        <v>8780</v>
      </c>
      <c r="U39">
        <v>250</v>
      </c>
      <c r="V39">
        <v>0</v>
      </c>
      <c r="W39">
        <v>1800</v>
      </c>
      <c r="X39" s="5">
        <v>1700</v>
      </c>
      <c r="Y39" s="6">
        <v>0</v>
      </c>
      <c r="Z39" s="6">
        <v>0</v>
      </c>
      <c r="AA39" s="6">
        <v>1000</v>
      </c>
      <c r="AB39" s="6">
        <v>250</v>
      </c>
      <c r="AC39" s="6">
        <v>0</v>
      </c>
      <c r="AD39" s="6">
        <v>0</v>
      </c>
      <c r="AE39" s="6">
        <v>2000</v>
      </c>
      <c r="AF39" s="6"/>
      <c r="AG39" s="6"/>
      <c r="AH39" s="6"/>
      <c r="AI39" s="6"/>
      <c r="AJ39" s="6"/>
      <c r="AK39" s="6"/>
      <c r="AL39" s="6"/>
      <c r="AM39" s="6"/>
      <c r="AN39" s="54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9" s="54">
        <f>SUM(DATA_MAYO_2026[[#This Row],[15]:[30]])</f>
        <v>2000</v>
      </c>
      <c r="BX39" s="45" t="s">
        <v>637</v>
      </c>
      <c r="BY39" s="45" t="s">
        <v>125</v>
      </c>
      <c r="BZ39" s="45" t="s">
        <v>564</v>
      </c>
      <c r="CA39" s="45">
        <v>46176</v>
      </c>
      <c r="CB39" s="45">
        <v>1</v>
      </c>
      <c r="CC39" s="45">
        <v>1</v>
      </c>
      <c r="CD39" s="45"/>
      <c r="CE39" s="45">
        <v>1</v>
      </c>
      <c r="CF39" s="45"/>
      <c r="CG39" s="45">
        <v>1.273148148148148E-4</v>
      </c>
      <c r="CH39" s="45">
        <v>1.273148148148148E-4</v>
      </c>
      <c r="CI39">
        <v>0.31737268518518519</v>
      </c>
      <c r="CJ3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>
        <v>0.15659999999999999</v>
      </c>
      <c r="CX39">
        <v>68</v>
      </c>
    </row>
    <row r="40" spans="1:103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40" s="34" cm="1">
        <f t="array" ref="C40">_xlfn.XLOOKUP(1,(TablaMeta[CONCAT]=$M$3&amp;$N$3&amp;D1_MAYO_2026[[#This Row],[SUPER]])*(TablaMeta[SEGG]=D1_MAYO_2026[[#This Row],[SEGMENTO]]),TablaMeta[Meta_Asesor])</f>
        <v>29500</v>
      </c>
      <c r="D40" s="35">
        <f>IF(D1_MAYO_2026[[#This Row],[RECUPERO]]="VACACIONES","VACACIONES",IFERROR(D1_MAYO_2026[[#This Row],[RECUPERO]]/D1_MAYO_2026[[#This Row],[META]],""))</f>
        <v>0.27281355932203388</v>
      </c>
      <c r="E40" s="35" t="str">
        <f>D1_MAYO_2026[[#This Row],[SUPER]]</f>
        <v>JOHAN</v>
      </c>
      <c r="F40" t="s">
        <v>61</v>
      </c>
      <c r="G40" s="3">
        <v>8048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DATA_MAYO_2026[[#This Row],[RECUPERO]]/DATA_MAYO_2026[[#This Row],[META]]</f>
        <v>0.7653246753246753</v>
      </c>
      <c r="N40" s="5">
        <f>6-ROUNDUP(_xlfn.RANK.EQ(DATA_MAYO_2026[[#This Row],[AL_AC]],DATA_MAYO_2026[AL_AC],0)/(COUNTA(DATA_MAYO_2026[AL_AC])/5),0)</f>
        <v>5</v>
      </c>
      <c r="O40" s="54" t="str">
        <f>IFERROR(VLOOKUP(DATA_MAYO_2026[[#This Row],[ASER_]],$B:$G,4,0),"")</f>
        <v>SANDY</v>
      </c>
      <c r="P40" s="6">
        <f>VLOOKUP(DATA_MAYO_2026[[#This Row],[ASER_]],D1_MAYO_2026[[ASESOR_CRR]:[RECUPERO]],6,0)</f>
        <v>29465</v>
      </c>
      <c r="Q40" s="6">
        <f>VLOOKUP(DATA_MAYO_2026[[#This Row],[ASER_]],D1_MAYO_2026[[ASESOR_CRR]:[META]],2,0)</f>
        <v>38500</v>
      </c>
      <c r="R40" t="s">
        <v>493</v>
      </c>
      <c r="S40" s="3">
        <v>0</v>
      </c>
      <c r="T40">
        <v>1730</v>
      </c>
      <c r="U40">
        <v>5680</v>
      </c>
      <c r="V40">
        <v>400</v>
      </c>
      <c r="W40">
        <v>8720</v>
      </c>
      <c r="X40" s="5">
        <v>4700</v>
      </c>
      <c r="Y40" s="6">
        <v>0</v>
      </c>
      <c r="Z40" s="6">
        <v>0</v>
      </c>
      <c r="AA40" s="6">
        <v>775</v>
      </c>
      <c r="AB40" s="6">
        <v>360</v>
      </c>
      <c r="AC40" s="6">
        <v>5400</v>
      </c>
      <c r="AD40" s="6">
        <v>0</v>
      </c>
      <c r="AE40" s="6">
        <v>1700</v>
      </c>
      <c r="AF40" s="6"/>
      <c r="AG40" s="6"/>
      <c r="AH40" s="6"/>
      <c r="AI40" s="6"/>
      <c r="AJ40" s="6"/>
      <c r="AK40" s="6"/>
      <c r="AL40" s="6"/>
      <c r="AM40" s="6"/>
      <c r="AN40" s="54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0" s="54">
        <f>SUM(DATA_MAYO_2026[[#This Row],[15]:[30]])</f>
        <v>7100</v>
      </c>
      <c r="BX40" s="45" t="s">
        <v>637</v>
      </c>
      <c r="BY40" s="45" t="s">
        <v>125</v>
      </c>
      <c r="BZ40" s="45" t="s">
        <v>564</v>
      </c>
      <c r="CA40" s="45">
        <v>46177</v>
      </c>
      <c r="CB40" s="45">
        <v>1</v>
      </c>
      <c r="CC40" s="45">
        <v>1</v>
      </c>
      <c r="CD40" s="45"/>
      <c r="CE40" s="45">
        <v>1</v>
      </c>
      <c r="CF40" s="45"/>
      <c r="CG40" s="45">
        <v>0</v>
      </c>
      <c r="CH40" s="45">
        <v>0</v>
      </c>
      <c r="CI40">
        <v>0.27368055555555554</v>
      </c>
      <c r="CJ40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>
        <v>0.16669999999999999</v>
      </c>
      <c r="CX40">
        <v>84</v>
      </c>
    </row>
    <row r="41" spans="1:103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41" s="34" cm="1">
        <f t="array" ref="C41">_xlfn.XLOOKUP(1,(TablaMeta[CONCAT]=$M$3&amp;$N$3&amp;D1_MAYO_2026[[#This Row],[SUPER]])*(TablaMeta[SEGG]=D1_MAYO_2026[[#This Row],[SEGMENTO]]),TablaMeta[Meta_Asesor])</f>
        <v>29500</v>
      </c>
      <c r="D41" s="35">
        <f>IF(D1_MAYO_2026[[#This Row],[RECUPERO]]="VACACIONES","VACACIONES",IFERROR(D1_MAYO_2026[[#This Row],[RECUPERO]]/D1_MAYO_2026[[#This Row],[META]],""))</f>
        <v>0.25440677966101694</v>
      </c>
      <c r="E41" s="35" t="str">
        <f>D1_MAYO_2026[[#This Row],[SUPER]]</f>
        <v>JOHAN</v>
      </c>
      <c r="F41" t="s">
        <v>639</v>
      </c>
      <c r="G41" s="3">
        <v>7505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DATA_MAYO_2026[[#This Row],[RECUPERO]]/DATA_MAYO_2026[[#This Row],[META]]</f>
        <v>0.37702337662337659</v>
      </c>
      <c r="N41" s="5">
        <f>6-ROUNDUP(_xlfn.RANK.EQ(DATA_MAYO_2026[[#This Row],[AL_AC]],DATA_MAYO_2026[AL_AC],0)/(COUNTA(DATA_MAYO_2026[AL_AC])/5),0)</f>
        <v>3</v>
      </c>
      <c r="O41" s="54" t="str">
        <f>IFERROR(VLOOKUP(DATA_MAYO_2026[[#This Row],[ASER_]],$B:$G,4,0),"")</f>
        <v>SANDY</v>
      </c>
      <c r="P41" s="6">
        <f>VLOOKUP(DATA_MAYO_2026[[#This Row],[ASER_]],D1_MAYO_2026[[ASESOR_CRR]:[RECUPERO]],6,0)</f>
        <v>14515.4</v>
      </c>
      <c r="Q41" s="6">
        <f>VLOOKUP(DATA_MAYO_2026[[#This Row],[ASER_]],D1_MAYO_2026[[ASESOR_CRR]:[META]],2,0)</f>
        <v>38500</v>
      </c>
      <c r="R41" t="s">
        <v>85</v>
      </c>
      <c r="S41" s="3">
        <v>5195</v>
      </c>
      <c r="T41">
        <v>1006</v>
      </c>
      <c r="U41">
        <v>633.4</v>
      </c>
      <c r="V41">
        <v>0</v>
      </c>
      <c r="W41">
        <v>880</v>
      </c>
      <c r="X41" s="5">
        <v>0</v>
      </c>
      <c r="Y41" s="6">
        <v>0</v>
      </c>
      <c r="Z41" s="6">
        <v>380</v>
      </c>
      <c r="AA41" s="6">
        <v>1056</v>
      </c>
      <c r="AB41" s="6">
        <v>5365</v>
      </c>
      <c r="AC41" s="6">
        <v>0</v>
      </c>
      <c r="AD41" s="6">
        <v>0</v>
      </c>
      <c r="AE41" s="6">
        <v>0</v>
      </c>
      <c r="AF41" s="6"/>
      <c r="AG41" s="6"/>
      <c r="AH41" s="6"/>
      <c r="AI41" s="6"/>
      <c r="AJ41" s="6"/>
      <c r="AK41" s="6"/>
      <c r="AL41" s="6"/>
      <c r="AM41" s="6"/>
      <c r="AN41" s="54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1" s="54">
        <f>SUM(DATA_MAYO_2026[[#This Row],[15]:[30]])</f>
        <v>0</v>
      </c>
      <c r="BX41" s="45" t="s">
        <v>637</v>
      </c>
      <c r="BY41" s="45" t="s">
        <v>125</v>
      </c>
      <c r="BZ41" s="45" t="s">
        <v>564</v>
      </c>
      <c r="CA41" s="45">
        <v>46178</v>
      </c>
      <c r="CB41" s="45">
        <v>1</v>
      </c>
      <c r="CC41" s="45">
        <v>1</v>
      </c>
      <c r="CD41" s="45"/>
      <c r="CE41" s="45">
        <v>1</v>
      </c>
      <c r="CF41" s="45"/>
      <c r="CG41" s="45">
        <v>9.2592592592592588E-5</v>
      </c>
      <c r="CH41" s="45">
        <v>9.2592592592592588E-5</v>
      </c>
      <c r="CI41">
        <v>0.14233796296296297</v>
      </c>
      <c r="CJ41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>
        <v>0.125</v>
      </c>
      <c r="CX41">
        <v>100</v>
      </c>
    </row>
    <row r="42" spans="1:103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42" s="34" cm="1">
        <f t="array" ref="C42">_xlfn.XLOOKUP(1,(TablaMeta[CONCAT]=$M$3&amp;$N$3&amp;D1_MAYO_2026[[#This Row],[SUPER]])*(TablaMeta[SEGG]=D1_MAYO_2026[[#This Row],[SEGMENTO]]),TablaMeta[Meta_Asesor])</f>
        <v>29500</v>
      </c>
      <c r="D42" s="35">
        <f>IF(D1_MAYO_2026[[#This Row],[RECUPERO]]="VACACIONES","VACACIONES",IFERROR(D1_MAYO_2026[[#This Row],[RECUPERO]]/D1_MAYO_2026[[#This Row],[META]],""))</f>
        <v>0.21525423728813559</v>
      </c>
      <c r="E42" s="35" t="str">
        <f>D1_MAYO_2026[[#This Row],[SUPER]]</f>
        <v>JOHAN</v>
      </c>
      <c r="F42" t="s">
        <v>72</v>
      </c>
      <c r="G42" s="3">
        <v>6350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DATA_MAYO_2026[[#This Row],[RECUPERO]]/DATA_MAYO_2026[[#This Row],[META]]</f>
        <v>0.84246753246753248</v>
      </c>
      <c r="N42" s="5">
        <f>6-ROUNDUP(_xlfn.RANK.EQ(DATA_MAYO_2026[[#This Row],[AL_AC]],DATA_MAYO_2026[AL_AC],0)/(COUNTA(DATA_MAYO_2026[AL_AC])/5),0)</f>
        <v>5</v>
      </c>
      <c r="O42" s="54" t="str">
        <f>IFERROR(VLOOKUP(DATA_MAYO_2026[[#This Row],[ASER_]],$B:$G,4,0),"")</f>
        <v>SANDY</v>
      </c>
      <c r="P42" s="6">
        <f>VLOOKUP(DATA_MAYO_2026[[#This Row],[ASER_]],D1_MAYO_2026[[ASESOR_CRR]:[RECUPERO]],6,0)</f>
        <v>32435</v>
      </c>
      <c r="Q42" s="6">
        <f>VLOOKUP(DATA_MAYO_2026[[#This Row],[ASER_]],D1_MAYO_2026[[ASESOR_CRR]:[META]],2,0)</f>
        <v>38500</v>
      </c>
      <c r="R42" t="s">
        <v>22</v>
      </c>
      <c r="S42">
        <v>1400</v>
      </c>
      <c r="T42">
        <v>0</v>
      </c>
      <c r="U42">
        <v>0</v>
      </c>
      <c r="V42">
        <v>0</v>
      </c>
      <c r="W42">
        <v>100</v>
      </c>
      <c r="X42" s="5">
        <v>200</v>
      </c>
      <c r="Y42" s="6">
        <v>16500</v>
      </c>
      <c r="Z42" s="6">
        <v>0</v>
      </c>
      <c r="AA42" s="6">
        <v>500</v>
      </c>
      <c r="AB42" s="6">
        <v>11830</v>
      </c>
      <c r="AC42" s="6">
        <v>1905</v>
      </c>
      <c r="AD42" s="6">
        <v>0</v>
      </c>
      <c r="AE42" s="6">
        <v>0</v>
      </c>
      <c r="AF42" s="6"/>
      <c r="AG42" s="6"/>
      <c r="AH42" s="6"/>
      <c r="AI42" s="6"/>
      <c r="AJ42" s="6"/>
      <c r="AK42" s="6"/>
      <c r="AL42" s="6"/>
      <c r="AM42" s="6"/>
      <c r="AN42" s="54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2" s="54">
        <f>SUM(DATA_MAYO_2026[[#This Row],[15]:[30]])</f>
        <v>1905</v>
      </c>
      <c r="BX42" s="45" t="s">
        <v>637</v>
      </c>
      <c r="BY42" s="45" t="s">
        <v>125</v>
      </c>
      <c r="BZ42" s="45" t="s">
        <v>75</v>
      </c>
      <c r="CA42" s="45">
        <v>46174</v>
      </c>
      <c r="CB42" s="45">
        <v>1</v>
      </c>
      <c r="CC42" s="45">
        <v>1</v>
      </c>
      <c r="CD42" s="45"/>
      <c r="CE42" s="45">
        <v>1</v>
      </c>
      <c r="CF42" s="45"/>
      <c r="CG42" s="45">
        <v>5.7870370370370373E-5</v>
      </c>
      <c r="CH42" s="45">
        <v>5.7870370370370373E-5</v>
      </c>
      <c r="CI42">
        <v>0.29168981481481482</v>
      </c>
      <c r="CJ42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>
        <v>0.25190000000000001</v>
      </c>
      <c r="CQ42">
        <v>8</v>
      </c>
      <c r="CR42">
        <v>0.23530000000000001</v>
      </c>
      <c r="CS42">
        <v>4400</v>
      </c>
      <c r="CT42">
        <v>550</v>
      </c>
      <c r="CX42">
        <v>84</v>
      </c>
    </row>
    <row r="43" spans="1:103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43" s="34" cm="1">
        <f t="array" ref="C43">_xlfn.XLOOKUP(1,(TablaMeta[CONCAT]=$M$3&amp;$N$3&amp;D1_MAYO_2026[[#This Row],[SUPER]])*(TablaMeta[SEGG]=D1_MAYO_2026[[#This Row],[SEGMENTO]]),TablaMeta[Meta_Asesor])</f>
        <v>29500</v>
      </c>
      <c r="D43" s="35">
        <f>IF(D1_MAYO_2026[[#This Row],[RECUPERO]]="VACACIONES","VACACIONES",IFERROR(D1_MAYO_2026[[#This Row],[RECUPERO]]/D1_MAYO_2026[[#This Row],[META]],""))</f>
        <v>0.15457627118644068</v>
      </c>
      <c r="E43" s="35" t="str">
        <f>D1_MAYO_2026[[#This Row],[SUPER]]</f>
        <v>JOHAN</v>
      </c>
      <c r="F43" t="s">
        <v>109</v>
      </c>
      <c r="G43" s="3">
        <v>4560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DATA_MAYO_2026[[#This Row],[RECUPERO]]/DATA_MAYO_2026[[#This Row],[META]]</f>
        <v>0.51220779220779222</v>
      </c>
      <c r="N43" s="5">
        <f>6-ROUNDUP(_xlfn.RANK.EQ(DATA_MAYO_2026[[#This Row],[AL_AC]],DATA_MAYO_2026[AL_AC],0)/(COUNTA(DATA_MAYO_2026[AL_AC])/5),0)</f>
        <v>4</v>
      </c>
      <c r="O43" s="54" t="str">
        <f>IFERROR(VLOOKUP(DATA_MAYO_2026[[#This Row],[ASER_]],$B:$G,4,0),"")</f>
        <v>SANDY</v>
      </c>
      <c r="P43" s="6">
        <f>VLOOKUP(DATA_MAYO_2026[[#This Row],[ASER_]],D1_MAYO_2026[[ASESOR_CRR]:[RECUPERO]],6,0)</f>
        <v>19720</v>
      </c>
      <c r="Q43" s="6">
        <f>VLOOKUP(DATA_MAYO_2026[[#This Row],[ASER_]],D1_MAYO_2026[[ASESOR_CRR]:[META]],2,0)</f>
        <v>38500</v>
      </c>
      <c r="R43" t="s">
        <v>96</v>
      </c>
      <c r="S43">
        <v>0</v>
      </c>
      <c r="T43">
        <v>0</v>
      </c>
      <c r="U43">
        <v>460</v>
      </c>
      <c r="V43">
        <v>400</v>
      </c>
      <c r="W43">
        <v>300</v>
      </c>
      <c r="X43" s="5">
        <v>0</v>
      </c>
      <c r="Y43" s="6">
        <v>0</v>
      </c>
      <c r="Z43" s="6">
        <v>0</v>
      </c>
      <c r="AA43" s="6">
        <v>0</v>
      </c>
      <c r="AB43" s="6">
        <v>160</v>
      </c>
      <c r="AC43" s="6">
        <v>1000</v>
      </c>
      <c r="AD43" s="6">
        <v>17400</v>
      </c>
      <c r="AE43" s="6">
        <v>0</v>
      </c>
      <c r="AF43" s="6"/>
      <c r="AG43" s="6"/>
      <c r="AH43" s="6"/>
      <c r="AI43" s="6"/>
      <c r="AJ43" s="6"/>
      <c r="AK43" s="6"/>
      <c r="AL43" s="6"/>
      <c r="AM43" s="6"/>
      <c r="AN43" s="54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3" s="54">
        <f>SUM(DATA_MAYO_2026[[#This Row],[15]:[30]])</f>
        <v>18400</v>
      </c>
      <c r="BX43" s="45" t="s">
        <v>637</v>
      </c>
      <c r="BY43" s="45" t="s">
        <v>125</v>
      </c>
      <c r="BZ43" s="45" t="s">
        <v>75</v>
      </c>
      <c r="CA43" s="45">
        <v>46175</v>
      </c>
      <c r="CB43" s="45">
        <v>1</v>
      </c>
      <c r="CC43" s="45">
        <v>1</v>
      </c>
      <c r="CD43" s="45"/>
      <c r="CE43" s="45">
        <v>1</v>
      </c>
      <c r="CF43" s="45"/>
      <c r="CG43" s="45">
        <v>2.7777777777777778E-4</v>
      </c>
      <c r="CH43" s="45">
        <v>2.7777777777777778E-4</v>
      </c>
      <c r="CI43">
        <v>0.22780092592592593</v>
      </c>
      <c r="CJ43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>
        <v>0.29730000000000001</v>
      </c>
      <c r="CQ43">
        <v>2</v>
      </c>
      <c r="CR43">
        <v>6.0600000000000001E-2</v>
      </c>
      <c r="CS43">
        <v>1030</v>
      </c>
      <c r="CT43">
        <v>515</v>
      </c>
      <c r="CU43">
        <v>800</v>
      </c>
      <c r="CV43">
        <v>0.77669999999999995</v>
      </c>
      <c r="CW43">
        <v>0.1163</v>
      </c>
      <c r="CX43">
        <v>98</v>
      </c>
      <c r="CY43">
        <v>800</v>
      </c>
    </row>
    <row r="44" spans="1:103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44" s="34" cm="1">
        <f t="array" ref="C44">_xlfn.XLOOKUP(1,(TablaMeta[CONCAT]=$M$3&amp;$N$3&amp;D1_MAYO_2026[[#This Row],[SUPER]])*(TablaMeta[SEGG]=D1_MAYO_2026[[#This Row],[SEGMENTO]]),TablaMeta[Meta_Asesor])</f>
        <v>29500</v>
      </c>
      <c r="D44" s="35">
        <f>IF(D1_MAYO_2026[[#This Row],[RECUPERO]]="VACACIONES","VACACIONES",IFERROR(D1_MAYO_2026[[#This Row],[RECUPERO]]/D1_MAYO_2026[[#This Row],[META]],""))</f>
        <v>4.0677966101694912E-2</v>
      </c>
      <c r="E44" s="35" t="str">
        <f>D1_MAYO_2026[[#This Row],[SUPER]]</f>
        <v>JOHAN</v>
      </c>
      <c r="F44" t="s">
        <v>51</v>
      </c>
      <c r="G44" s="3">
        <v>1200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DATA_MAYO_2026[[#This Row],[RECUPERO]]/DATA_MAYO_2026[[#This Row],[META]]</f>
        <v>0.56324675324675322</v>
      </c>
      <c r="N44" s="5">
        <f>6-ROUNDUP(_xlfn.RANK.EQ(DATA_MAYO_2026[[#This Row],[AL_AC]],DATA_MAYO_2026[AL_AC],0)/(COUNTA(DATA_MAYO_2026[AL_AC])/5),0)</f>
        <v>5</v>
      </c>
      <c r="O44" s="54" t="str">
        <f>IFERROR(VLOOKUP(DATA_MAYO_2026[[#This Row],[ASER_]],$B:$G,4,0),"")</f>
        <v>SANDY</v>
      </c>
      <c r="P44" s="6">
        <f>VLOOKUP(DATA_MAYO_2026[[#This Row],[ASER_]],D1_MAYO_2026[[ASESOR_CRR]:[RECUPERO]],6,0)</f>
        <v>21685</v>
      </c>
      <c r="Q44" s="6">
        <f>VLOOKUP(DATA_MAYO_2026[[#This Row],[ASER_]],D1_MAYO_2026[[ASESOR_CRR]:[META]],2,0)</f>
        <v>38500</v>
      </c>
      <c r="R44" t="s">
        <v>32</v>
      </c>
      <c r="S44">
        <v>0</v>
      </c>
      <c r="T44">
        <v>0</v>
      </c>
      <c r="U44">
        <v>0</v>
      </c>
      <c r="V44">
        <v>4000</v>
      </c>
      <c r="W44">
        <v>0</v>
      </c>
      <c r="X44" s="5">
        <v>4000</v>
      </c>
      <c r="Y44" s="6">
        <v>0</v>
      </c>
      <c r="Z44" s="6">
        <v>1500</v>
      </c>
      <c r="AA44" s="6">
        <v>0</v>
      </c>
      <c r="AB44" s="6">
        <v>6285</v>
      </c>
      <c r="AC44" s="6">
        <v>2800</v>
      </c>
      <c r="AD44" s="6">
        <v>0</v>
      </c>
      <c r="AE44" s="6">
        <v>3100</v>
      </c>
      <c r="AF44" s="6"/>
      <c r="AG44" s="6"/>
      <c r="AH44" s="6"/>
      <c r="AI44" s="6"/>
      <c r="AJ44" s="6"/>
      <c r="AK44" s="6"/>
      <c r="AL44" s="6"/>
      <c r="AM44" s="6"/>
      <c r="AN44" s="54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4" s="54">
        <f>SUM(DATA_MAYO_2026[[#This Row],[15]:[30]])</f>
        <v>5900</v>
      </c>
      <c r="BX44" s="45" t="s">
        <v>637</v>
      </c>
      <c r="BY44" s="45" t="s">
        <v>125</v>
      </c>
      <c r="BZ44" s="45" t="s">
        <v>75</v>
      </c>
      <c r="CA44" s="45">
        <v>46176</v>
      </c>
      <c r="CB44" s="45">
        <v>1</v>
      </c>
      <c r="CC44" s="45">
        <v>1</v>
      </c>
      <c r="CD44" s="45"/>
      <c r="CE44" s="45">
        <v>1</v>
      </c>
      <c r="CF44" s="45"/>
      <c r="CG44" s="45">
        <v>7.0601851851851847E-4</v>
      </c>
      <c r="CH44" s="45">
        <v>7.0601851851851847E-4</v>
      </c>
      <c r="CI44">
        <v>0.29614583333333333</v>
      </c>
      <c r="CJ44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>
        <v>0.1399</v>
      </c>
      <c r="CX44">
        <v>68</v>
      </c>
    </row>
    <row r="45" spans="1:103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0.53333333333333333</v>
      </c>
      <c r="E45" s="35" t="str">
        <f>D1_MAYO_2026[[#This Row],[SUPER]]</f>
        <v>LEONOR</v>
      </c>
      <c r="F45" t="s">
        <v>634</v>
      </c>
      <c r="G45" s="3">
        <v>6400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5"/>
      <c r="M45" s="5">
        <f>DATA_MAYO_2026[[#This Row],[RECUPERO]]/DATA_MAYO_2026[[#This Row],[META]]</f>
        <v>0.2487611111111111</v>
      </c>
      <c r="N45" s="5">
        <f>6-ROUNDUP(_xlfn.RANK.EQ(DATA_MAYO_2026[[#This Row],[AL_AC]],DATA_MAYO_2026[AL_AC],0)/(COUNTA(DATA_MAYO_2026[AL_AC])/5),0)</f>
        <v>2</v>
      </c>
      <c r="O45" s="54" t="str">
        <f>IFERROR(VLOOKUP(DATA_MAYO_2026[[#This Row],[ASER_]],$B:$G,4,0),"")</f>
        <v>SANDY</v>
      </c>
      <c r="P45" s="6">
        <f>VLOOKUP(DATA_MAYO_2026[[#This Row],[ASER_]],D1_MAYO_2026[[ASESOR_CRR]:[RECUPERO]],6,0)</f>
        <v>17910.8</v>
      </c>
      <c r="Q45" s="6">
        <f>VLOOKUP(DATA_MAYO_2026[[#This Row],[ASER_]],D1_MAYO_2026[[ASESOR_CRR]:[META]],2,0)</f>
        <v>72000</v>
      </c>
      <c r="R45" t="s">
        <v>60</v>
      </c>
      <c r="S45">
        <v>800</v>
      </c>
      <c r="T45">
        <v>11256</v>
      </c>
      <c r="U45">
        <v>0</v>
      </c>
      <c r="V45">
        <v>0</v>
      </c>
      <c r="W45">
        <v>0</v>
      </c>
      <c r="X45" s="5">
        <v>1000</v>
      </c>
      <c r="Y45" s="6">
        <v>0</v>
      </c>
      <c r="Z45" s="6">
        <v>0</v>
      </c>
      <c r="AA45" s="6">
        <v>0</v>
      </c>
      <c r="AB45" s="6">
        <v>0</v>
      </c>
      <c r="AC45" s="6">
        <v>1000</v>
      </c>
      <c r="AD45" s="6">
        <v>3854.8</v>
      </c>
      <c r="AE45" s="6">
        <v>0</v>
      </c>
      <c r="AF45" s="6"/>
      <c r="AG45" s="6"/>
      <c r="AH45" s="6"/>
      <c r="AI45" s="6"/>
      <c r="AJ45" s="6"/>
      <c r="AK45" s="6"/>
      <c r="AL45" s="6"/>
      <c r="AM45" s="6"/>
      <c r="AN45" s="54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45" s="54">
        <f>SUM(DATA_MAYO_2026[[#This Row],[15]:[30]])</f>
        <v>4854.8</v>
      </c>
      <c r="BX45" s="45" t="s">
        <v>637</v>
      </c>
      <c r="BY45" s="45" t="s">
        <v>125</v>
      </c>
      <c r="BZ45" s="45" t="s">
        <v>75</v>
      </c>
      <c r="CA45" s="45">
        <v>46177</v>
      </c>
      <c r="CB45" s="45">
        <v>1</v>
      </c>
      <c r="CC45" s="45">
        <v>1</v>
      </c>
      <c r="CD45" s="45"/>
      <c r="CE45" s="45">
        <v>1</v>
      </c>
      <c r="CF45" s="45"/>
      <c r="CG45" s="45">
        <v>1.261574074074074E-3</v>
      </c>
      <c r="CH45" s="45">
        <v>1.261574074074074E-3</v>
      </c>
      <c r="CI45">
        <v>0.24265046296296297</v>
      </c>
      <c r="CJ45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>
        <v>0.1404</v>
      </c>
      <c r="CQ45">
        <v>1</v>
      </c>
      <c r="CR45">
        <v>6.25E-2</v>
      </c>
      <c r="CS45">
        <v>2000</v>
      </c>
      <c r="CT45">
        <v>2000</v>
      </c>
      <c r="CX45">
        <v>94</v>
      </c>
    </row>
    <row r="46" spans="1:103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46" s="34" cm="1">
        <f t="array" ref="C46">_xlfn.XLOOKUP(1,(TablaMeta[CONCAT]=$M$3&amp;$N$3&amp;D1_MAYO_2026[[#This Row],[SUPER]])*(TablaMeta[SEGG]=D1_MAYO_2026[[#This Row],[SEGMENTO]]),TablaMeta[Meta_Asesor])</f>
        <v>12000</v>
      </c>
      <c r="D46" s="35">
        <f>IF(D1_MAYO_2026[[#This Row],[RECUPERO]]="VACACIONES","VACACIONES",IFERROR(D1_MAYO_2026[[#This Row],[RECUPERO]]/D1_MAYO_2026[[#This Row],[META]],""))</f>
        <v>0.54408333333333336</v>
      </c>
      <c r="E46" s="35" t="str">
        <f>D1_MAYO_2026[[#This Row],[SUPER]]</f>
        <v>LEONOR</v>
      </c>
      <c r="F46" t="s">
        <v>631</v>
      </c>
      <c r="G46" s="3">
        <v>6529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6" s="55"/>
      <c r="M46" s="5">
        <f>DATA_MAYO_2026[[#This Row],[RECUPERO]]/DATA_MAYO_2026[[#This Row],[META]]</f>
        <v>0.11666666666666667</v>
      </c>
      <c r="N46" s="5">
        <f>6-ROUNDUP(_xlfn.RANK.EQ(DATA_MAYO_2026[[#This Row],[AL_AC]],DATA_MAYO_2026[AL_AC],0)/(COUNTA(DATA_MAYO_2026[AL_AC])/5),0)</f>
        <v>1</v>
      </c>
      <c r="O46" s="54" t="str">
        <f>IFERROR(VLOOKUP(DATA_MAYO_2026[[#This Row],[ASER_]],$B:$G,4,0),"")</f>
        <v>SANDY</v>
      </c>
      <c r="P46" s="6">
        <f>VLOOKUP(DATA_MAYO_2026[[#This Row],[ASER_]],D1_MAYO_2026[[ASESOR_CRR]:[RECUPERO]],6,0)</f>
        <v>8400</v>
      </c>
      <c r="Q46" s="6">
        <f>VLOOKUP(DATA_MAYO_2026[[#This Row],[ASER_]],D1_MAYO_2026[[ASESOR_CRR]:[META]],2,0)</f>
        <v>72000</v>
      </c>
      <c r="R46" t="s">
        <v>79</v>
      </c>
      <c r="S46">
        <v>0</v>
      </c>
      <c r="T46">
        <v>1000</v>
      </c>
      <c r="U46">
        <v>0</v>
      </c>
      <c r="V46">
        <v>0</v>
      </c>
      <c r="W46">
        <v>0</v>
      </c>
      <c r="X46" s="5">
        <v>0</v>
      </c>
      <c r="Y46" s="6">
        <v>3900</v>
      </c>
      <c r="Z46" s="6">
        <v>0</v>
      </c>
      <c r="AA46" s="6">
        <v>0</v>
      </c>
      <c r="AB46" s="6">
        <v>1500</v>
      </c>
      <c r="AC46" s="6">
        <v>0</v>
      </c>
      <c r="AD46" s="6">
        <v>1000</v>
      </c>
      <c r="AE46" s="6">
        <v>1000</v>
      </c>
      <c r="AF46" s="6"/>
      <c r="AG46" s="6"/>
      <c r="AH46" s="6"/>
      <c r="AI46" s="6"/>
      <c r="AJ46" s="6"/>
      <c r="AK46" s="6"/>
      <c r="AL46" s="6"/>
      <c r="AM46" s="6"/>
      <c r="AN46" s="54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46" s="54">
        <f>SUM(DATA_MAYO_2026[[#This Row],[15]:[30]])</f>
        <v>2000</v>
      </c>
      <c r="BX46" s="45" t="s">
        <v>637</v>
      </c>
      <c r="BY46" s="45" t="s">
        <v>125</v>
      </c>
      <c r="BZ46" s="45" t="s">
        <v>75</v>
      </c>
      <c r="CA46" s="45">
        <v>46178</v>
      </c>
      <c r="CB46" s="45">
        <v>1</v>
      </c>
      <c r="CC46" s="45">
        <v>1</v>
      </c>
      <c r="CD46" s="45"/>
      <c r="CE46" s="45">
        <v>1</v>
      </c>
      <c r="CF46" s="45"/>
      <c r="CG46" s="45">
        <v>4.5138888888888887E-4</v>
      </c>
      <c r="CH46" s="45">
        <v>4.5138888888888887E-4</v>
      </c>
      <c r="CI46">
        <v>0.1482175925925926</v>
      </c>
      <c r="CJ46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>
        <v>0.1111</v>
      </c>
      <c r="CX46">
        <v>100</v>
      </c>
    </row>
    <row r="47" spans="1:103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47" s="34" cm="1">
        <f t="array" ref="C47">_xlfn.XLOOKUP(1,(TablaMeta[CONCAT]=$M$3&amp;$N$3&amp;D1_MAYO_2026[[#This Row],[SUPER]])*(TablaMeta[SEGG]=D1_MAYO_2026[[#This Row],[SEGMENTO]]),TablaMeta[Meta_Asesor])</f>
        <v>12000</v>
      </c>
      <c r="D47" s="35">
        <f>IF(D1_MAYO_2026[[#This Row],[RECUPERO]]="VACACIONES","VACACIONES",IFERROR(D1_MAYO_2026[[#This Row],[RECUPERO]]/D1_MAYO_2026[[#This Row],[META]],""))</f>
        <v>0.4325</v>
      </c>
      <c r="E47" s="35" t="str">
        <f>D1_MAYO_2026[[#This Row],[SUPER]]</f>
        <v>LEONOR</v>
      </c>
      <c r="F47" t="s">
        <v>635</v>
      </c>
      <c r="G47" s="3">
        <v>5190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7" s="55"/>
      <c r="M47" s="5">
        <f>DATA_MAYO_2026[[#This Row],[RECUPERO]]/DATA_MAYO_2026[[#This Row],[META]]</f>
        <v>2.2402777777777778E-2</v>
      </c>
      <c r="N47" s="5">
        <f>6-ROUNDUP(_xlfn.RANK.EQ(DATA_MAYO_2026[[#This Row],[AL_AC]],DATA_MAYO_2026[AL_AC],0)/(COUNTA(DATA_MAYO_2026[AL_AC])/5),0)</f>
        <v>1</v>
      </c>
      <c r="O47" s="54" t="str">
        <f>IFERROR(VLOOKUP(DATA_MAYO_2026[[#This Row],[ASER_]],$B:$G,4,0),"")</f>
        <v>SANDY</v>
      </c>
      <c r="P47" s="6">
        <f>VLOOKUP(DATA_MAYO_2026[[#This Row],[ASER_]],D1_MAYO_2026[[ASESOR_CRR]:[RECUPERO]],6,0)</f>
        <v>1613</v>
      </c>
      <c r="Q47" s="6">
        <f>VLOOKUP(DATA_MAYO_2026[[#This Row],[ASER_]],D1_MAYO_2026[[ASESOR_CRR]:[META]],2,0)</f>
        <v>72000</v>
      </c>
      <c r="R47" t="s">
        <v>75</v>
      </c>
      <c r="S47">
        <v>0</v>
      </c>
      <c r="T47">
        <v>0</v>
      </c>
      <c r="U47">
        <v>0</v>
      </c>
      <c r="V47">
        <v>0</v>
      </c>
      <c r="W47">
        <v>0</v>
      </c>
      <c r="X47" s="5">
        <v>0</v>
      </c>
      <c r="Y47" s="6">
        <v>0</v>
      </c>
      <c r="Z47" s="6">
        <v>0</v>
      </c>
      <c r="AA47" s="6">
        <v>0</v>
      </c>
      <c r="AB47" s="6">
        <v>0</v>
      </c>
      <c r="AC47" s="6">
        <v>0</v>
      </c>
      <c r="AD47" s="6">
        <v>0</v>
      </c>
      <c r="AE47" s="6">
        <v>1613</v>
      </c>
      <c r="AF47" s="6"/>
      <c r="AG47" s="6"/>
      <c r="AH47" s="6"/>
      <c r="AI47" s="6"/>
      <c r="AJ47" s="6"/>
      <c r="AK47" s="6"/>
      <c r="AL47" s="6"/>
      <c r="AM47" s="6"/>
      <c r="AN47" s="54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47" s="54">
        <f>SUM(DATA_MAYO_2026[[#This Row],[15]:[30]])</f>
        <v>1613</v>
      </c>
      <c r="BX47" s="45" t="s">
        <v>637</v>
      </c>
      <c r="BY47" s="45" t="s">
        <v>2</v>
      </c>
      <c r="BZ47" s="45" t="s">
        <v>15</v>
      </c>
      <c r="CA47" s="45">
        <v>46175</v>
      </c>
      <c r="CB47" s="45">
        <v>1</v>
      </c>
      <c r="CC47" s="45">
        <v>1</v>
      </c>
      <c r="CD47" s="45"/>
      <c r="CE47" s="45">
        <v>1</v>
      </c>
      <c r="CF47" s="45"/>
      <c r="CG47" s="45">
        <v>2.3148148148148147E-5</v>
      </c>
      <c r="CH47" s="45">
        <v>2.3148148148148147E-5</v>
      </c>
      <c r="CI47">
        <v>0.14059027777777777</v>
      </c>
      <c r="CJ47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>
        <v>0.5</v>
      </c>
      <c r="CQ47">
        <v>14</v>
      </c>
      <c r="CR47">
        <v>0.4375</v>
      </c>
      <c r="CS47">
        <v>9695</v>
      </c>
      <c r="CT47">
        <v>693</v>
      </c>
      <c r="CX47">
        <v>62</v>
      </c>
    </row>
    <row r="48" spans="1:103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8" s="34" cm="1">
        <f t="array" ref="C48">_xlfn.XLOOKUP(1,(TablaMeta[CONCAT]=$M$3&amp;$N$3&amp;D1_MAYO_2026[[#This Row],[SUPER]])*(TablaMeta[SEGG]=D1_MAYO_2026[[#This Row],[SEGMENTO]]),TablaMeta[Meta_Asesor])</f>
        <v>12000</v>
      </c>
      <c r="D48" s="35">
        <f>IF(D1_MAYO_2026[[#This Row],[RECUPERO]]="VACACIONES","VACACIONES",IFERROR(D1_MAYO_2026[[#This Row],[RECUPERO]]/D1_MAYO_2026[[#This Row],[META]],""))</f>
        <v>0.30416666666666664</v>
      </c>
      <c r="E48" s="35" t="str">
        <f>D1_MAYO_2026[[#This Row],[SUPER]]</f>
        <v>LEONOR</v>
      </c>
      <c r="F48" t="s">
        <v>603</v>
      </c>
      <c r="G48" s="3">
        <v>3650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8" s="55"/>
      <c r="M48" s="5">
        <f>DATA_MAYO_2026[[#This Row],[RECUPERO]]/DATA_MAYO_2026[[#This Row],[META]]</f>
        <v>0.12805555555555556</v>
      </c>
      <c r="N48" s="5">
        <f>6-ROUNDUP(_xlfn.RANK.EQ(DATA_MAYO_2026[[#This Row],[AL_AC]],DATA_MAYO_2026[AL_AC],0)/(COUNTA(DATA_MAYO_2026[AL_AC])/5),0)</f>
        <v>2</v>
      </c>
      <c r="O48" s="54" t="str">
        <f>IFERROR(VLOOKUP(DATA_MAYO_2026[[#This Row],[ASER_]],$B:$G,4,0),"")</f>
        <v>SANDY</v>
      </c>
      <c r="P48" s="6">
        <f>VLOOKUP(DATA_MAYO_2026[[#This Row],[ASER_]],D1_MAYO_2026[[ASESOR_CRR]:[RECUPERO]],6,0)</f>
        <v>9220</v>
      </c>
      <c r="Q48" s="6">
        <f>VLOOKUP(DATA_MAYO_2026[[#This Row],[ASER_]],D1_MAYO_2026[[ASESOR_CRR]:[META]],2,0)</f>
        <v>72000</v>
      </c>
      <c r="R48" t="s">
        <v>68</v>
      </c>
      <c r="S48">
        <v>2020</v>
      </c>
      <c r="T48">
        <v>0</v>
      </c>
      <c r="U48">
        <v>0</v>
      </c>
      <c r="V48">
        <v>0</v>
      </c>
      <c r="W48">
        <v>0</v>
      </c>
      <c r="X48" s="5">
        <v>1500</v>
      </c>
      <c r="Y48" s="6">
        <v>1500</v>
      </c>
      <c r="Z48" s="6">
        <v>500</v>
      </c>
      <c r="AA48" s="6">
        <v>0</v>
      </c>
      <c r="AB48" s="6">
        <v>0</v>
      </c>
      <c r="AC48" s="6">
        <v>0</v>
      </c>
      <c r="AD48" s="6">
        <v>3700</v>
      </c>
      <c r="AE48" s="6">
        <v>0</v>
      </c>
      <c r="AF48" s="6"/>
      <c r="AG48" s="6"/>
      <c r="AH48" s="6"/>
      <c r="AI48" s="6"/>
      <c r="AJ48" s="6"/>
      <c r="AK48" s="6"/>
      <c r="AL48" s="6"/>
      <c r="AM48" s="6"/>
      <c r="AN48" s="54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48" s="54">
        <f>SUM(DATA_MAYO_2026[[#This Row],[15]:[30]])</f>
        <v>3700</v>
      </c>
      <c r="BX48" s="45" t="s">
        <v>637</v>
      </c>
      <c r="BY48" s="45" t="s">
        <v>2</v>
      </c>
      <c r="BZ48" s="45" t="s">
        <v>15</v>
      </c>
      <c r="CA48" s="45">
        <v>46176</v>
      </c>
      <c r="CB48" s="45">
        <v>1</v>
      </c>
      <c r="CC48" s="45">
        <v>1</v>
      </c>
      <c r="CD48" s="45"/>
      <c r="CE48" s="45">
        <v>1</v>
      </c>
      <c r="CF48" s="45"/>
      <c r="CG48" s="45">
        <v>8.1018518518518516E-5</v>
      </c>
      <c r="CH48" s="45">
        <v>8.1018518518518516E-5</v>
      </c>
      <c r="CI48">
        <v>0.2464699074074074</v>
      </c>
      <c r="CJ48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>
        <v>0.22670000000000001</v>
      </c>
      <c r="CX48">
        <v>66</v>
      </c>
    </row>
    <row r="49" spans="1:103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49" s="34" cm="1">
        <f t="array" ref="C49">_xlfn.XLOOKUP(1,(TablaMeta[CONCAT]=$M$3&amp;$N$3&amp;D1_MAYO_2026[[#This Row],[SUPER]])*(TablaMeta[SEGG]=D1_MAYO_2026[[#This Row],[SEGMENTO]]),TablaMeta[Meta_Asesor])</f>
        <v>12000</v>
      </c>
      <c r="D49" s="35">
        <f>IF(D1_MAYO_2026[[#This Row],[RECUPERO]]="VACACIONES","VACACIONES",IFERROR(D1_MAYO_2026[[#This Row],[RECUPERO]]/D1_MAYO_2026[[#This Row],[META]],""))</f>
        <v>0.28958333333333336</v>
      </c>
      <c r="E49" s="35" t="str">
        <f>D1_MAYO_2026[[#This Row],[SUPER]]</f>
        <v>LEONOR</v>
      </c>
      <c r="F49" t="s">
        <v>55</v>
      </c>
      <c r="G49" s="3">
        <v>3475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9" s="55"/>
      <c r="M49" s="5">
        <f>DATA_MAYO_2026[[#This Row],[RECUPERO]]/DATA_MAYO_2026[[#This Row],[META]]</f>
        <v>0.1164</v>
      </c>
      <c r="N49" s="5">
        <f>6-ROUNDUP(_xlfn.RANK.EQ(DATA_MAYO_2026[[#This Row],[AL_AC]],DATA_MAYO_2026[AL_AC],0)/(COUNTA(DATA_MAYO_2026[AL_AC])/5),0)</f>
        <v>1</v>
      </c>
      <c r="O49" s="54" t="str">
        <f>IFERROR(VLOOKUP(DATA_MAYO_2026[[#This Row],[ASER_]],$B:$G,4,0),"")</f>
        <v>JORGE</v>
      </c>
      <c r="P49" s="6">
        <f>VLOOKUP(DATA_MAYO_2026[[#This Row],[ASER_]],D1_MAYO_2026[[ASESOR_CRR]:[RECUPERO]],6,0)</f>
        <v>6984</v>
      </c>
      <c r="Q49" s="6">
        <f>VLOOKUP(DATA_MAYO_2026[[#This Row],[ASER_]],D1_MAYO_2026[[ASESOR_CRR]:[META]],2,0)</f>
        <v>60000</v>
      </c>
      <c r="R49" t="s">
        <v>76</v>
      </c>
      <c r="S49">
        <v>0</v>
      </c>
      <c r="T49">
        <v>1034</v>
      </c>
      <c r="U49">
        <v>0</v>
      </c>
      <c r="V49">
        <v>0</v>
      </c>
      <c r="W49">
        <v>1950</v>
      </c>
      <c r="X49" s="5">
        <v>0</v>
      </c>
      <c r="Y49" s="6">
        <v>0</v>
      </c>
      <c r="Z49" s="6">
        <v>0</v>
      </c>
      <c r="AA49" s="6">
        <v>0</v>
      </c>
      <c r="AB49" s="6">
        <v>4000</v>
      </c>
      <c r="AC49" s="6">
        <v>0</v>
      </c>
      <c r="AD49" s="6">
        <v>0</v>
      </c>
      <c r="AE49" s="6">
        <v>0</v>
      </c>
      <c r="AF49" s="6"/>
      <c r="AG49" s="6"/>
      <c r="AH49" s="6"/>
      <c r="AI49" s="6"/>
      <c r="AJ49" s="6"/>
      <c r="AK49" s="6"/>
      <c r="AL49" s="6"/>
      <c r="AM49" s="6"/>
      <c r="AN49" s="54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9" s="54">
        <f>SUM(DATA_MAYO_2026[[#This Row],[15]:[30]])</f>
        <v>0</v>
      </c>
      <c r="BX49" s="45" t="s">
        <v>637</v>
      </c>
      <c r="BY49" s="45" t="s">
        <v>2</v>
      </c>
      <c r="BZ49" s="45" t="s">
        <v>15</v>
      </c>
      <c r="CA49" s="45">
        <v>46177</v>
      </c>
      <c r="CB49" s="45">
        <v>1</v>
      </c>
      <c r="CC49" s="45">
        <v>1</v>
      </c>
      <c r="CD49" s="45"/>
      <c r="CE49" s="45">
        <v>1</v>
      </c>
      <c r="CF49" s="45"/>
      <c r="CG49" s="45">
        <v>4.6296296296296294E-5</v>
      </c>
      <c r="CH49" s="45">
        <v>4.6296296296296294E-5</v>
      </c>
      <c r="CI49">
        <v>0.22971064814814815</v>
      </c>
      <c r="CJ4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>
        <v>0.29630000000000001</v>
      </c>
      <c r="CX49">
        <v>92</v>
      </c>
    </row>
    <row r="50" spans="1:103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50" s="34" cm="1">
        <f t="array" ref="C50">_xlfn.XLOOKUP(1,(TablaMeta[CONCAT]=$M$3&amp;$N$3&amp;D1_MAYO_2026[[#This Row],[SUPER]])*(TablaMeta[SEGG]=D1_MAYO_2026[[#This Row],[SEGMENTO]]),TablaMeta[Meta_Asesor])</f>
        <v>12000</v>
      </c>
      <c r="D50" s="35">
        <f>IF(D1_MAYO_2026[[#This Row],[RECUPERO]]="VACACIONES","VACACIONES",IFERROR(D1_MAYO_2026[[#This Row],[RECUPERO]]/D1_MAYO_2026[[#This Row],[META]],""))</f>
        <v>0.23633333333333334</v>
      </c>
      <c r="E50" s="35" t="str">
        <f>D1_MAYO_2026[[#This Row],[SUPER]]</f>
        <v>LEONOR</v>
      </c>
      <c r="F50" t="s">
        <v>630</v>
      </c>
      <c r="G50" s="3">
        <v>2836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0" s="55"/>
      <c r="M50" s="5">
        <f>DATA_MAYO_2026[[#This Row],[RECUPERO]]/DATA_MAYO_2026[[#This Row],[META]]</f>
        <v>4.6850000000000003E-2</v>
      </c>
      <c r="N50" s="5">
        <f>6-ROUNDUP(_xlfn.RANK.EQ(DATA_MAYO_2026[[#This Row],[AL_AC]],DATA_MAYO_2026[AL_AC],0)/(COUNTA(DATA_MAYO_2026[AL_AC])/5),0)</f>
        <v>1</v>
      </c>
      <c r="O50" s="54" t="str">
        <f>IFERROR(VLOOKUP(DATA_MAYO_2026[[#This Row],[ASER_]],$B:$G,4,0),"")</f>
        <v>JORGE</v>
      </c>
      <c r="P50" s="6">
        <f>VLOOKUP(DATA_MAYO_2026[[#This Row],[ASER_]],D1_MAYO_2026[[ASESOR_CRR]:[RECUPERO]],6,0)</f>
        <v>2811</v>
      </c>
      <c r="Q50" s="6">
        <f>VLOOKUP(DATA_MAYO_2026[[#This Row],[ASER_]],D1_MAYO_2026[[ASESOR_CRR]:[META]],2,0)</f>
        <v>60000</v>
      </c>
      <c r="R50" t="s">
        <v>15</v>
      </c>
      <c r="S50">
        <v>0</v>
      </c>
      <c r="T50">
        <v>0</v>
      </c>
      <c r="U50">
        <v>0</v>
      </c>
      <c r="V50">
        <v>2100</v>
      </c>
      <c r="W50">
        <v>210</v>
      </c>
      <c r="X50" s="5">
        <v>0</v>
      </c>
      <c r="Y50" s="6">
        <v>0</v>
      </c>
      <c r="Z50" s="6">
        <v>0</v>
      </c>
      <c r="AA50" s="6">
        <v>0</v>
      </c>
      <c r="AB50" s="6">
        <v>100</v>
      </c>
      <c r="AC50" s="6">
        <v>0</v>
      </c>
      <c r="AD50" s="6">
        <v>401</v>
      </c>
      <c r="AE50" s="6">
        <v>0</v>
      </c>
      <c r="AF50" s="6"/>
      <c r="AG50" s="6"/>
      <c r="AH50" s="6"/>
      <c r="AI50" s="6"/>
      <c r="AJ50" s="6"/>
      <c r="AK50" s="6"/>
      <c r="AL50" s="6"/>
      <c r="AM50" s="6"/>
      <c r="AN50" s="54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0" s="54">
        <f>SUM(DATA_MAYO_2026[[#This Row],[15]:[30]])</f>
        <v>401</v>
      </c>
      <c r="BX50" s="45" t="s">
        <v>637</v>
      </c>
      <c r="BY50" s="45" t="s">
        <v>2</v>
      </c>
      <c r="BZ50" s="45" t="s">
        <v>15</v>
      </c>
      <c r="CA50" s="45">
        <v>46178</v>
      </c>
      <c r="CB50" s="45">
        <v>1</v>
      </c>
      <c r="CC50" s="45">
        <v>1</v>
      </c>
      <c r="CD50" s="45"/>
      <c r="CE50" s="45">
        <v>1</v>
      </c>
      <c r="CF50" s="45"/>
      <c r="CG50" s="45">
        <v>3.4722222222222222E-5</v>
      </c>
      <c r="CH50" s="45">
        <v>3.4722222222222222E-5</v>
      </c>
      <c r="CI50">
        <v>0.1542361111111111</v>
      </c>
      <c r="CJ50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>
        <v>0.2414</v>
      </c>
      <c r="CX50">
        <v>92</v>
      </c>
    </row>
    <row r="51" spans="1:103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51" s="34" cm="1">
        <f t="array" ref="C51">_xlfn.XLOOKUP(1,(TablaMeta[CONCAT]=$M$3&amp;$N$3&amp;D1_MAYO_2026[[#This Row],[SUPER]])*(TablaMeta[SEGG]=D1_MAYO_2026[[#This Row],[SEGMENTO]]),TablaMeta[Meta_Asesor])</f>
        <v>12000</v>
      </c>
      <c r="D51" s="35">
        <f>IF(D1_MAYO_2026[[#This Row],[RECUPERO]]="VACACIONES","VACACIONES",IFERROR(D1_MAYO_2026[[#This Row],[RECUPERO]]/D1_MAYO_2026[[#This Row],[META]],""))</f>
        <v>0.13916666666666666</v>
      </c>
      <c r="E51" s="35" t="str">
        <f>D1_MAYO_2026[[#This Row],[SUPER]]</f>
        <v>LEONOR</v>
      </c>
      <c r="F51" t="s">
        <v>49</v>
      </c>
      <c r="G51" s="3">
        <v>1670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1" s="55"/>
      <c r="M51" s="5">
        <f>DATA_MAYO_2026[[#This Row],[RECUPERO]]/DATA_MAYO_2026[[#This Row],[META]]</f>
        <v>0.12598333333333334</v>
      </c>
      <c r="N51" s="5">
        <f>6-ROUNDUP(_xlfn.RANK.EQ(DATA_MAYO_2026[[#This Row],[AL_AC]],DATA_MAYO_2026[AL_AC],0)/(COUNTA(DATA_MAYO_2026[AL_AC])/5),0)</f>
        <v>2</v>
      </c>
      <c r="O51" s="54" t="str">
        <f>IFERROR(VLOOKUP(DATA_MAYO_2026[[#This Row],[ASER_]],$B:$G,4,0),"")</f>
        <v>JORGE</v>
      </c>
      <c r="P51" s="6">
        <f>VLOOKUP(DATA_MAYO_2026[[#This Row],[ASER_]],D1_MAYO_2026[[ASESOR_CRR]:[RECUPERO]],6,0)</f>
        <v>7559</v>
      </c>
      <c r="Q51" s="6">
        <f>VLOOKUP(DATA_MAYO_2026[[#This Row],[ASER_]],D1_MAYO_2026[[ASESOR_CRR]:[META]],2,0)</f>
        <v>60000</v>
      </c>
      <c r="R51" t="s">
        <v>65</v>
      </c>
      <c r="S51">
        <v>0</v>
      </c>
      <c r="T51">
        <v>0</v>
      </c>
      <c r="U51">
        <v>2281</v>
      </c>
      <c r="V51">
        <v>265</v>
      </c>
      <c r="W51">
        <v>2185</v>
      </c>
      <c r="X51" s="5">
        <v>0</v>
      </c>
      <c r="Y51" s="6">
        <v>0</v>
      </c>
      <c r="Z51" s="6">
        <v>1000</v>
      </c>
      <c r="AA51" s="6">
        <v>0</v>
      </c>
      <c r="AB51" s="6">
        <v>308</v>
      </c>
      <c r="AC51" s="6">
        <v>1520</v>
      </c>
      <c r="AD51" s="6">
        <v>0</v>
      </c>
      <c r="AE51" s="6">
        <v>0</v>
      </c>
      <c r="AF51" s="6"/>
      <c r="AG51" s="6"/>
      <c r="AH51" s="6"/>
      <c r="AI51" s="6"/>
      <c r="AJ51" s="6"/>
      <c r="AK51" s="6"/>
      <c r="AL51" s="6"/>
      <c r="AM51" s="6"/>
      <c r="AN51" s="54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1" s="54">
        <f>SUM(DATA_MAYO_2026[[#This Row],[15]:[30]])</f>
        <v>1520</v>
      </c>
      <c r="BX51" s="45" t="s">
        <v>637</v>
      </c>
      <c r="BY51" s="45" t="s">
        <v>2</v>
      </c>
      <c r="BZ51" s="45" t="s">
        <v>24</v>
      </c>
      <c r="CA51" s="45">
        <v>46175</v>
      </c>
      <c r="CB51" s="45">
        <v>1</v>
      </c>
      <c r="CC51" s="45">
        <v>1</v>
      </c>
      <c r="CD51" s="45"/>
      <c r="CE51" s="45">
        <v>1</v>
      </c>
      <c r="CF51" s="45"/>
      <c r="CG51" s="45">
        <v>1.3888888888888889E-4</v>
      </c>
      <c r="CH51" s="45">
        <v>1.3888888888888889E-4</v>
      </c>
      <c r="CI51">
        <v>0.17958333333333334</v>
      </c>
      <c r="CJ51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>
        <v>0.46300000000000002</v>
      </c>
      <c r="CQ51">
        <v>2</v>
      </c>
      <c r="CR51">
        <v>0.08</v>
      </c>
      <c r="CS51">
        <v>2360</v>
      </c>
      <c r="CT51">
        <v>1180</v>
      </c>
      <c r="CU51">
        <v>100</v>
      </c>
      <c r="CV51">
        <v>4.24E-2</v>
      </c>
      <c r="CW51">
        <v>1.6199999999999999E-2</v>
      </c>
      <c r="CX51">
        <v>50</v>
      </c>
      <c r="CY51">
        <v>100</v>
      </c>
    </row>
    <row r="52" spans="1:103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52" s="34" cm="1">
        <f t="array" ref="C52">_xlfn.XLOOKUP(1,(TablaMeta[CONCAT]=$M$3&amp;$N$3&amp;D1_MAYO_2026[[#This Row],[SUPER]])*(TablaMeta[SEGG]=D1_MAYO_2026[[#This Row],[SEGMENTO]]),TablaMeta[Meta_Asesor])</f>
        <v>12000</v>
      </c>
      <c r="D52" s="35">
        <f>IF(D1_MAYO_2026[[#This Row],[RECUPERO]]="VACACIONES","VACACIONES",IFERROR(D1_MAYO_2026[[#This Row],[RECUPERO]]/D1_MAYO_2026[[#This Row],[META]],""))</f>
        <v>0.13125000000000001</v>
      </c>
      <c r="E52" s="35" t="str">
        <f>D1_MAYO_2026[[#This Row],[SUPER]]</f>
        <v>LEONOR</v>
      </c>
      <c r="F52" t="s">
        <v>77</v>
      </c>
      <c r="G52" s="3">
        <v>1575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2" s="55"/>
      <c r="M52" s="5">
        <f>DATA_MAYO_2026[[#This Row],[RECUPERO]]/DATA_MAYO_2026[[#This Row],[META]]</f>
        <v>0.36833333333333335</v>
      </c>
      <c r="N52" s="5">
        <f>6-ROUNDUP(_xlfn.RANK.EQ(DATA_MAYO_2026[[#This Row],[AL_AC]],DATA_MAYO_2026[AL_AC],0)/(COUNTA(DATA_MAYO_2026[AL_AC])/5),0)</f>
        <v>3</v>
      </c>
      <c r="O52" s="54" t="str">
        <f>IFERROR(VLOOKUP(DATA_MAYO_2026[[#This Row],[ASER_]],$B:$G,4,0),"")</f>
        <v>JORGE</v>
      </c>
      <c r="P52" s="6">
        <f>VLOOKUP(DATA_MAYO_2026[[#This Row],[ASER_]],D1_MAYO_2026[[ASESOR_CRR]:[RECUPERO]],6,0)</f>
        <v>22100</v>
      </c>
      <c r="Q52" s="6">
        <f>VLOOKUP(DATA_MAYO_2026[[#This Row],[ASER_]],D1_MAYO_2026[[ASESOR_CRR]:[META]],2,0)</f>
        <v>60000</v>
      </c>
      <c r="R52" t="s">
        <v>10</v>
      </c>
      <c r="S52">
        <v>0</v>
      </c>
      <c r="T52">
        <v>0</v>
      </c>
      <c r="U52">
        <v>0</v>
      </c>
      <c r="V52">
        <v>8000</v>
      </c>
      <c r="W52">
        <v>0</v>
      </c>
      <c r="X52" s="5">
        <v>0</v>
      </c>
      <c r="Y52" s="6">
        <v>600</v>
      </c>
      <c r="Z52" s="6">
        <v>8000</v>
      </c>
      <c r="AA52" s="6">
        <v>0</v>
      </c>
      <c r="AB52" s="6">
        <v>2200</v>
      </c>
      <c r="AC52" s="6">
        <v>0</v>
      </c>
      <c r="AD52" s="6">
        <v>3300</v>
      </c>
      <c r="AE52" s="6">
        <v>0</v>
      </c>
      <c r="AF52" s="6"/>
      <c r="AG52" s="6"/>
      <c r="AH52" s="6"/>
      <c r="AI52" s="6"/>
      <c r="AJ52" s="6"/>
      <c r="AK52" s="6"/>
      <c r="AL52" s="6"/>
      <c r="AM52" s="6"/>
      <c r="AN52" s="54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2" s="54">
        <f>SUM(DATA_MAYO_2026[[#This Row],[15]:[30]])</f>
        <v>3300</v>
      </c>
      <c r="BX52" s="45" t="s">
        <v>637</v>
      </c>
      <c r="BY52" s="45" t="s">
        <v>2</v>
      </c>
      <c r="BZ52" s="45" t="s">
        <v>13</v>
      </c>
      <c r="CA52" s="45">
        <v>46174</v>
      </c>
      <c r="CB52" s="45">
        <v>1</v>
      </c>
      <c r="CC52" s="45">
        <v>1</v>
      </c>
      <c r="CD52" s="45"/>
      <c r="CE52" s="45">
        <v>1</v>
      </c>
      <c r="CF52" s="45"/>
      <c r="CG52" s="45">
        <v>1.273148148148148E-4</v>
      </c>
      <c r="CH52" s="45">
        <v>1.273148148148148E-4</v>
      </c>
      <c r="CI52">
        <v>0.24517361111111111</v>
      </c>
      <c r="CJ52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>
        <v>0.2707</v>
      </c>
      <c r="CQ52">
        <v>11</v>
      </c>
      <c r="CR52">
        <v>0.30559999999999998</v>
      </c>
      <c r="CS52">
        <v>17002</v>
      </c>
      <c r="CT52">
        <v>1546</v>
      </c>
      <c r="CU52">
        <v>7700</v>
      </c>
      <c r="CV52">
        <v>0.45290000000000002</v>
      </c>
      <c r="CW52">
        <v>0.2455</v>
      </c>
      <c r="CX52">
        <v>88</v>
      </c>
      <c r="CY52">
        <v>3850</v>
      </c>
    </row>
    <row r="53" spans="1:103" x14ac:dyDescent="0.25">
      <c r="A53" s="87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87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53" s="87" cm="1">
        <f t="array" ref="C53">_xlfn.XLOOKUP(1,(TablaMeta[CONCAT]=$M$3&amp;$N$3&amp;D1_MAYO_2026[[#This Row],[SUPER]])*(TablaMeta[SEGG]=D1_MAYO_2026[[#This Row],[SEGMENTO]]),TablaMeta[Meta_Asesor])</f>
        <v>12000</v>
      </c>
      <c r="D53" s="88">
        <f>IF(D1_MAYO_2026[[#This Row],[RECUPERO]]="VACACIONES","VACACIONES",IFERROR(D1_MAYO_2026[[#This Row],[RECUPERO]]/D1_MAYO_2026[[#This Row],[META]],""))</f>
        <v>0.11166666666666666</v>
      </c>
      <c r="E53" s="35" t="str">
        <f>D1_MAYO_2026[[#This Row],[SUPER]]</f>
        <v>LEONOR</v>
      </c>
      <c r="F53" t="s">
        <v>632</v>
      </c>
      <c r="G53" s="3">
        <v>1340</v>
      </c>
      <c r="H53" s="89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3" s="55"/>
      <c r="M53" s="5">
        <f>DATA_MAYO_2026[[#This Row],[RECUPERO]]/DATA_MAYO_2026[[#This Row],[META]]</f>
        <v>0.16583333333333333</v>
      </c>
      <c r="N53" s="5">
        <f>6-ROUNDUP(_xlfn.RANK.EQ(DATA_MAYO_2026[[#This Row],[AL_AC]],DATA_MAYO_2026[AL_AC],0)/(COUNTA(DATA_MAYO_2026[AL_AC])/5),0)</f>
        <v>2</v>
      </c>
      <c r="O53" s="54" t="str">
        <f>IFERROR(VLOOKUP(DATA_MAYO_2026[[#This Row],[ASER_]],$B:$G,4,0),"")</f>
        <v>JORGE</v>
      </c>
      <c r="P53" s="6">
        <f>VLOOKUP(DATA_MAYO_2026[[#This Row],[ASER_]],D1_MAYO_2026[[ASESOR_CRR]:[RECUPERO]],6,0)</f>
        <v>9950</v>
      </c>
      <c r="Q53" s="6">
        <f>VLOOKUP(DATA_MAYO_2026[[#This Row],[ASER_]],D1_MAYO_2026[[ASESOR_CRR]:[META]],2,0)</f>
        <v>60000</v>
      </c>
      <c r="R53" t="s">
        <v>24</v>
      </c>
      <c r="S53">
        <v>0</v>
      </c>
      <c r="T53">
        <v>100</v>
      </c>
      <c r="U53">
        <v>350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500</v>
      </c>
      <c r="AC53" s="6">
        <v>2000</v>
      </c>
      <c r="AD53" s="6">
        <v>500</v>
      </c>
      <c r="AE53" s="6">
        <v>6500</v>
      </c>
      <c r="AF53" s="6"/>
      <c r="AG53" s="6"/>
      <c r="AH53" s="6"/>
      <c r="AI53" s="6"/>
      <c r="AJ53" s="6"/>
      <c r="AK53" s="6"/>
      <c r="AL53" s="6"/>
      <c r="AM53" s="6"/>
      <c r="AN53" s="54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3" s="54">
        <f>SUM(DATA_MAYO_2026[[#This Row],[15]:[30]])</f>
        <v>9000</v>
      </c>
      <c r="BX53" s="45" t="s">
        <v>637</v>
      </c>
      <c r="BY53" s="45" t="s">
        <v>2</v>
      </c>
      <c r="BZ53" s="45" t="s">
        <v>13</v>
      </c>
      <c r="CA53" s="45">
        <v>46177</v>
      </c>
      <c r="CB53" s="45">
        <v>1</v>
      </c>
      <c r="CC53" s="45">
        <v>1</v>
      </c>
      <c r="CD53" s="45"/>
      <c r="CE53" s="45">
        <v>1</v>
      </c>
      <c r="CF53" s="45"/>
      <c r="CG53" s="45">
        <v>1.9675925925925926E-4</v>
      </c>
      <c r="CH53" s="45">
        <v>1.9675925925925926E-4</v>
      </c>
      <c r="CI53">
        <v>0.22636574074074073</v>
      </c>
      <c r="CJ53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>
        <v>0.11700000000000001</v>
      </c>
      <c r="CX53">
        <v>92</v>
      </c>
    </row>
    <row r="54" spans="1:103" x14ac:dyDescent="0.25">
      <c r="A54" s="87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87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54" s="87" cm="1">
        <f t="array" ref="C54">_xlfn.XLOOKUP(1,(TablaMeta[CONCAT]=$M$3&amp;$N$3&amp;D1_MAYO_2026[[#This Row],[SUPER]])*(TablaMeta[SEGG]=D1_MAYO_2026[[#This Row],[SEGMENTO]]),TablaMeta[Meta_Asesor])</f>
        <v>12000</v>
      </c>
      <c r="D54" s="88">
        <f>IF(D1_MAYO_2026[[#This Row],[RECUPERO]]="VACACIONES","VACACIONES",IFERROR(D1_MAYO_2026[[#This Row],[RECUPERO]]/D1_MAYO_2026[[#This Row],[META]],""))</f>
        <v>6.433333333333334E-2</v>
      </c>
      <c r="E54" s="35" t="str">
        <f>D1_MAYO_2026[[#This Row],[SUPER]]</f>
        <v>LEONOR</v>
      </c>
      <c r="F54" t="s">
        <v>633</v>
      </c>
      <c r="G54" s="3">
        <v>772</v>
      </c>
      <c r="H54" s="89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4" s="90">
        <f>DATA_MAYO_2026[[#This Row],[RECUPERO]]/DATA_MAYO_2026[[#This Row],[META]]</f>
        <v>0.41616666666666668</v>
      </c>
      <c r="N54" s="90">
        <f>6-ROUNDUP(_xlfn.RANK.EQ(DATA_MAYO_2026[[#This Row],[AL_AC]],DATA_MAYO_2026[AL_AC],0)/(COUNTA(DATA_MAYO_2026[AL_AC])/5),0)</f>
        <v>4</v>
      </c>
      <c r="O54" s="91" t="str">
        <f>IFERROR(VLOOKUP(DATA_MAYO_2026[[#This Row],[ASER_]],$B:$G,4,0),"")</f>
        <v>JORGE</v>
      </c>
      <c r="P54" s="92">
        <f>VLOOKUP(DATA_MAYO_2026[[#This Row],[ASER_]],D1_MAYO_2026[[ASESOR_CRR]:[RECUPERO]],6,0)</f>
        <v>24970</v>
      </c>
      <c r="Q54" s="92">
        <f>VLOOKUP(DATA_MAYO_2026[[#This Row],[ASER_]],D1_MAYO_2026[[ASESOR_CRR]:[META]],2,0)</f>
        <v>60000</v>
      </c>
      <c r="R54" s="89" t="s">
        <v>13</v>
      </c>
      <c r="S54" s="89">
        <v>5000</v>
      </c>
      <c r="T54" s="89">
        <v>7000</v>
      </c>
      <c r="U54" s="89">
        <v>2700</v>
      </c>
      <c r="V54" s="89">
        <v>0</v>
      </c>
      <c r="W54" s="89">
        <v>3000</v>
      </c>
      <c r="X54" s="90">
        <v>4970</v>
      </c>
      <c r="Y54" s="92">
        <v>0</v>
      </c>
      <c r="Z54" s="92">
        <v>2300</v>
      </c>
      <c r="AA54" s="92">
        <v>0</v>
      </c>
      <c r="AB54" s="6">
        <v>0</v>
      </c>
      <c r="AC54" s="6">
        <v>0</v>
      </c>
      <c r="AD54" s="6">
        <v>0</v>
      </c>
      <c r="AE54" s="6">
        <v>0</v>
      </c>
      <c r="AF54" s="6"/>
      <c r="AG54" s="6"/>
      <c r="AH54" s="6"/>
      <c r="AI54" s="6"/>
      <c r="AJ54" s="6"/>
      <c r="AK54" s="6"/>
      <c r="AL54" s="92"/>
      <c r="AM54" s="92"/>
      <c r="AN54" s="91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4" s="91">
        <f>SUM(DATA_MAYO_2026[[#This Row],[15]:[30]])</f>
        <v>0</v>
      </c>
      <c r="BX54" s="45" t="s">
        <v>637</v>
      </c>
      <c r="BY54" s="45" t="s">
        <v>2</v>
      </c>
      <c r="BZ54" s="45" t="s">
        <v>65</v>
      </c>
      <c r="CA54" s="45">
        <v>46174</v>
      </c>
      <c r="CB54" s="45">
        <v>1</v>
      </c>
      <c r="CC54" s="45">
        <v>1</v>
      </c>
      <c r="CD54" s="45"/>
      <c r="CE54" s="45">
        <v>1</v>
      </c>
      <c r="CF54" s="45"/>
      <c r="CG54" s="45">
        <v>9.2592592592592588E-5</v>
      </c>
      <c r="CH54" s="45">
        <v>9.2592592592592588E-5</v>
      </c>
      <c r="CI54">
        <v>0.28506944444444443</v>
      </c>
      <c r="CJ54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>
        <v>0.73080000000000001</v>
      </c>
      <c r="CQ54">
        <v>9</v>
      </c>
      <c r="CR54">
        <v>0.47370000000000001</v>
      </c>
      <c r="CS54">
        <v>4409</v>
      </c>
      <c r="CT54">
        <v>490</v>
      </c>
      <c r="CU54">
        <v>1105</v>
      </c>
      <c r="CV54">
        <v>0.25059999999999999</v>
      </c>
      <c r="CX54">
        <v>82</v>
      </c>
      <c r="CY54">
        <v>1105</v>
      </c>
    </row>
    <row r="55" spans="1:103" x14ac:dyDescent="0.25">
      <c r="A55" s="87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87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55" s="87" cm="1">
        <f t="array" ref="C55">_xlfn.XLOOKUP(1,(TablaMeta[CONCAT]=$M$3&amp;$N$3&amp;D1_MAYO_2026[[#This Row],[SUPER]])*(TablaMeta[SEGG]=D1_MAYO_2026[[#This Row],[SEGMENTO]]),TablaMeta[Meta_Asesor])</f>
        <v>12000</v>
      </c>
      <c r="D55" s="88">
        <f>IF(D1_MAYO_2026[[#This Row],[RECUPERO]]="VACACIONES","VACACIONES",IFERROR(D1_MAYO_2026[[#This Row],[RECUPERO]]/D1_MAYO_2026[[#This Row],[META]],""))</f>
        <v>1.2500000000000001E-2</v>
      </c>
      <c r="E55" s="35" t="str">
        <f>D1_MAYO_2026[[#This Row],[SUPER]]</f>
        <v>LEONOR</v>
      </c>
      <c r="F55" t="s">
        <v>1154</v>
      </c>
      <c r="G55" s="3">
        <v>150</v>
      </c>
      <c r="H55" s="89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5" s="90">
        <f>DATA_MAYO_2026[[#This Row],[RECUPERO]]/DATA_MAYO_2026[[#This Row],[META]]</f>
        <v>0.30154999999999998</v>
      </c>
      <c r="N55" s="90">
        <f>6-ROUNDUP(_xlfn.RANK.EQ(DATA_MAYO_2026[[#This Row],[AL_AC]],DATA_MAYO_2026[AL_AC],0)/(COUNTA(DATA_MAYO_2026[AL_AC])/5),0)</f>
        <v>3</v>
      </c>
      <c r="O55" s="91" t="str">
        <f>IFERROR(VLOOKUP(DATA_MAYO_2026[[#This Row],[ASER_]],$B:$G,4,0),"")</f>
        <v>JORGE</v>
      </c>
      <c r="P55" s="92">
        <f>VLOOKUP(DATA_MAYO_2026[[#This Row],[ASER_]],D1_MAYO_2026[[ASESOR_CRR]:[RECUPERO]],6,0)</f>
        <v>18093</v>
      </c>
      <c r="Q55" s="92">
        <f>VLOOKUP(DATA_MAYO_2026[[#This Row],[ASER_]],D1_MAYO_2026[[ASESOR_CRR]:[META]],2,0)</f>
        <v>60000</v>
      </c>
      <c r="R55" s="89" t="s">
        <v>25</v>
      </c>
      <c r="S55" s="89">
        <v>0</v>
      </c>
      <c r="T55" s="89">
        <v>6000</v>
      </c>
      <c r="U55" s="89">
        <v>6623</v>
      </c>
      <c r="V55" s="89">
        <v>0</v>
      </c>
      <c r="W55" s="89">
        <v>0</v>
      </c>
      <c r="X55" s="90">
        <v>300</v>
      </c>
      <c r="Y55" s="92">
        <v>0</v>
      </c>
      <c r="Z55" s="92">
        <v>0</v>
      </c>
      <c r="AA55" s="92">
        <v>1500</v>
      </c>
      <c r="AB55" s="6">
        <v>0</v>
      </c>
      <c r="AC55" s="6">
        <v>3170</v>
      </c>
      <c r="AD55" s="6">
        <v>0</v>
      </c>
      <c r="AE55" s="6">
        <v>500</v>
      </c>
      <c r="AF55" s="6"/>
      <c r="AG55" s="6"/>
      <c r="AH55" s="6"/>
      <c r="AI55" s="6"/>
      <c r="AJ55" s="6"/>
      <c r="AK55" s="6"/>
      <c r="AL55" s="92"/>
      <c r="AM55" s="92"/>
      <c r="AN55" s="91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5" s="91">
        <f>SUM(DATA_MAYO_2026[[#This Row],[15]:[30]])</f>
        <v>3670</v>
      </c>
      <c r="BX55" s="45" t="s">
        <v>637</v>
      </c>
      <c r="BY55" s="45" t="s">
        <v>2</v>
      </c>
      <c r="BZ55" s="45" t="s">
        <v>65</v>
      </c>
      <c r="CA55" s="45">
        <v>46175</v>
      </c>
      <c r="CB55" s="45">
        <v>1</v>
      </c>
      <c r="CC55" s="45">
        <v>1</v>
      </c>
      <c r="CD55" s="45"/>
      <c r="CE55" s="45">
        <v>1</v>
      </c>
      <c r="CF55" s="45"/>
      <c r="CG55" s="45">
        <v>2.199074074074074E-4</v>
      </c>
      <c r="CH55" s="45">
        <v>2.199074074074074E-4</v>
      </c>
      <c r="CI55">
        <v>0.18406249999999999</v>
      </c>
      <c r="CJ55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>
        <v>0.62070000000000003</v>
      </c>
      <c r="CQ55">
        <v>14</v>
      </c>
      <c r="CR55">
        <v>0.77780000000000005</v>
      </c>
      <c r="CS55">
        <v>11109</v>
      </c>
      <c r="CT55">
        <v>794</v>
      </c>
      <c r="CU55">
        <v>1176</v>
      </c>
      <c r="CV55">
        <v>0.10589999999999999</v>
      </c>
      <c r="CX55">
        <v>74</v>
      </c>
      <c r="CY55">
        <v>588</v>
      </c>
    </row>
    <row r="56" spans="1:103" x14ac:dyDescent="0.25">
      <c r="H56"/>
      <c r="M56" s="90">
        <f>DATA_MAYO_2026[[#This Row],[RECUPERO]]/DATA_MAYO_2026[[#This Row],[META]]</f>
        <v>3.6666666666666667E-2</v>
      </c>
      <c r="N56" s="90">
        <f>6-ROUNDUP(_xlfn.RANK.EQ(DATA_MAYO_2026[[#This Row],[AL_AC]],DATA_MAYO_2026[AL_AC],0)/(COUNTA(DATA_MAYO_2026[AL_AC])/5),0)</f>
        <v>1</v>
      </c>
      <c r="O56" s="91" t="str">
        <f>IFERROR(VLOOKUP(DATA_MAYO_2026[[#This Row],[ASER_]],$B:$G,4,0),"")</f>
        <v>JORGE</v>
      </c>
      <c r="P56" s="92">
        <f>VLOOKUP(DATA_MAYO_2026[[#This Row],[ASER_]],D1_MAYO_2026[[ASESOR_CRR]:[RECUPERO]],6,0)</f>
        <v>2200</v>
      </c>
      <c r="Q56" s="92">
        <f>VLOOKUP(DATA_MAYO_2026[[#This Row],[ASER_]],D1_MAYO_2026[[ASESOR_CRR]:[META]],2,0)</f>
        <v>60000</v>
      </c>
      <c r="R56" s="89" t="s">
        <v>81</v>
      </c>
      <c r="S56" s="89">
        <v>0</v>
      </c>
      <c r="T56" s="89">
        <v>0</v>
      </c>
      <c r="U56" s="89">
        <v>0</v>
      </c>
      <c r="V56" s="89">
        <v>0</v>
      </c>
      <c r="W56" s="89">
        <v>0</v>
      </c>
      <c r="X56" s="90">
        <v>0</v>
      </c>
      <c r="Y56" s="92">
        <v>2000</v>
      </c>
      <c r="Z56" s="92">
        <v>0</v>
      </c>
      <c r="AA56" s="92">
        <v>0</v>
      </c>
      <c r="AB56" s="6">
        <v>200</v>
      </c>
      <c r="AC56" s="6">
        <v>0</v>
      </c>
      <c r="AD56" s="6">
        <v>0</v>
      </c>
      <c r="AE56" s="6">
        <v>0</v>
      </c>
      <c r="AF56" s="6"/>
      <c r="AG56" s="6"/>
      <c r="AH56" s="6"/>
      <c r="AI56" s="6"/>
      <c r="AJ56" s="6"/>
      <c r="AK56" s="6"/>
      <c r="AL56" s="92"/>
      <c r="AM56" s="92"/>
      <c r="AN56" s="91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6" s="91">
        <f>SUM(DATA_MAYO_2026[[#This Row],[15]:[30]])</f>
        <v>0</v>
      </c>
      <c r="BX56" s="45" t="s">
        <v>637</v>
      </c>
      <c r="BY56" s="45" t="s">
        <v>2</v>
      </c>
      <c r="BZ56" s="45" t="s">
        <v>65</v>
      </c>
      <c r="CA56" s="45">
        <v>46176</v>
      </c>
      <c r="CB56" s="45">
        <v>1</v>
      </c>
      <c r="CC56" s="45">
        <v>1</v>
      </c>
      <c r="CD56" s="45"/>
      <c r="CE56" s="45">
        <v>1</v>
      </c>
      <c r="CF56" s="45"/>
      <c r="CG56" s="45">
        <v>1.8518518518518518E-4</v>
      </c>
      <c r="CH56" s="45">
        <v>1.8518518518518518E-4</v>
      </c>
      <c r="CI56">
        <v>0.32185185185185183</v>
      </c>
      <c r="CJ56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>
        <v>0.22</v>
      </c>
      <c r="CQ56">
        <v>1</v>
      </c>
      <c r="CR56">
        <v>9.0899999999999995E-2</v>
      </c>
      <c r="CS56">
        <v>370</v>
      </c>
      <c r="CT56">
        <v>370</v>
      </c>
      <c r="CX56">
        <v>80</v>
      </c>
    </row>
    <row r="57" spans="1:103" x14ac:dyDescent="0.25">
      <c r="H57"/>
      <c r="M57" s="90">
        <f>DATA_MAYO_2026[[#This Row],[RECUPERO]]/DATA_MAYO_2026[[#This Row],[META]]</f>
        <v>6.3888888888888884E-2</v>
      </c>
      <c r="N57" s="90">
        <f>6-ROUNDUP(_xlfn.RANK.EQ(DATA_MAYO_2026[[#This Row],[AL_AC]],DATA_MAYO_2026[AL_AC],0)/(COUNTA(DATA_MAYO_2026[AL_AC])/5),0)</f>
        <v>1</v>
      </c>
      <c r="O57" s="91" t="str">
        <f>IFERROR(VLOOKUP(DATA_MAYO_2026[[#This Row],[ASER_]],$B:$G,4,0),"")</f>
        <v>JORGE</v>
      </c>
      <c r="P57" s="92">
        <f>VLOOKUP(DATA_MAYO_2026[[#This Row],[ASER_]],D1_MAYO_2026[[ASESOR_CRR]:[RECUPERO]],6,0)</f>
        <v>2300</v>
      </c>
      <c r="Q57" s="92">
        <f>VLOOKUP(DATA_MAYO_2026[[#This Row],[ASER_]],D1_MAYO_2026[[ASESOR_CRR]:[META]],2,0)</f>
        <v>36000</v>
      </c>
      <c r="R57" s="89" t="s">
        <v>59</v>
      </c>
      <c r="S57" s="89"/>
      <c r="T57" s="89"/>
      <c r="U57" s="89"/>
      <c r="V57" s="89"/>
      <c r="W57" s="89"/>
      <c r="X57" s="90"/>
      <c r="Y57" s="92"/>
      <c r="Z57" s="92"/>
      <c r="AA57" s="92"/>
      <c r="AB57" s="6"/>
      <c r="AC57" s="6">
        <v>1800</v>
      </c>
      <c r="AD57" s="6">
        <v>0</v>
      </c>
      <c r="AE57" s="6">
        <v>500</v>
      </c>
      <c r="AF57" s="6"/>
      <c r="AG57" s="6"/>
      <c r="AH57" s="6"/>
      <c r="AI57" s="6"/>
      <c r="AJ57" s="6"/>
      <c r="AK57" s="6"/>
      <c r="AL57" s="92"/>
      <c r="AM57" s="92"/>
      <c r="AN57" s="91" t="str" cm="1">
        <f t="array" ref="AN5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AO57" s="91">
        <f>SUM(DATA_MAYO_2026[[#This Row],[15]:[30]])</f>
        <v>2300</v>
      </c>
      <c r="BX57" s="45" t="s">
        <v>637</v>
      </c>
      <c r="BY57" s="45" t="s">
        <v>2</v>
      </c>
      <c r="BZ57" s="45" t="s">
        <v>65</v>
      </c>
      <c r="CA57" s="45">
        <v>46177</v>
      </c>
      <c r="CB57" s="45">
        <v>1</v>
      </c>
      <c r="CC57" s="45">
        <v>1</v>
      </c>
      <c r="CD57" s="45"/>
      <c r="CE57" s="45">
        <v>1</v>
      </c>
      <c r="CF57" s="45"/>
      <c r="CG57" s="45">
        <v>1.9675925925925926E-4</v>
      </c>
      <c r="CH57" s="45">
        <v>1.9675925925925926E-4</v>
      </c>
      <c r="CI57">
        <v>0.24182870370370371</v>
      </c>
      <c r="CJ57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>
        <v>0.2</v>
      </c>
      <c r="CX57">
        <v>92</v>
      </c>
    </row>
    <row r="58" spans="1:103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BX58" s="45" t="s">
        <v>637</v>
      </c>
      <c r="BY58" s="45" t="s">
        <v>2</v>
      </c>
      <c r="BZ58" s="45" t="s">
        <v>65</v>
      </c>
      <c r="CA58" s="45">
        <v>46178</v>
      </c>
      <c r="CB58" s="45">
        <v>1</v>
      </c>
      <c r="CC58" s="45">
        <v>1</v>
      </c>
      <c r="CD58" s="45"/>
      <c r="CE58" s="45">
        <v>1</v>
      </c>
      <c r="CF58" s="45"/>
      <c r="CG58" s="45">
        <v>1.7361111111111112E-4</v>
      </c>
      <c r="CH58" s="45">
        <v>1.7361111111111112E-4</v>
      </c>
      <c r="CI58">
        <v>0.14548611111111112</v>
      </c>
      <c r="CJ58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>
        <v>0.15790000000000001</v>
      </c>
      <c r="CX58">
        <v>92</v>
      </c>
    </row>
    <row r="59" spans="1:103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BX59" s="45" t="s">
        <v>637</v>
      </c>
      <c r="BY59" s="45" t="s">
        <v>2</v>
      </c>
      <c r="BZ59" s="45" t="s">
        <v>25</v>
      </c>
      <c r="CA59" s="45">
        <v>46175</v>
      </c>
      <c r="CB59" s="45">
        <v>1</v>
      </c>
      <c r="CC59" s="45">
        <v>1</v>
      </c>
      <c r="CD59" s="45"/>
      <c r="CE59" s="45">
        <v>1</v>
      </c>
      <c r="CF59" s="45"/>
      <c r="CG59" s="45">
        <v>5.2083333333333333E-4</v>
      </c>
      <c r="CH59" s="45">
        <v>5.2083333333333333E-4</v>
      </c>
      <c r="CI59">
        <v>0.16901620370370371</v>
      </c>
      <c r="CJ5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>
        <v>0.4133</v>
      </c>
      <c r="CQ59">
        <v>9</v>
      </c>
      <c r="CR59">
        <v>0.2903</v>
      </c>
      <c r="CS59">
        <v>14709</v>
      </c>
      <c r="CT59">
        <v>1634</v>
      </c>
      <c r="CU59">
        <v>11500</v>
      </c>
      <c r="CV59">
        <v>0.78180000000000005</v>
      </c>
      <c r="CW59">
        <v>0.1404</v>
      </c>
      <c r="CX59">
        <v>86</v>
      </c>
      <c r="CY59">
        <v>3833</v>
      </c>
    </row>
    <row r="60" spans="1:103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BX60" s="45" t="s">
        <v>637</v>
      </c>
      <c r="BY60" s="45" t="s">
        <v>2</v>
      </c>
      <c r="BZ60" s="45" t="s">
        <v>25</v>
      </c>
      <c r="CA60" s="45">
        <v>46176</v>
      </c>
      <c r="CB60" s="45">
        <v>1</v>
      </c>
      <c r="CC60" s="45">
        <v>1</v>
      </c>
      <c r="CD60" s="45"/>
      <c r="CE60" s="45">
        <v>1</v>
      </c>
      <c r="CF60" s="45"/>
      <c r="CG60" s="45">
        <v>0</v>
      </c>
      <c r="CH60" s="45">
        <v>0</v>
      </c>
      <c r="CI60">
        <v>0.2333449074074074</v>
      </c>
      <c r="CJ60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>
        <v>0.18279999999999999</v>
      </c>
      <c r="CQ60">
        <v>4</v>
      </c>
      <c r="CR60">
        <v>0.23530000000000001</v>
      </c>
      <c r="CS60">
        <v>2470</v>
      </c>
      <c r="CT60">
        <v>618</v>
      </c>
      <c r="CU60">
        <v>1623</v>
      </c>
      <c r="CV60">
        <v>0.65710000000000002</v>
      </c>
      <c r="CW60">
        <v>0.20949999999999999</v>
      </c>
      <c r="CX60">
        <v>98</v>
      </c>
      <c r="CY60">
        <v>1623</v>
      </c>
    </row>
    <row r="61" spans="1:103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BX61" s="45" t="s">
        <v>637</v>
      </c>
      <c r="BY61" s="45" t="s">
        <v>2</v>
      </c>
      <c r="BZ61" s="45" t="s">
        <v>10</v>
      </c>
      <c r="CA61" s="45">
        <v>46174</v>
      </c>
      <c r="CB61" s="45">
        <v>1</v>
      </c>
      <c r="CC61" s="45">
        <v>1</v>
      </c>
      <c r="CD61" s="45"/>
      <c r="CE61" s="45">
        <v>1</v>
      </c>
      <c r="CF61" s="45"/>
      <c r="CG61" s="45">
        <v>9.2592592592592588E-5</v>
      </c>
      <c r="CH61" s="45">
        <v>9.2592592592592588E-5</v>
      </c>
      <c r="CI61">
        <v>0.23458333333333334</v>
      </c>
      <c r="CJ61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>
        <v>0.28449999999999998</v>
      </c>
      <c r="CQ61">
        <v>2</v>
      </c>
      <c r="CR61">
        <v>6.0600000000000001E-2</v>
      </c>
      <c r="CS61">
        <v>1850</v>
      </c>
      <c r="CT61">
        <v>925</v>
      </c>
      <c r="CX61">
        <v>50</v>
      </c>
    </row>
    <row r="62" spans="1:103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BX62" s="45" t="s">
        <v>637</v>
      </c>
      <c r="BY62" s="45" t="s">
        <v>2</v>
      </c>
      <c r="BZ62" s="45" t="s">
        <v>10</v>
      </c>
      <c r="CA62" s="45">
        <v>46175</v>
      </c>
      <c r="CB62" s="45">
        <v>1</v>
      </c>
      <c r="CC62" s="45">
        <v>1</v>
      </c>
      <c r="CD62" s="45"/>
      <c r="CE62" s="45">
        <v>1</v>
      </c>
      <c r="CF62" s="45"/>
      <c r="CG62" s="45">
        <v>2.6620370370370372E-4</v>
      </c>
      <c r="CH62" s="45">
        <v>2.6620370370370372E-4</v>
      </c>
      <c r="CI62">
        <v>0.19569444444444445</v>
      </c>
      <c r="CJ62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>
        <v>0.27539999999999998</v>
      </c>
      <c r="CQ62">
        <v>7</v>
      </c>
      <c r="CR62">
        <v>0.1842</v>
      </c>
      <c r="CS62">
        <v>2355</v>
      </c>
      <c r="CT62">
        <v>336</v>
      </c>
      <c r="CX62">
        <v>48</v>
      </c>
    </row>
    <row r="63" spans="1:103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BX63" s="45" t="s">
        <v>637</v>
      </c>
      <c r="BY63" s="45" t="s">
        <v>2</v>
      </c>
      <c r="BZ63" s="45" t="s">
        <v>10</v>
      </c>
      <c r="CA63" s="45">
        <v>46176</v>
      </c>
      <c r="CB63" s="45">
        <v>1</v>
      </c>
      <c r="CC63" s="45">
        <v>1</v>
      </c>
      <c r="CD63" s="45"/>
      <c r="CE63" s="45">
        <v>1</v>
      </c>
      <c r="CF63" s="45"/>
      <c r="CG63" s="45">
        <v>1.6203703703703703E-4</v>
      </c>
      <c r="CH63" s="45">
        <v>1.6203703703703703E-4</v>
      </c>
      <c r="CI63">
        <v>0.30574074074074076</v>
      </c>
      <c r="CJ63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>
        <v>0.28170000000000001</v>
      </c>
      <c r="CQ63">
        <v>1</v>
      </c>
      <c r="CR63">
        <v>2.5000000000000001E-2</v>
      </c>
      <c r="CS63">
        <v>4150</v>
      </c>
      <c r="CT63">
        <v>4150</v>
      </c>
      <c r="CX63">
        <v>72</v>
      </c>
    </row>
    <row r="64" spans="1:103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BX64" s="45" t="s">
        <v>637</v>
      </c>
      <c r="BY64" s="45" t="s">
        <v>2</v>
      </c>
      <c r="BZ64" s="45" t="s">
        <v>10</v>
      </c>
      <c r="CA64" s="45">
        <v>46177</v>
      </c>
      <c r="CB64" s="45">
        <v>1</v>
      </c>
      <c r="CC64" s="45">
        <v>1</v>
      </c>
      <c r="CD64" s="45"/>
      <c r="CE64" s="45">
        <v>1</v>
      </c>
      <c r="CF64" s="45"/>
      <c r="CG64" s="45">
        <v>5.7870370370370373E-5</v>
      </c>
      <c r="CH64" s="45">
        <v>5.7870370370370373E-5</v>
      </c>
      <c r="CI64">
        <v>0.24394675925925927</v>
      </c>
      <c r="CJ64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>
        <v>0.1782</v>
      </c>
      <c r="CQ64">
        <v>2</v>
      </c>
      <c r="CR64">
        <v>0.1111</v>
      </c>
      <c r="CS64">
        <v>7000</v>
      </c>
      <c r="CT64">
        <v>3500</v>
      </c>
      <c r="CX64">
        <v>100</v>
      </c>
    </row>
    <row r="65" spans="7:103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BX65" s="45" t="s">
        <v>637</v>
      </c>
      <c r="BY65" s="45" t="s">
        <v>2</v>
      </c>
      <c r="BZ65" s="45" t="s">
        <v>10</v>
      </c>
      <c r="CA65" s="45">
        <v>46178</v>
      </c>
      <c r="CB65" s="45">
        <v>1</v>
      </c>
      <c r="CC65" s="45">
        <v>1</v>
      </c>
      <c r="CD65" s="45"/>
      <c r="CE65" s="45">
        <v>1</v>
      </c>
      <c r="CF65" s="45"/>
      <c r="CG65" s="45">
        <v>1.3888888888888889E-4</v>
      </c>
      <c r="CH65" s="45">
        <v>1.3888888888888889E-4</v>
      </c>
      <c r="CI65">
        <v>0.12969907407407408</v>
      </c>
      <c r="CJ65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>
        <v>0.22500000000000001</v>
      </c>
      <c r="CX65">
        <v>92</v>
      </c>
    </row>
    <row r="66" spans="7:103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BX66" s="45" t="s">
        <v>637</v>
      </c>
      <c r="BY66" s="45" t="s">
        <v>2</v>
      </c>
      <c r="BZ66" s="45" t="s">
        <v>76</v>
      </c>
      <c r="CA66" s="45">
        <v>46177</v>
      </c>
      <c r="CB66" s="45">
        <v>1</v>
      </c>
      <c r="CC66" s="45">
        <v>1</v>
      </c>
      <c r="CD66" s="45"/>
      <c r="CE66" s="45">
        <v>1</v>
      </c>
      <c r="CF66" s="45"/>
      <c r="CG66" s="45">
        <v>1.1574074074074073E-5</v>
      </c>
      <c r="CH66" s="45">
        <v>1.1574074074074073E-5</v>
      </c>
      <c r="CI66">
        <v>0.2469675925925926</v>
      </c>
      <c r="CJ66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>
        <v>8.8900000000000007E-2</v>
      </c>
      <c r="CX66">
        <v>92</v>
      </c>
    </row>
    <row r="67" spans="7:103" x14ac:dyDescent="0.25">
      <c r="G67" s="3"/>
      <c r="BX67" s="45" t="s">
        <v>637</v>
      </c>
      <c r="BY67" s="45" t="s">
        <v>2</v>
      </c>
      <c r="BZ67" s="45" t="s">
        <v>76</v>
      </c>
      <c r="CA67" s="45">
        <v>46178</v>
      </c>
      <c r="CB67" s="45">
        <v>1</v>
      </c>
      <c r="CC67" s="45">
        <v>1</v>
      </c>
      <c r="CD67" s="45"/>
      <c r="CE67" s="45">
        <v>1</v>
      </c>
      <c r="CF67" s="45"/>
      <c r="CG67" s="45">
        <v>3.3564814814814812E-4</v>
      </c>
      <c r="CH67" s="45">
        <v>3.3564814814814812E-4</v>
      </c>
      <c r="CI67">
        <v>0.13680555555555557</v>
      </c>
      <c r="CJ67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>
        <v>0.13639999999999999</v>
      </c>
      <c r="CQ67">
        <v>1</v>
      </c>
      <c r="CR67">
        <v>0.16669999999999999</v>
      </c>
      <c r="CS67">
        <v>745</v>
      </c>
      <c r="CT67">
        <v>745</v>
      </c>
      <c r="CX67">
        <v>100</v>
      </c>
    </row>
    <row r="68" spans="7:103" x14ac:dyDescent="0.25">
      <c r="G68" s="3"/>
      <c r="BX68" s="45" t="s">
        <v>637</v>
      </c>
      <c r="BY68" s="45" t="s">
        <v>6</v>
      </c>
      <c r="BZ68" s="45" t="s">
        <v>19</v>
      </c>
      <c r="CA68" s="45">
        <v>46174</v>
      </c>
      <c r="CB68" s="45">
        <v>1</v>
      </c>
      <c r="CC68" s="45">
        <v>1</v>
      </c>
      <c r="CD68" s="45"/>
      <c r="CE68" s="45">
        <v>1</v>
      </c>
      <c r="CF68" s="45"/>
      <c r="CG68" s="45">
        <v>1.6203703703703703E-4</v>
      </c>
      <c r="CH68" s="45">
        <v>1.6203703703703703E-4</v>
      </c>
      <c r="CI68">
        <v>0.25446759259259261</v>
      </c>
      <c r="CJ68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>
        <v>0.19589999999999999</v>
      </c>
      <c r="CQ68">
        <v>2</v>
      </c>
      <c r="CR68">
        <v>6.9000000000000006E-2</v>
      </c>
      <c r="CS68">
        <v>830</v>
      </c>
      <c r="CT68">
        <v>415</v>
      </c>
      <c r="CU68">
        <v>300</v>
      </c>
      <c r="CV68">
        <v>0.3614</v>
      </c>
      <c r="CX68">
        <v>54</v>
      </c>
      <c r="CY68">
        <v>300</v>
      </c>
    </row>
    <row r="69" spans="7:103" x14ac:dyDescent="0.25">
      <c r="G69" s="3"/>
      <c r="BX69" s="45" t="s">
        <v>637</v>
      </c>
      <c r="BY69" s="45" t="s">
        <v>6</v>
      </c>
      <c r="BZ69" s="45" t="s">
        <v>19</v>
      </c>
      <c r="CA69" s="45">
        <v>46175</v>
      </c>
      <c r="CB69" s="45">
        <v>1</v>
      </c>
      <c r="CC69" s="45">
        <v>1</v>
      </c>
      <c r="CD69" s="45"/>
      <c r="CE69" s="45">
        <v>1</v>
      </c>
      <c r="CF69" s="45"/>
      <c r="CG69" s="45">
        <v>8.1018518518518516E-5</v>
      </c>
      <c r="CH69" s="45">
        <v>8.1018518518518516E-5</v>
      </c>
      <c r="CI69">
        <v>0.28753472222222221</v>
      </c>
      <c r="CJ6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>
        <v>7.6100000000000001E-2</v>
      </c>
      <c r="CX69">
        <v>32</v>
      </c>
    </row>
    <row r="70" spans="7:103" x14ac:dyDescent="0.25">
      <c r="G70" s="3"/>
      <c r="AP70" s="4"/>
      <c r="BX70" s="45" t="s">
        <v>637</v>
      </c>
      <c r="BY70" s="45" t="s">
        <v>6</v>
      </c>
      <c r="BZ70" s="45" t="s">
        <v>19</v>
      </c>
      <c r="CA70" s="45">
        <v>46176</v>
      </c>
      <c r="CB70" s="45">
        <v>1</v>
      </c>
      <c r="CC70" s="45">
        <v>1</v>
      </c>
      <c r="CD70" s="45"/>
      <c r="CE70" s="45">
        <v>1</v>
      </c>
      <c r="CF70" s="45"/>
      <c r="CG70" s="45">
        <v>6.9444444444444444E-5</v>
      </c>
      <c r="CH70" s="45">
        <v>6.9444444444444444E-5</v>
      </c>
      <c r="CI70">
        <v>0.25746527777777778</v>
      </c>
      <c r="CJ70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>
        <v>0.1381</v>
      </c>
      <c r="CX70">
        <v>66</v>
      </c>
    </row>
    <row r="71" spans="7:103" x14ac:dyDescent="0.25">
      <c r="AP71" s="6"/>
      <c r="BX71" s="45" t="s">
        <v>637</v>
      </c>
      <c r="BY71" s="45" t="s">
        <v>6</v>
      </c>
      <c r="BZ71" s="45" t="s">
        <v>19</v>
      </c>
      <c r="CA71" s="45">
        <v>46177</v>
      </c>
      <c r="CB71" s="45">
        <v>1</v>
      </c>
      <c r="CC71" s="45">
        <v>1</v>
      </c>
      <c r="CD71" s="45"/>
      <c r="CE71" s="45">
        <v>1</v>
      </c>
      <c r="CF71" s="45"/>
      <c r="CG71" s="45">
        <v>4.6296296296296294E-5</v>
      </c>
      <c r="CH71" s="45">
        <v>4.6296296296296294E-5</v>
      </c>
      <c r="CI71">
        <v>0.27819444444444447</v>
      </c>
      <c r="CJ71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>
        <v>5.7599999999999998E-2</v>
      </c>
      <c r="CX71">
        <v>66</v>
      </c>
    </row>
    <row r="72" spans="7:103" x14ac:dyDescent="0.25">
      <c r="AP72" s="6"/>
      <c r="BX72" s="45" t="s">
        <v>637</v>
      </c>
      <c r="BY72" s="45" t="s">
        <v>6</v>
      </c>
      <c r="BZ72" s="45" t="s">
        <v>19</v>
      </c>
      <c r="CA72" s="45">
        <v>46178</v>
      </c>
      <c r="CB72" s="45">
        <v>1</v>
      </c>
      <c r="CC72" s="45">
        <v>1</v>
      </c>
      <c r="CD72" s="45"/>
      <c r="CE72" s="45">
        <v>1</v>
      </c>
      <c r="CF72" s="45"/>
      <c r="CG72" s="45">
        <v>2.199074074074074E-4</v>
      </c>
      <c r="CH72" s="45">
        <v>2.199074074074074E-4</v>
      </c>
      <c r="CI72">
        <v>0.14239583333333333</v>
      </c>
      <c r="CJ72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>
        <v>8.6999999999999994E-2</v>
      </c>
      <c r="CX72">
        <v>100</v>
      </c>
    </row>
    <row r="73" spans="7:103" x14ac:dyDescent="0.25">
      <c r="AP73" s="6"/>
      <c r="BX73" s="45" t="s">
        <v>637</v>
      </c>
      <c r="BY73" s="45" t="s">
        <v>6</v>
      </c>
      <c r="BZ73" s="45" t="s">
        <v>105</v>
      </c>
      <c r="CA73" s="45">
        <v>46174</v>
      </c>
      <c r="CB73" s="45">
        <v>1</v>
      </c>
      <c r="CC73" s="45">
        <v>1</v>
      </c>
      <c r="CD73" s="45"/>
      <c r="CE73" s="45">
        <v>1</v>
      </c>
      <c r="CF73" s="45"/>
      <c r="CG73" s="45">
        <v>1.5046296296296297E-4</v>
      </c>
      <c r="CH73" s="45">
        <v>1.5046296296296297E-4</v>
      </c>
      <c r="CI73">
        <v>0.23468749999999999</v>
      </c>
      <c r="CJ73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>
        <v>0.30769999999999997</v>
      </c>
      <c r="CQ73">
        <v>2</v>
      </c>
      <c r="CR73">
        <v>8.3299999999999999E-2</v>
      </c>
      <c r="CS73">
        <v>11500</v>
      </c>
      <c r="CT73">
        <v>5750</v>
      </c>
      <c r="CX73">
        <v>56</v>
      </c>
    </row>
    <row r="74" spans="7:103" x14ac:dyDescent="0.25">
      <c r="AP74" s="6"/>
      <c r="BX74" s="45" t="s">
        <v>637</v>
      </c>
      <c r="BY74" s="45" t="s">
        <v>6</v>
      </c>
      <c r="BZ74" s="45" t="s">
        <v>105</v>
      </c>
      <c r="CA74" s="45">
        <v>46175</v>
      </c>
      <c r="CB74" s="45">
        <v>1</v>
      </c>
      <c r="CC74" s="45">
        <v>1</v>
      </c>
      <c r="CD74" s="45"/>
      <c r="CE74" s="45">
        <v>1</v>
      </c>
      <c r="CF74" s="45"/>
      <c r="CG74" s="45">
        <v>2.199074074074074E-4</v>
      </c>
      <c r="CH74" s="45">
        <v>2.199074074074074E-4</v>
      </c>
      <c r="CI74">
        <v>0.26003472222222224</v>
      </c>
      <c r="CJ74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>
        <v>0.12939999999999999</v>
      </c>
      <c r="CQ74">
        <v>1</v>
      </c>
      <c r="CR74">
        <v>9.0899999999999995E-2</v>
      </c>
      <c r="CS74">
        <v>7500</v>
      </c>
      <c r="CT74">
        <v>7500</v>
      </c>
      <c r="CU74">
        <v>4000</v>
      </c>
      <c r="CV74">
        <v>0.5333</v>
      </c>
      <c r="CX74">
        <v>52</v>
      </c>
      <c r="CY74">
        <v>4000</v>
      </c>
    </row>
    <row r="75" spans="7:103" x14ac:dyDescent="0.25">
      <c r="AP75" s="6"/>
      <c r="BX75" s="45" t="s">
        <v>637</v>
      </c>
      <c r="BY75" s="45" t="s">
        <v>6</v>
      </c>
      <c r="BZ75" s="45" t="s">
        <v>105</v>
      </c>
      <c r="CA75" s="45">
        <v>46177</v>
      </c>
      <c r="CB75" s="45">
        <v>1</v>
      </c>
      <c r="CC75" s="45">
        <v>1</v>
      </c>
      <c r="CD75" s="45"/>
      <c r="CE75" s="45">
        <v>1</v>
      </c>
      <c r="CF75" s="45"/>
      <c r="CG75" s="45">
        <v>5.7870370370370373E-5</v>
      </c>
      <c r="CH75" s="45">
        <v>5.7870370370370373E-5</v>
      </c>
      <c r="CI75">
        <v>0.27135416666666667</v>
      </c>
      <c r="CJ75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>
        <v>7.8899999999999998E-2</v>
      </c>
      <c r="CX75">
        <v>66</v>
      </c>
    </row>
    <row r="76" spans="7:103" x14ac:dyDescent="0.25">
      <c r="AP76" s="6"/>
      <c r="BX76" s="45" t="s">
        <v>637</v>
      </c>
      <c r="BY76" s="45" t="s">
        <v>6</v>
      </c>
      <c r="BZ76" s="45" t="s">
        <v>35</v>
      </c>
      <c r="CA76" s="45">
        <v>46174</v>
      </c>
      <c r="CB76" s="45">
        <v>1</v>
      </c>
      <c r="CC76" s="45">
        <v>1</v>
      </c>
      <c r="CD76" s="45"/>
      <c r="CE76" s="45">
        <v>1</v>
      </c>
      <c r="CF76" s="45"/>
      <c r="CG76" s="45">
        <v>1.5046296296296297E-4</v>
      </c>
      <c r="CH76" s="45">
        <v>1.5046296296296297E-4</v>
      </c>
      <c r="CI76">
        <v>0.21355324074074075</v>
      </c>
      <c r="CJ76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>
        <v>0.33329999999999999</v>
      </c>
      <c r="CQ76">
        <v>13</v>
      </c>
      <c r="CR76">
        <v>0.56520000000000004</v>
      </c>
      <c r="CS76">
        <v>15971</v>
      </c>
      <c r="CT76">
        <v>1229</v>
      </c>
      <c r="CU76">
        <v>700</v>
      </c>
      <c r="CV76">
        <v>4.3799999999999999E-2</v>
      </c>
      <c r="CW76">
        <v>0.85229999999999995</v>
      </c>
      <c r="CX76">
        <v>78</v>
      </c>
      <c r="CY76">
        <v>700</v>
      </c>
    </row>
    <row r="77" spans="7:103" x14ac:dyDescent="0.25">
      <c r="AP77" s="6"/>
      <c r="BX77" s="45" t="s">
        <v>637</v>
      </c>
      <c r="BY77" s="45" t="s">
        <v>6</v>
      </c>
      <c r="BZ77" s="45" t="s">
        <v>35</v>
      </c>
      <c r="CA77" s="45">
        <v>46175</v>
      </c>
      <c r="CB77" s="45">
        <v>1</v>
      </c>
      <c r="CC77" s="45">
        <v>1</v>
      </c>
      <c r="CD77" s="45"/>
      <c r="CE77" s="45">
        <v>1</v>
      </c>
      <c r="CF77" s="45"/>
      <c r="CG77" s="45">
        <v>6.9444444444444444E-5</v>
      </c>
      <c r="CH77" s="45">
        <v>6.9444444444444444E-5</v>
      </c>
      <c r="CI77">
        <v>0.24689814814814814</v>
      </c>
      <c r="CJ77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>
        <v>0.2273</v>
      </c>
      <c r="CQ77">
        <v>3</v>
      </c>
      <c r="CR77">
        <v>0.2</v>
      </c>
      <c r="CS77">
        <v>5500</v>
      </c>
      <c r="CT77">
        <v>1833</v>
      </c>
      <c r="CU77">
        <v>5240</v>
      </c>
      <c r="CV77">
        <v>0.95269999999999999</v>
      </c>
      <c r="CW77">
        <v>0.1041</v>
      </c>
      <c r="CX77">
        <v>80</v>
      </c>
      <c r="CY77">
        <v>2620</v>
      </c>
    </row>
    <row r="78" spans="7:103" x14ac:dyDescent="0.25">
      <c r="AP78" s="6"/>
      <c r="BX78" s="45" t="s">
        <v>637</v>
      </c>
      <c r="BY78" s="45" t="s">
        <v>6</v>
      </c>
      <c r="BZ78" s="45" t="s">
        <v>35</v>
      </c>
      <c r="CA78" s="45">
        <v>46176</v>
      </c>
      <c r="CB78" s="45">
        <v>1</v>
      </c>
      <c r="CC78" s="45">
        <v>1</v>
      </c>
      <c r="CD78" s="45"/>
      <c r="CE78" s="45">
        <v>1</v>
      </c>
      <c r="CF78" s="45"/>
      <c r="CG78" s="45">
        <v>8.1018518518518516E-5</v>
      </c>
      <c r="CH78" s="45">
        <v>8.1018518518518516E-5</v>
      </c>
      <c r="CI78">
        <v>0.26021990740740741</v>
      </c>
      <c r="CJ78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>
        <v>0.16300000000000001</v>
      </c>
      <c r="CX78">
        <v>66</v>
      </c>
    </row>
    <row r="79" spans="7:103" x14ac:dyDescent="0.25">
      <c r="AP79" s="6"/>
      <c r="BX79" s="45" t="s">
        <v>637</v>
      </c>
      <c r="BY79" s="45" t="s">
        <v>6</v>
      </c>
      <c r="BZ79" s="45" t="s">
        <v>35</v>
      </c>
      <c r="CA79" s="45">
        <v>46177</v>
      </c>
      <c r="CB79" s="45">
        <v>1</v>
      </c>
      <c r="CC79" s="45">
        <v>1</v>
      </c>
      <c r="CD79" s="45"/>
      <c r="CE79" s="45">
        <v>1</v>
      </c>
      <c r="CF79" s="45"/>
      <c r="CG79" s="45">
        <v>9.2592592592592588E-5</v>
      </c>
      <c r="CH79" s="45">
        <v>9.2592592592592588E-5</v>
      </c>
      <c r="CI79">
        <v>0.25535879629629632</v>
      </c>
      <c r="CJ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>
        <v>0.14929999999999999</v>
      </c>
      <c r="CQ79">
        <v>1</v>
      </c>
      <c r="CR79">
        <v>0.1</v>
      </c>
      <c r="CS79">
        <v>210</v>
      </c>
      <c r="CT79">
        <v>210</v>
      </c>
      <c r="CX79">
        <v>78</v>
      </c>
    </row>
    <row r="80" spans="7:103" x14ac:dyDescent="0.25">
      <c r="AP80" s="6"/>
      <c r="BX80" s="45" t="s">
        <v>637</v>
      </c>
      <c r="BY80" s="45" t="s">
        <v>6</v>
      </c>
      <c r="BZ80" s="45" t="s">
        <v>35</v>
      </c>
      <c r="CA80" s="45">
        <v>46178</v>
      </c>
      <c r="CB80" s="45">
        <v>1</v>
      </c>
      <c r="CC80" s="45">
        <v>1</v>
      </c>
      <c r="CD80" s="45"/>
      <c r="CE80" s="45">
        <v>1</v>
      </c>
      <c r="CF80" s="45"/>
      <c r="CG80" s="45">
        <v>1.0416666666666667E-4</v>
      </c>
      <c r="CH80" s="45">
        <v>1.0416666666666667E-4</v>
      </c>
      <c r="CI80">
        <v>0.10401620370370371</v>
      </c>
      <c r="CJ80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>
        <v>0.77780000000000005</v>
      </c>
      <c r="CX80">
        <v>100</v>
      </c>
    </row>
    <row r="81" spans="42:103" x14ac:dyDescent="0.25">
      <c r="AP81" s="6"/>
      <c r="BX81" s="45" t="s">
        <v>637</v>
      </c>
      <c r="BY81" s="45" t="s">
        <v>6</v>
      </c>
      <c r="BZ81" s="45" t="s">
        <v>31</v>
      </c>
      <c r="CA81" s="45">
        <v>46174</v>
      </c>
      <c r="CB81" s="45">
        <v>1</v>
      </c>
      <c r="CC81" s="45">
        <v>1</v>
      </c>
      <c r="CD81" s="45"/>
      <c r="CE81" s="45">
        <v>1</v>
      </c>
      <c r="CF81" s="45"/>
      <c r="CG81" s="45">
        <v>6.8287037037037036E-4</v>
      </c>
      <c r="CH81" s="45">
        <v>6.8287037037037036E-4</v>
      </c>
      <c r="CI81">
        <v>0.23303240740740741</v>
      </c>
      <c r="CJ81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>
        <v>0.2407</v>
      </c>
      <c r="CQ81">
        <v>1</v>
      </c>
      <c r="CR81">
        <v>7.6899999999999996E-2</v>
      </c>
      <c r="CS81">
        <v>1000</v>
      </c>
      <c r="CT81">
        <v>1000</v>
      </c>
      <c r="CU81">
        <v>1000</v>
      </c>
      <c r="CV81">
        <v>1</v>
      </c>
      <c r="CW81">
        <v>0.49080000000000001</v>
      </c>
      <c r="CX81">
        <v>66</v>
      </c>
      <c r="CY81">
        <v>1000</v>
      </c>
    </row>
    <row r="82" spans="42:103" x14ac:dyDescent="0.25">
      <c r="AP82" s="6"/>
      <c r="BX82" s="45" t="s">
        <v>637</v>
      </c>
      <c r="BY82" s="45" t="s">
        <v>6</v>
      </c>
      <c r="BZ82" s="45" t="s">
        <v>31</v>
      </c>
      <c r="CA82" s="45">
        <v>46175</v>
      </c>
      <c r="CB82" s="45">
        <v>1</v>
      </c>
      <c r="CC82" s="45">
        <v>1</v>
      </c>
      <c r="CD82" s="45"/>
      <c r="CE82" s="45">
        <v>1</v>
      </c>
      <c r="CF82" s="45"/>
      <c r="CG82" s="45">
        <v>9.9537037037037042E-4</v>
      </c>
      <c r="CH82" s="45">
        <v>9.9537037037037042E-4</v>
      </c>
      <c r="CI82">
        <v>0.25907407407407407</v>
      </c>
      <c r="CJ82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>
        <v>0.27589999999999998</v>
      </c>
      <c r="CQ82">
        <v>1</v>
      </c>
      <c r="CR82">
        <v>6.25E-2</v>
      </c>
      <c r="CS82">
        <v>80</v>
      </c>
      <c r="CT82">
        <v>80</v>
      </c>
      <c r="CU82">
        <v>80</v>
      </c>
      <c r="CV82">
        <v>1</v>
      </c>
      <c r="CW82" t="s">
        <v>638</v>
      </c>
      <c r="CX82">
        <v>76</v>
      </c>
      <c r="CY82">
        <v>80</v>
      </c>
    </row>
    <row r="83" spans="42:103" x14ac:dyDescent="0.25">
      <c r="AP83" s="6"/>
      <c r="AQ83" s="4"/>
      <c r="BX83" s="45" t="s">
        <v>637</v>
      </c>
      <c r="BY83" s="45" t="s">
        <v>6</v>
      </c>
      <c r="BZ83" s="45" t="s">
        <v>31</v>
      </c>
      <c r="CA83" s="45">
        <v>46176</v>
      </c>
      <c r="CB83" s="45">
        <v>1</v>
      </c>
      <c r="CC83" s="45">
        <v>1</v>
      </c>
      <c r="CD83" s="45"/>
      <c r="CE83" s="45">
        <v>1</v>
      </c>
      <c r="CF83" s="45"/>
      <c r="CG83" s="45">
        <v>1.5046296296296297E-4</v>
      </c>
      <c r="CH83" s="45">
        <v>1.5046296296296297E-4</v>
      </c>
      <c r="CI83">
        <v>0.23761574074074074</v>
      </c>
      <c r="CJ83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>
        <v>0.19719999999999999</v>
      </c>
      <c r="CX83">
        <v>66</v>
      </c>
    </row>
    <row r="84" spans="42:103" x14ac:dyDescent="0.25">
      <c r="AP84" s="6"/>
      <c r="AQ84" s="6"/>
      <c r="BX84" s="45" t="s">
        <v>637</v>
      </c>
      <c r="BY84" s="45" t="s">
        <v>6</v>
      </c>
      <c r="BZ84" s="45" t="s">
        <v>31</v>
      </c>
      <c r="CA84" s="45">
        <v>46177</v>
      </c>
      <c r="CB84" s="45">
        <v>1</v>
      </c>
      <c r="CC84" s="45">
        <v>1</v>
      </c>
      <c r="CD84" s="45"/>
      <c r="CE84" s="45">
        <v>1</v>
      </c>
      <c r="CF84" s="45"/>
      <c r="CG84" s="45">
        <v>9.2592592592592588E-5</v>
      </c>
      <c r="CH84" s="45">
        <v>9.2592592592592588E-5</v>
      </c>
      <c r="CI84">
        <v>0.26613425925925926</v>
      </c>
      <c r="CJ84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>
        <v>0.25</v>
      </c>
      <c r="CQ84">
        <v>3</v>
      </c>
      <c r="CR84">
        <v>0.25</v>
      </c>
      <c r="CS84">
        <v>13000</v>
      </c>
      <c r="CT84">
        <v>4333</v>
      </c>
      <c r="CU84">
        <v>9000</v>
      </c>
      <c r="CV84">
        <v>0.69230000000000003</v>
      </c>
      <c r="CW84">
        <v>0.1507</v>
      </c>
      <c r="CX84">
        <v>94</v>
      </c>
      <c r="CY84">
        <v>4500</v>
      </c>
    </row>
    <row r="85" spans="42:103" x14ac:dyDescent="0.25">
      <c r="AP85" s="6"/>
      <c r="AQ85" s="6"/>
      <c r="BX85" s="45" t="s">
        <v>637</v>
      </c>
      <c r="BY85" s="45" t="s">
        <v>6</v>
      </c>
      <c r="BZ85" s="45" t="s">
        <v>31</v>
      </c>
      <c r="CA85" s="45">
        <v>46178</v>
      </c>
      <c r="CB85" s="45">
        <v>1</v>
      </c>
      <c r="CC85" s="45">
        <v>1</v>
      </c>
      <c r="CD85" s="45"/>
      <c r="CE85" s="45">
        <v>1</v>
      </c>
      <c r="CF85" s="45"/>
      <c r="CG85" s="45">
        <v>2.199074074074074E-4</v>
      </c>
      <c r="CH85" s="45">
        <v>2.199074074074074E-4</v>
      </c>
      <c r="CI85">
        <v>0.138125</v>
      </c>
      <c r="CJ85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>
        <v>0.25</v>
      </c>
      <c r="CX85">
        <v>100</v>
      </c>
    </row>
    <row r="86" spans="42:103" x14ac:dyDescent="0.25">
      <c r="AP86" s="6"/>
      <c r="AQ86" s="6"/>
      <c r="BX86" s="45" t="s">
        <v>637</v>
      </c>
      <c r="BY86" s="45" t="s">
        <v>6</v>
      </c>
      <c r="BZ86" s="45" t="s">
        <v>38</v>
      </c>
      <c r="CA86" s="45">
        <v>46175</v>
      </c>
      <c r="CB86" s="45">
        <v>1</v>
      </c>
      <c r="CC86" s="45">
        <v>1</v>
      </c>
      <c r="CD86" s="45"/>
      <c r="CE86" s="45">
        <v>1</v>
      </c>
      <c r="CF86" s="45"/>
      <c r="CG86" s="45">
        <v>2.1990740740740742E-3</v>
      </c>
      <c r="CH86" s="45">
        <v>2.1990740740740742E-3</v>
      </c>
      <c r="CI86">
        <v>0.25118055555555557</v>
      </c>
      <c r="CJ86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>
        <v>0.1933</v>
      </c>
      <c r="CX86">
        <v>32</v>
      </c>
    </row>
    <row r="87" spans="42:103" x14ac:dyDescent="0.25">
      <c r="AP87" s="6"/>
      <c r="AQ87" s="6"/>
      <c r="BX87" s="45" t="s">
        <v>637</v>
      </c>
      <c r="BY87" s="45" t="s">
        <v>6</v>
      </c>
      <c r="BZ87" s="45" t="s">
        <v>38</v>
      </c>
      <c r="CA87" s="45">
        <v>46176</v>
      </c>
      <c r="CB87" s="45">
        <v>1</v>
      </c>
      <c r="CC87" s="45">
        <v>1</v>
      </c>
      <c r="CD87" s="45"/>
      <c r="CE87" s="45">
        <v>1</v>
      </c>
      <c r="CF87" s="45"/>
      <c r="CG87" s="45">
        <v>6.8287037037037036E-4</v>
      </c>
      <c r="CH87" s="45">
        <v>6.8287037037037036E-4</v>
      </c>
      <c r="CI87">
        <v>0.2782175925925926</v>
      </c>
      <c r="CJ87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>
        <v>0.23280000000000001</v>
      </c>
      <c r="CQ87">
        <v>1</v>
      </c>
      <c r="CR87">
        <v>3.6999999999999998E-2</v>
      </c>
      <c r="CS87">
        <v>398</v>
      </c>
      <c r="CT87">
        <v>398</v>
      </c>
      <c r="CX87">
        <v>74</v>
      </c>
    </row>
    <row r="88" spans="42:103" x14ac:dyDescent="0.25">
      <c r="AP88" s="6"/>
      <c r="AQ88" s="6"/>
      <c r="BX88" s="45" t="s">
        <v>637</v>
      </c>
      <c r="BY88" s="45" t="s">
        <v>6</v>
      </c>
      <c r="BZ88" s="45" t="s">
        <v>38</v>
      </c>
      <c r="CA88" s="45">
        <v>46177</v>
      </c>
      <c r="CB88" s="45">
        <v>1</v>
      </c>
      <c r="CC88" s="45">
        <v>1</v>
      </c>
      <c r="CD88" s="45"/>
      <c r="CE88" s="45">
        <v>1</v>
      </c>
      <c r="CF88" s="45"/>
      <c r="CG88" s="45">
        <v>2.199074074074074E-4</v>
      </c>
      <c r="CH88" s="45">
        <v>2.199074074074074E-4</v>
      </c>
      <c r="CI88">
        <v>0.23215277777777779</v>
      </c>
      <c r="CJ88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>
        <v>0.23710000000000001</v>
      </c>
      <c r="CQ88">
        <v>2</v>
      </c>
      <c r="CR88">
        <v>8.6999999999999994E-2</v>
      </c>
      <c r="CS88">
        <v>1186</v>
      </c>
      <c r="CT88">
        <v>593</v>
      </c>
      <c r="CX88">
        <v>70</v>
      </c>
    </row>
    <row r="89" spans="42:103" x14ac:dyDescent="0.25">
      <c r="AP89" s="6"/>
      <c r="AQ89" s="6"/>
      <c r="BX89" s="45" t="s">
        <v>637</v>
      </c>
      <c r="BY89" s="45" t="s">
        <v>6</v>
      </c>
      <c r="BZ89" s="45" t="s">
        <v>38</v>
      </c>
      <c r="CA89" s="45">
        <v>46178</v>
      </c>
      <c r="CB89" s="45">
        <v>1</v>
      </c>
      <c r="CC89" s="45">
        <v>1</v>
      </c>
      <c r="CD89" s="45"/>
      <c r="CE89" s="45">
        <v>1</v>
      </c>
      <c r="CF89" s="45"/>
      <c r="CG89" s="45">
        <v>1.8518518518518518E-4</v>
      </c>
      <c r="CH89" s="45">
        <v>1.8518518518518518E-4</v>
      </c>
      <c r="CI89">
        <v>0.14949074074074073</v>
      </c>
      <c r="CJ8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>
        <v>0.22220000000000001</v>
      </c>
      <c r="CX89">
        <v>100</v>
      </c>
    </row>
    <row r="90" spans="42:103" x14ac:dyDescent="0.25">
      <c r="AP90" s="6"/>
      <c r="AQ90" s="6"/>
      <c r="BX90" s="45" t="s">
        <v>637</v>
      </c>
      <c r="BY90" s="45" t="s">
        <v>6</v>
      </c>
      <c r="BZ90" s="45" t="s">
        <v>11</v>
      </c>
      <c r="CA90" s="45">
        <v>46174</v>
      </c>
      <c r="CB90" s="45">
        <v>1</v>
      </c>
      <c r="CC90" s="45">
        <v>1</v>
      </c>
      <c r="CD90" s="45"/>
      <c r="CE90" s="45">
        <v>1</v>
      </c>
      <c r="CF90" s="45"/>
      <c r="CG90" s="45">
        <v>1.6203703703703703E-4</v>
      </c>
      <c r="CH90" s="45">
        <v>1.6203703703703703E-4</v>
      </c>
      <c r="CI90">
        <v>0.25363425925925925</v>
      </c>
      <c r="CJ90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>
        <v>0.34189999999999998</v>
      </c>
      <c r="CQ90">
        <v>9</v>
      </c>
      <c r="CR90">
        <v>0.22500000000000001</v>
      </c>
      <c r="CS90">
        <v>12431</v>
      </c>
      <c r="CT90">
        <v>1381</v>
      </c>
      <c r="CX90">
        <v>54</v>
      </c>
    </row>
    <row r="91" spans="42:103" x14ac:dyDescent="0.25">
      <c r="AP91" s="6"/>
      <c r="AQ91" s="6"/>
      <c r="BX91" s="45" t="s">
        <v>637</v>
      </c>
      <c r="BY91" s="45" t="s">
        <v>6</v>
      </c>
      <c r="BZ91" s="45" t="s">
        <v>11</v>
      </c>
      <c r="CA91" s="45">
        <v>46175</v>
      </c>
      <c r="CB91" s="45">
        <v>1</v>
      </c>
      <c r="CC91" s="45">
        <v>1</v>
      </c>
      <c r="CD91" s="45"/>
      <c r="CE91" s="45">
        <v>1</v>
      </c>
      <c r="CF91" s="45"/>
      <c r="CG91" s="45">
        <v>6.9444444444444444E-5</v>
      </c>
      <c r="CH91" s="45">
        <v>6.9444444444444444E-5</v>
      </c>
      <c r="CI91">
        <v>0.24856481481481482</v>
      </c>
      <c r="CJ91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>
        <v>0.1545</v>
      </c>
      <c r="CQ91">
        <v>2</v>
      </c>
      <c r="CR91">
        <v>0.1053</v>
      </c>
      <c r="CS91">
        <v>5000</v>
      </c>
      <c r="CT91">
        <v>2500</v>
      </c>
      <c r="CU91">
        <v>4500</v>
      </c>
      <c r="CV91">
        <v>0.9</v>
      </c>
      <c r="CW91">
        <v>0.14580000000000001</v>
      </c>
      <c r="CX91">
        <v>64</v>
      </c>
      <c r="CY91">
        <v>4500</v>
      </c>
    </row>
    <row r="92" spans="42:103" x14ac:dyDescent="0.25">
      <c r="AP92" s="6"/>
      <c r="AQ92" s="6"/>
      <c r="BX92" s="45" t="s">
        <v>637</v>
      </c>
      <c r="BY92" s="45" t="s">
        <v>6</v>
      </c>
      <c r="BZ92" s="45" t="s">
        <v>11</v>
      </c>
      <c r="CA92" s="45">
        <v>46176</v>
      </c>
      <c r="CB92" s="45">
        <v>1</v>
      </c>
      <c r="CC92" s="45">
        <v>1</v>
      </c>
      <c r="CD92" s="45"/>
      <c r="CE92" s="45">
        <v>1</v>
      </c>
      <c r="CF92" s="45"/>
      <c r="CG92" s="45">
        <v>1.5046296296296297E-4</v>
      </c>
      <c r="CH92" s="45">
        <v>1.5046296296296297E-4</v>
      </c>
      <c r="CI92">
        <v>0.26885416666666667</v>
      </c>
      <c r="CJ92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>
        <v>7.8899999999999998E-2</v>
      </c>
      <c r="CX92">
        <v>66</v>
      </c>
    </row>
    <row r="93" spans="42:103" x14ac:dyDescent="0.25">
      <c r="AP93" s="6"/>
      <c r="AQ93" s="6"/>
      <c r="BX93" s="45" t="s">
        <v>637</v>
      </c>
      <c r="BY93" s="45" t="s">
        <v>6</v>
      </c>
      <c r="BZ93" s="45" t="s">
        <v>11</v>
      </c>
      <c r="CA93" s="45">
        <v>46177</v>
      </c>
      <c r="CB93" s="45">
        <v>1</v>
      </c>
      <c r="CC93" s="45">
        <v>1</v>
      </c>
      <c r="CD93" s="45"/>
      <c r="CE93" s="45">
        <v>1</v>
      </c>
      <c r="CF93" s="45"/>
      <c r="CG93" s="45">
        <v>6.9444444444444444E-5</v>
      </c>
      <c r="CH93" s="45">
        <v>6.9444444444444444E-5</v>
      </c>
      <c r="CI93">
        <v>0.26518518518518519</v>
      </c>
      <c r="CJ93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>
        <v>0.16070000000000001</v>
      </c>
      <c r="CQ93">
        <v>2</v>
      </c>
      <c r="CR93">
        <v>0.1111</v>
      </c>
      <c r="CS93">
        <v>2700</v>
      </c>
      <c r="CT93">
        <v>1350</v>
      </c>
      <c r="CU93">
        <v>2700</v>
      </c>
      <c r="CV93">
        <v>1</v>
      </c>
      <c r="CW93">
        <v>0.1076</v>
      </c>
      <c r="CX93">
        <v>88</v>
      </c>
      <c r="CY93">
        <v>1350</v>
      </c>
    </row>
    <row r="94" spans="42:103" x14ac:dyDescent="0.25">
      <c r="AP94" s="6"/>
      <c r="AQ94" s="6"/>
      <c r="BX94" s="45" t="s">
        <v>637</v>
      </c>
      <c r="BY94" s="45" t="s">
        <v>6</v>
      </c>
      <c r="BZ94" s="45" t="s">
        <v>11</v>
      </c>
      <c r="CA94" s="45">
        <v>46178</v>
      </c>
      <c r="CB94" s="45">
        <v>1</v>
      </c>
      <c r="CC94" s="45">
        <v>1</v>
      </c>
      <c r="CD94" s="45"/>
      <c r="CE94" s="45">
        <v>1</v>
      </c>
      <c r="CF94" s="45"/>
      <c r="CG94" s="45">
        <v>1.3888888888888889E-4</v>
      </c>
      <c r="CH94" s="45">
        <v>1.3888888888888889E-4</v>
      </c>
      <c r="CI94">
        <v>0.13644675925925925</v>
      </c>
      <c r="CJ94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>
        <v>0.1333</v>
      </c>
      <c r="CX94">
        <v>100</v>
      </c>
    </row>
    <row r="95" spans="42:103" x14ac:dyDescent="0.25">
      <c r="AP95" s="6"/>
      <c r="AQ95" s="6"/>
      <c r="BX95" s="45" t="s">
        <v>637</v>
      </c>
      <c r="BY95" s="45" t="s">
        <v>6</v>
      </c>
      <c r="BZ95" s="45" t="s">
        <v>97</v>
      </c>
      <c r="CA95" s="45">
        <v>46174</v>
      </c>
      <c r="CB95" s="45">
        <v>1</v>
      </c>
      <c r="CC95" s="45">
        <v>1</v>
      </c>
      <c r="CD95" s="45"/>
      <c r="CE95" s="45">
        <v>1</v>
      </c>
      <c r="CF95" s="45"/>
      <c r="CG95" s="45">
        <v>4.6296296296296294E-5</v>
      </c>
      <c r="CH95" s="45">
        <v>4.6296296296296294E-5</v>
      </c>
      <c r="CI95">
        <v>0.18590277777777778</v>
      </c>
      <c r="CJ95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>
        <v>0.49320000000000003</v>
      </c>
      <c r="CQ95">
        <v>26</v>
      </c>
      <c r="CR95">
        <v>0.72219999999999995</v>
      </c>
      <c r="CS95">
        <v>18654</v>
      </c>
      <c r="CT95">
        <v>717</v>
      </c>
      <c r="CU95">
        <v>7010</v>
      </c>
      <c r="CV95">
        <v>0.37580000000000002</v>
      </c>
      <c r="CW95">
        <v>0.37859999999999999</v>
      </c>
      <c r="CX95">
        <v>84</v>
      </c>
      <c r="CY95">
        <v>1402</v>
      </c>
    </row>
    <row r="96" spans="42:103" x14ac:dyDescent="0.25">
      <c r="AP96" s="6"/>
      <c r="AQ96" s="6"/>
      <c r="BX96" s="45" t="s">
        <v>637</v>
      </c>
      <c r="BY96" s="45" t="s">
        <v>6</v>
      </c>
      <c r="BZ96" s="45" t="s">
        <v>97</v>
      </c>
      <c r="CA96" s="45">
        <v>46175</v>
      </c>
      <c r="CB96" s="45">
        <v>1</v>
      </c>
      <c r="CC96" s="45">
        <v>1</v>
      </c>
      <c r="CD96" s="45"/>
      <c r="CE96" s="45">
        <v>1</v>
      </c>
      <c r="CF96" s="45"/>
      <c r="CG96" s="45">
        <v>8.1018518518518516E-5</v>
      </c>
      <c r="CH96" s="45">
        <v>8.1018518518518516E-5</v>
      </c>
      <c r="CI96">
        <v>0.27437499999999998</v>
      </c>
      <c r="CJ96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>
        <v>0.13639999999999999</v>
      </c>
      <c r="CQ96">
        <v>3</v>
      </c>
      <c r="CR96">
        <v>0.2</v>
      </c>
      <c r="CS96">
        <v>5514</v>
      </c>
      <c r="CT96">
        <v>1838</v>
      </c>
      <c r="CU96">
        <v>5000</v>
      </c>
      <c r="CV96">
        <v>0.90680000000000005</v>
      </c>
      <c r="CX96">
        <v>72</v>
      </c>
      <c r="CY96">
        <v>5000</v>
      </c>
    </row>
    <row r="97" spans="42:103" x14ac:dyDescent="0.25">
      <c r="AP97" s="6"/>
      <c r="AQ97" s="6"/>
      <c r="BX97" s="45" t="s">
        <v>637</v>
      </c>
      <c r="BY97" s="45" t="s">
        <v>6</v>
      </c>
      <c r="BZ97" s="45" t="s">
        <v>97</v>
      </c>
      <c r="CA97" s="45">
        <v>46176</v>
      </c>
      <c r="CB97" s="45">
        <v>1</v>
      </c>
      <c r="CC97" s="45">
        <v>1</v>
      </c>
      <c r="CD97" s="45"/>
      <c r="CE97" s="45">
        <v>1</v>
      </c>
      <c r="CF97" s="45"/>
      <c r="CG97" s="45">
        <v>3.4722222222222222E-5</v>
      </c>
      <c r="CH97" s="45">
        <v>3.4722222222222222E-5</v>
      </c>
      <c r="CI97">
        <v>0.28768518518518521</v>
      </c>
      <c r="CJ97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>
        <v>0.1545</v>
      </c>
      <c r="CQ97">
        <v>1</v>
      </c>
      <c r="CR97">
        <v>5.8799999999999998E-2</v>
      </c>
      <c r="CS97">
        <v>3000</v>
      </c>
      <c r="CT97">
        <v>3000</v>
      </c>
      <c r="CX97">
        <v>82</v>
      </c>
    </row>
    <row r="98" spans="42:103" x14ac:dyDescent="0.25">
      <c r="AP98" s="6"/>
      <c r="AQ98" s="6"/>
      <c r="BX98" s="45" t="s">
        <v>637</v>
      </c>
      <c r="BY98" s="45" t="s">
        <v>6</v>
      </c>
      <c r="BZ98" s="45" t="s">
        <v>97</v>
      </c>
      <c r="CA98" s="45">
        <v>46177</v>
      </c>
      <c r="CB98" s="45">
        <v>1</v>
      </c>
      <c r="CC98" s="45">
        <v>1</v>
      </c>
      <c r="CD98" s="45"/>
      <c r="CE98" s="45">
        <v>1</v>
      </c>
      <c r="CF98" s="45"/>
      <c r="CG98" s="45">
        <v>4.6296296296296294E-5</v>
      </c>
      <c r="CH98" s="45">
        <v>4.6296296296296294E-5</v>
      </c>
      <c r="CI98">
        <v>0.26799768518518519</v>
      </c>
      <c r="CJ98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>
        <v>7.3400000000000007E-2</v>
      </c>
      <c r="CX98">
        <v>66</v>
      </c>
    </row>
    <row r="99" spans="42:103" x14ac:dyDescent="0.25">
      <c r="AP99" s="6"/>
      <c r="AQ99" s="6"/>
      <c r="BX99" s="45" t="s">
        <v>637</v>
      </c>
      <c r="BY99" s="45" t="s">
        <v>6</v>
      </c>
      <c r="BZ99" s="45" t="s">
        <v>97</v>
      </c>
      <c r="CA99" s="45">
        <v>46178</v>
      </c>
      <c r="CB99" s="45">
        <v>1</v>
      </c>
      <c r="CC99" s="45">
        <v>1</v>
      </c>
      <c r="CD99" s="45"/>
      <c r="CE99" s="45">
        <v>1</v>
      </c>
      <c r="CF99" s="45"/>
      <c r="CG99" s="45">
        <v>3.4722222222222222E-5</v>
      </c>
      <c r="CH99" s="45">
        <v>3.4722222222222222E-5</v>
      </c>
      <c r="CI99">
        <v>0.14162037037037037</v>
      </c>
      <c r="CJ9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>
        <v>6.5799999999999997E-2</v>
      </c>
      <c r="CX99">
        <v>100</v>
      </c>
    </row>
    <row r="100" spans="42:103" x14ac:dyDescent="0.25">
      <c r="AP100" s="6"/>
      <c r="AQ100" s="6"/>
      <c r="BX100" s="45" t="s">
        <v>637</v>
      </c>
      <c r="BY100" s="45" t="s">
        <v>6</v>
      </c>
      <c r="BZ100" s="45" t="s">
        <v>34</v>
      </c>
      <c r="CA100" s="45">
        <v>46174</v>
      </c>
      <c r="CB100" s="45">
        <v>1</v>
      </c>
      <c r="CC100" s="45">
        <v>1</v>
      </c>
      <c r="CD100" s="45"/>
      <c r="CE100" s="45">
        <v>1</v>
      </c>
      <c r="CF100" s="45"/>
      <c r="CG100" s="45">
        <v>1.0416666666666667E-4</v>
      </c>
      <c r="CH100" s="45">
        <v>1.0416666666666667E-4</v>
      </c>
      <c r="CI100">
        <v>0.20614583333333333</v>
      </c>
      <c r="CJ100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>
        <v>0.19670000000000001</v>
      </c>
      <c r="CQ100">
        <v>3</v>
      </c>
      <c r="CR100">
        <v>0.25</v>
      </c>
      <c r="CS100">
        <v>14850</v>
      </c>
      <c r="CT100">
        <v>4950</v>
      </c>
      <c r="CX100">
        <v>60</v>
      </c>
    </row>
    <row r="101" spans="42:103" x14ac:dyDescent="0.25">
      <c r="AP101" s="6"/>
      <c r="AQ101" s="6"/>
      <c r="BX101" s="45" t="s">
        <v>637</v>
      </c>
      <c r="BY101" s="45" t="s">
        <v>6</v>
      </c>
      <c r="BZ101" s="45" t="s">
        <v>34</v>
      </c>
      <c r="CA101" s="45">
        <v>46175</v>
      </c>
      <c r="CB101" s="45">
        <v>1</v>
      </c>
      <c r="CC101" s="45">
        <v>1</v>
      </c>
      <c r="CD101" s="45"/>
      <c r="CE101" s="45">
        <v>1</v>
      </c>
      <c r="CF101" s="45"/>
      <c r="CG101" s="45">
        <v>3.4722222222222222E-5</v>
      </c>
      <c r="CH101" s="45">
        <v>3.4722222222222222E-5</v>
      </c>
      <c r="CI101">
        <v>0.26314814814814813</v>
      </c>
      <c r="CJ101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>
        <v>6.4500000000000002E-2</v>
      </c>
      <c r="CQ101">
        <v>2</v>
      </c>
      <c r="CR101">
        <v>0.2</v>
      </c>
      <c r="CS101">
        <v>6500</v>
      </c>
      <c r="CT101">
        <v>3250</v>
      </c>
      <c r="CU101">
        <v>6000</v>
      </c>
      <c r="CV101">
        <v>0.92310000000000003</v>
      </c>
      <c r="CW101">
        <v>0.11409999999999999</v>
      </c>
      <c r="CX101">
        <v>88</v>
      </c>
      <c r="CY101">
        <v>6000</v>
      </c>
    </row>
    <row r="102" spans="42:103" x14ac:dyDescent="0.25">
      <c r="AP102" s="6"/>
      <c r="AQ102" s="6"/>
      <c r="BX102" s="45" t="s">
        <v>637</v>
      </c>
      <c r="BY102" s="45" t="s">
        <v>6</v>
      </c>
      <c r="BZ102" s="45" t="s">
        <v>34</v>
      </c>
      <c r="CA102" s="45">
        <v>46176</v>
      </c>
      <c r="CB102" s="45">
        <v>1</v>
      </c>
      <c r="CC102" s="45">
        <v>1</v>
      </c>
      <c r="CD102" s="45"/>
      <c r="CE102" s="45">
        <v>1</v>
      </c>
      <c r="CF102" s="45"/>
      <c r="CG102" s="45">
        <v>2.3148148148148147E-5</v>
      </c>
      <c r="CH102" s="45">
        <v>2.3148148148148147E-5</v>
      </c>
      <c r="CI102">
        <v>0.27765046296296297</v>
      </c>
      <c r="CJ102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>
        <v>9.9199999999999997E-2</v>
      </c>
      <c r="CQ102">
        <v>2</v>
      </c>
      <c r="CR102">
        <v>0.15379999999999999</v>
      </c>
      <c r="CS102">
        <v>910</v>
      </c>
      <c r="CT102">
        <v>455</v>
      </c>
      <c r="CU102">
        <v>680</v>
      </c>
      <c r="CV102">
        <v>0.74729999999999996</v>
      </c>
      <c r="CW102">
        <v>0.63660000000000005</v>
      </c>
      <c r="CX102">
        <v>98</v>
      </c>
      <c r="CY102">
        <v>680</v>
      </c>
    </row>
    <row r="103" spans="42:103" x14ac:dyDescent="0.25">
      <c r="AP103" s="6"/>
      <c r="AQ103" s="6"/>
      <c r="BX103" s="45" t="s">
        <v>637</v>
      </c>
      <c r="BY103" s="45" t="s">
        <v>6</v>
      </c>
      <c r="BZ103" s="45" t="s">
        <v>34</v>
      </c>
      <c r="CA103" s="45">
        <v>46177</v>
      </c>
      <c r="CB103" s="45">
        <v>1</v>
      </c>
      <c r="CC103" s="45">
        <v>1</v>
      </c>
      <c r="CD103" s="45"/>
      <c r="CE103" s="45">
        <v>1</v>
      </c>
      <c r="CF103" s="45"/>
      <c r="CG103" s="45">
        <v>3.4722222222222222E-5</v>
      </c>
      <c r="CH103" s="45">
        <v>3.4722222222222222E-5</v>
      </c>
      <c r="CI103">
        <v>0.24466435185185184</v>
      </c>
      <c r="CJ103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>
        <v>7.6300000000000007E-2</v>
      </c>
      <c r="CQ103">
        <v>1</v>
      </c>
      <c r="CR103">
        <v>0.1</v>
      </c>
      <c r="CS103">
        <v>480</v>
      </c>
      <c r="CT103">
        <v>480</v>
      </c>
      <c r="CX103">
        <v>80</v>
      </c>
    </row>
    <row r="104" spans="42:103" x14ac:dyDescent="0.25">
      <c r="AP104" s="6"/>
      <c r="AQ104" s="6"/>
      <c r="BX104" s="45" t="s">
        <v>637</v>
      </c>
      <c r="BY104" s="45" t="s">
        <v>6</v>
      </c>
      <c r="BZ104" s="45" t="s">
        <v>34</v>
      </c>
      <c r="CA104" s="45">
        <v>46178</v>
      </c>
      <c r="CB104" s="45">
        <v>1</v>
      </c>
      <c r="CC104" s="45">
        <v>1</v>
      </c>
      <c r="CD104" s="45"/>
      <c r="CE104" s="45">
        <v>1</v>
      </c>
      <c r="CF104" s="45"/>
      <c r="CG104" s="45">
        <v>6.9444444444444444E-5</v>
      </c>
      <c r="CH104" s="45">
        <v>6.9444444444444444E-5</v>
      </c>
      <c r="CI104">
        <v>0.13710648148148147</v>
      </c>
      <c r="CJ104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>
        <v>0.1143</v>
      </c>
      <c r="CX104">
        <v>100</v>
      </c>
    </row>
    <row r="105" spans="42:103" x14ac:dyDescent="0.25">
      <c r="AP105" s="6"/>
      <c r="AQ105" s="6"/>
      <c r="BX105" s="45" t="s">
        <v>637</v>
      </c>
      <c r="BY105" s="45" t="s">
        <v>7</v>
      </c>
      <c r="BZ105" s="45" t="s">
        <v>600</v>
      </c>
      <c r="CA105" s="45">
        <v>46175</v>
      </c>
      <c r="CB105" s="45">
        <v>1</v>
      </c>
      <c r="CC105" s="45">
        <v>1</v>
      </c>
      <c r="CD105" s="45"/>
      <c r="CE105" s="45">
        <v>1</v>
      </c>
      <c r="CF105" s="45"/>
      <c r="CG105" s="45">
        <v>3.2407407407407406E-4</v>
      </c>
      <c r="CH105" s="45">
        <v>3.2407407407407406E-4</v>
      </c>
      <c r="CI105">
        <v>0.20552083333333335</v>
      </c>
      <c r="CJ105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>
        <v>0.4587</v>
      </c>
      <c r="CQ105">
        <v>4</v>
      </c>
      <c r="CR105">
        <v>0.08</v>
      </c>
      <c r="CS105">
        <v>1115</v>
      </c>
      <c r="CT105">
        <v>279</v>
      </c>
      <c r="CU105">
        <v>700</v>
      </c>
      <c r="CV105">
        <v>0.62780000000000002</v>
      </c>
      <c r="CW105">
        <v>0.22900000000000001</v>
      </c>
      <c r="CX105">
        <v>92</v>
      </c>
      <c r="CY105">
        <v>350</v>
      </c>
    </row>
    <row r="106" spans="42:103" x14ac:dyDescent="0.25">
      <c r="AP106" s="6"/>
      <c r="AQ106" s="6"/>
      <c r="BX106" s="45" t="s">
        <v>637</v>
      </c>
      <c r="BY106" s="45" t="s">
        <v>7</v>
      </c>
      <c r="BZ106" s="45" t="s">
        <v>600</v>
      </c>
      <c r="CA106" s="45">
        <v>46176</v>
      </c>
      <c r="CB106" s="45">
        <v>1</v>
      </c>
      <c r="CC106" s="45">
        <v>1</v>
      </c>
      <c r="CD106" s="45"/>
      <c r="CE106" s="45">
        <v>1</v>
      </c>
      <c r="CF106" s="45"/>
      <c r="CG106" s="45">
        <v>6.9444444444444444E-5</v>
      </c>
      <c r="CH106" s="45">
        <v>6.9444444444444444E-5</v>
      </c>
      <c r="CI106">
        <v>0.26546296296296296</v>
      </c>
      <c r="CJ106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>
        <v>0.31909999999999999</v>
      </c>
      <c r="CQ106">
        <v>1</v>
      </c>
      <c r="CR106">
        <v>2.2200000000000001E-2</v>
      </c>
      <c r="CS106">
        <v>340</v>
      </c>
      <c r="CT106">
        <v>340</v>
      </c>
      <c r="CX106">
        <v>58</v>
      </c>
    </row>
    <row r="107" spans="42:103" x14ac:dyDescent="0.25">
      <c r="AP107" s="6"/>
      <c r="AQ107" s="6"/>
      <c r="BX107" s="45" t="s">
        <v>637</v>
      </c>
      <c r="BY107" s="45" t="s">
        <v>7</v>
      </c>
      <c r="BZ107" s="45" t="s">
        <v>600</v>
      </c>
      <c r="CA107" s="45">
        <v>46177</v>
      </c>
      <c r="CB107" s="45">
        <v>1</v>
      </c>
      <c r="CC107" s="45">
        <v>1</v>
      </c>
      <c r="CD107" s="45"/>
      <c r="CE107" s="45">
        <v>1</v>
      </c>
      <c r="CF107" s="45"/>
      <c r="CG107" s="45">
        <v>8.1018518518518516E-5</v>
      </c>
      <c r="CH107" s="45">
        <v>8.1018518518518516E-5</v>
      </c>
      <c r="CI107">
        <v>0.19608796296296296</v>
      </c>
      <c r="CJ107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>
        <v>0.4</v>
      </c>
      <c r="CX107">
        <v>68</v>
      </c>
    </row>
    <row r="108" spans="42:103" x14ac:dyDescent="0.25">
      <c r="AP108" s="6"/>
      <c r="AQ108" s="6"/>
      <c r="BX108" s="45" t="s">
        <v>637</v>
      </c>
      <c r="BY108" s="45" t="s">
        <v>7</v>
      </c>
      <c r="BZ108" s="45" t="s">
        <v>600</v>
      </c>
      <c r="CA108" s="45">
        <v>46178</v>
      </c>
      <c r="CB108" s="45">
        <v>1</v>
      </c>
      <c r="CC108" s="45">
        <v>1</v>
      </c>
      <c r="CD108" s="45"/>
      <c r="CE108" s="45">
        <v>1</v>
      </c>
      <c r="CF108" s="45"/>
      <c r="CG108" s="45">
        <v>2.0833333333333335E-4</v>
      </c>
      <c r="CH108" s="45">
        <v>2.0833333333333335E-4</v>
      </c>
      <c r="CI108">
        <v>0.1280324074074074</v>
      </c>
      <c r="CJ108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>
        <v>0.44829999999999998</v>
      </c>
      <c r="CX108">
        <v>100</v>
      </c>
    </row>
    <row r="109" spans="42:103" x14ac:dyDescent="0.25">
      <c r="AP109" s="6"/>
      <c r="AQ109" s="6"/>
      <c r="BX109" s="45" t="s">
        <v>637</v>
      </c>
      <c r="BY109" s="45" t="s">
        <v>7</v>
      </c>
      <c r="BZ109" s="45" t="s">
        <v>51</v>
      </c>
      <c r="CA109" s="45">
        <v>46175</v>
      </c>
      <c r="CB109" s="45">
        <v>1</v>
      </c>
      <c r="CC109" s="45">
        <v>1</v>
      </c>
      <c r="CD109" s="45"/>
      <c r="CE109" s="45">
        <v>1</v>
      </c>
      <c r="CF109" s="45"/>
      <c r="CG109" s="45">
        <v>4.861111111111111E-4</v>
      </c>
      <c r="CH109" s="45">
        <v>4.861111111111111E-4</v>
      </c>
      <c r="CI109">
        <v>0.22168981481481481</v>
      </c>
      <c r="CJ10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>
        <v>0.26469999999999999</v>
      </c>
      <c r="CQ109">
        <v>3</v>
      </c>
      <c r="CR109">
        <v>0.1111</v>
      </c>
      <c r="CS109">
        <v>590</v>
      </c>
      <c r="CT109">
        <v>197</v>
      </c>
      <c r="CX109">
        <v>68</v>
      </c>
    </row>
    <row r="110" spans="42:103" x14ac:dyDescent="0.25">
      <c r="AP110" s="6"/>
      <c r="AQ110" s="6"/>
      <c r="BX110" s="45" t="s">
        <v>637</v>
      </c>
      <c r="BY110" s="45" t="s">
        <v>7</v>
      </c>
      <c r="BZ110" s="45" t="s">
        <v>51</v>
      </c>
      <c r="CA110" s="45">
        <v>46176</v>
      </c>
      <c r="CB110" s="45">
        <v>1</v>
      </c>
      <c r="CC110" s="45">
        <v>1</v>
      </c>
      <c r="CD110" s="45"/>
      <c r="CE110" s="45">
        <v>1</v>
      </c>
      <c r="CF110" s="45"/>
      <c r="CG110" s="45">
        <v>6.5972222222222224E-4</v>
      </c>
      <c r="CH110" s="45">
        <v>6.5972222222222224E-4</v>
      </c>
      <c r="CI110">
        <v>0.29128472222222224</v>
      </c>
      <c r="CJ110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>
        <v>0.156</v>
      </c>
      <c r="CX110">
        <v>48</v>
      </c>
    </row>
    <row r="111" spans="42:103" x14ac:dyDescent="0.25">
      <c r="AP111" s="6"/>
      <c r="AQ111" s="6"/>
      <c r="BX111" s="45" t="s">
        <v>637</v>
      </c>
      <c r="BY111" s="45" t="s">
        <v>7</v>
      </c>
      <c r="BZ111" s="45" t="s">
        <v>51</v>
      </c>
      <c r="CA111" s="45">
        <v>46177</v>
      </c>
      <c r="CB111" s="45">
        <v>1</v>
      </c>
      <c r="CC111" s="45">
        <v>1</v>
      </c>
      <c r="CD111" s="45"/>
      <c r="CE111" s="45">
        <v>1</v>
      </c>
      <c r="CF111" s="45"/>
      <c r="CG111" s="45">
        <v>8.1018518518518516E-5</v>
      </c>
      <c r="CH111" s="45">
        <v>8.1018518518518516E-5</v>
      </c>
      <c r="CI111">
        <v>0.24761574074074075</v>
      </c>
      <c r="CJ111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>
        <v>9.8900000000000002E-2</v>
      </c>
      <c r="CQ111">
        <v>1</v>
      </c>
      <c r="CR111">
        <v>0.1111</v>
      </c>
      <c r="CS111">
        <v>800</v>
      </c>
      <c r="CT111">
        <v>800</v>
      </c>
      <c r="CX111">
        <v>100</v>
      </c>
    </row>
    <row r="112" spans="42:103" x14ac:dyDescent="0.25">
      <c r="AP112" s="6"/>
      <c r="AQ112" s="6"/>
      <c r="BX112" s="45" t="s">
        <v>637</v>
      </c>
      <c r="BY112" s="45" t="s">
        <v>7</v>
      </c>
      <c r="BZ112" s="45" t="s">
        <v>51</v>
      </c>
      <c r="CA112" s="45">
        <v>46178</v>
      </c>
      <c r="CB112" s="45">
        <v>1</v>
      </c>
      <c r="CC112" s="45">
        <v>1</v>
      </c>
      <c r="CD112" s="45"/>
      <c r="CE112" s="45">
        <v>1</v>
      </c>
      <c r="CF112" s="45"/>
      <c r="CG112" s="45">
        <v>3.1250000000000001E-4</v>
      </c>
      <c r="CH112" s="45">
        <v>3.1250000000000001E-4</v>
      </c>
      <c r="CI112">
        <v>0.14708333333333334</v>
      </c>
      <c r="CJ112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>
        <v>0.125</v>
      </c>
      <c r="CX112">
        <v>100</v>
      </c>
    </row>
    <row r="113" spans="42:103" x14ac:dyDescent="0.25">
      <c r="AP113" s="6"/>
      <c r="AQ113" s="6"/>
      <c r="BX113" s="45" t="s">
        <v>637</v>
      </c>
      <c r="BY113" s="45" t="s">
        <v>7</v>
      </c>
      <c r="BZ113" s="45" t="s">
        <v>49</v>
      </c>
      <c r="CA113" s="45">
        <v>46174</v>
      </c>
      <c r="CB113" s="45">
        <v>1</v>
      </c>
      <c r="CC113" s="45">
        <v>1</v>
      </c>
      <c r="CD113" s="45"/>
      <c r="CE113" s="45">
        <v>1</v>
      </c>
      <c r="CF113" s="45"/>
      <c r="CG113" s="45">
        <v>3.2060185185185186E-3</v>
      </c>
      <c r="CH113" s="45">
        <v>3.2060185185185186E-3</v>
      </c>
      <c r="CI113">
        <v>0.22900462962962964</v>
      </c>
      <c r="CJ113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>
        <v>9.4600000000000004E-2</v>
      </c>
      <c r="CQ113">
        <v>2</v>
      </c>
      <c r="CR113">
        <v>0.28570000000000001</v>
      </c>
      <c r="CS113">
        <v>970</v>
      </c>
      <c r="CT113">
        <v>485</v>
      </c>
      <c r="CU113">
        <v>220</v>
      </c>
      <c r="CV113">
        <v>0.2268</v>
      </c>
      <c r="CW113">
        <v>0.1694</v>
      </c>
      <c r="CX113">
        <v>88</v>
      </c>
      <c r="CY113">
        <v>220</v>
      </c>
    </row>
    <row r="114" spans="42:103" x14ac:dyDescent="0.25">
      <c r="AP114" s="6"/>
      <c r="AQ114" s="6"/>
      <c r="AR114" s="7"/>
      <c r="BX114" s="45" t="s">
        <v>637</v>
      </c>
      <c r="BY114" s="45" t="s">
        <v>7</v>
      </c>
      <c r="BZ114" s="45" t="s">
        <v>49</v>
      </c>
      <c r="CA114" s="45">
        <v>46176</v>
      </c>
      <c r="CB114" s="45">
        <v>1</v>
      </c>
      <c r="CC114" s="45">
        <v>1</v>
      </c>
      <c r="CD114" s="45"/>
      <c r="CE114" s="45">
        <v>1</v>
      </c>
      <c r="CF114" s="45"/>
      <c r="CG114" s="45">
        <v>7.6388888888888893E-4</v>
      </c>
      <c r="CH114" s="45">
        <v>7.6388888888888893E-4</v>
      </c>
      <c r="CI114">
        <v>0.27181712962962962</v>
      </c>
      <c r="CJ114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>
        <v>0.19719999999999999</v>
      </c>
      <c r="CX114">
        <v>48</v>
      </c>
    </row>
    <row r="115" spans="42:103" x14ac:dyDescent="0.25">
      <c r="AP115" s="6"/>
      <c r="AQ115" s="6"/>
      <c r="AR115" s="7"/>
      <c r="BX115" s="45" t="s">
        <v>637</v>
      </c>
      <c r="BY115" s="45" t="s">
        <v>7</v>
      </c>
      <c r="BZ115" s="45" t="s">
        <v>599</v>
      </c>
      <c r="CA115" s="45">
        <v>46176</v>
      </c>
      <c r="CB115" s="45">
        <v>1</v>
      </c>
      <c r="CC115" s="45">
        <v>1</v>
      </c>
      <c r="CD115" s="45"/>
      <c r="CE115" s="45">
        <v>1</v>
      </c>
      <c r="CF115" s="45"/>
      <c r="CG115" s="45">
        <v>0</v>
      </c>
      <c r="CH115" s="45">
        <v>0</v>
      </c>
      <c r="CI115">
        <v>0.29943287037037036</v>
      </c>
      <c r="CJ115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>
        <v>0.20480000000000001</v>
      </c>
      <c r="CQ115">
        <v>2</v>
      </c>
      <c r="CR115">
        <v>5.8799999999999998E-2</v>
      </c>
      <c r="CS115">
        <v>450</v>
      </c>
      <c r="CT115">
        <v>225</v>
      </c>
      <c r="CU115">
        <v>350</v>
      </c>
      <c r="CV115">
        <v>0.77780000000000005</v>
      </c>
      <c r="CW115">
        <v>0.11269999999999999</v>
      </c>
      <c r="CX115">
        <v>84</v>
      </c>
      <c r="CY115">
        <v>350</v>
      </c>
    </row>
    <row r="116" spans="42:103" x14ac:dyDescent="0.25">
      <c r="AP116" s="6"/>
      <c r="AQ116" s="6"/>
      <c r="AR116" s="7"/>
      <c r="BX116" s="45" t="s">
        <v>637</v>
      </c>
      <c r="BY116" s="45" t="s">
        <v>7</v>
      </c>
      <c r="BZ116" s="45" t="s">
        <v>599</v>
      </c>
      <c r="CA116" s="45">
        <v>46177</v>
      </c>
      <c r="CB116" s="45">
        <v>1</v>
      </c>
      <c r="CC116" s="45">
        <v>1</v>
      </c>
      <c r="CD116" s="45"/>
      <c r="CE116" s="45">
        <v>1</v>
      </c>
      <c r="CF116" s="45"/>
      <c r="CG116" s="45">
        <v>0</v>
      </c>
      <c r="CH116" s="45">
        <v>0</v>
      </c>
      <c r="CI116">
        <v>0.26040509259259259</v>
      </c>
      <c r="CJ116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>
        <v>0.18049999999999999</v>
      </c>
      <c r="CX116">
        <v>68</v>
      </c>
    </row>
    <row r="117" spans="42:103" x14ac:dyDescent="0.25">
      <c r="AP117" s="6"/>
      <c r="AQ117" s="6"/>
      <c r="AR117" s="7"/>
      <c r="BX117" s="45" t="s">
        <v>637</v>
      </c>
      <c r="BY117" s="45" t="s">
        <v>7</v>
      </c>
      <c r="BZ117" s="45" t="s">
        <v>599</v>
      </c>
      <c r="CA117" s="45">
        <v>46178</v>
      </c>
      <c r="CB117" s="45">
        <v>1</v>
      </c>
      <c r="CC117" s="45">
        <v>1</v>
      </c>
      <c r="CD117" s="45"/>
      <c r="CE117" s="45">
        <v>1</v>
      </c>
      <c r="CF117" s="45"/>
      <c r="CG117" s="45">
        <v>2.1180555555555558E-3</v>
      </c>
      <c r="CH117" s="45">
        <v>2.1180555555555558E-3</v>
      </c>
      <c r="CI117">
        <v>0.14381944444444444</v>
      </c>
      <c r="CJ117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>
        <v>0.21049999999999999</v>
      </c>
      <c r="CX117">
        <v>100</v>
      </c>
    </row>
    <row r="118" spans="42:103" x14ac:dyDescent="0.25">
      <c r="AP118" s="6"/>
      <c r="AQ118" s="6"/>
      <c r="AR118" s="7"/>
      <c r="BX118" s="45" t="s">
        <v>637</v>
      </c>
      <c r="BY118" s="45" t="s">
        <v>7</v>
      </c>
      <c r="BZ118" s="45" t="s">
        <v>37</v>
      </c>
      <c r="CA118" s="45">
        <v>46176</v>
      </c>
      <c r="CB118" s="45">
        <v>1</v>
      </c>
      <c r="CC118" s="45">
        <v>1</v>
      </c>
      <c r="CD118" s="45"/>
      <c r="CE118" s="45">
        <v>1</v>
      </c>
      <c r="CF118" s="45"/>
      <c r="CG118" s="45">
        <v>4.0509259259259258E-4</v>
      </c>
      <c r="CH118" s="45">
        <v>4.0509259259259258E-4</v>
      </c>
      <c r="CI118">
        <v>0.25942129629629629</v>
      </c>
      <c r="CJ118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>
        <v>0.39369999999999999</v>
      </c>
      <c r="CQ118">
        <v>2</v>
      </c>
      <c r="CR118">
        <v>0.04</v>
      </c>
      <c r="CS118">
        <v>1500</v>
      </c>
      <c r="CT118">
        <v>750</v>
      </c>
      <c r="CX118">
        <v>74</v>
      </c>
    </row>
    <row r="119" spans="42:103" x14ac:dyDescent="0.25">
      <c r="AP119" s="6"/>
      <c r="AQ119" s="6"/>
      <c r="AR119" s="7"/>
      <c r="BX119" s="45" t="s">
        <v>637</v>
      </c>
      <c r="BY119" s="45" t="s">
        <v>7</v>
      </c>
      <c r="BZ119" s="45" t="s">
        <v>37</v>
      </c>
      <c r="CA119" s="45">
        <v>46178</v>
      </c>
      <c r="CB119" s="45">
        <v>1</v>
      </c>
      <c r="CC119" s="45">
        <v>1</v>
      </c>
      <c r="CD119" s="45"/>
      <c r="CE119" s="45">
        <v>1</v>
      </c>
      <c r="CF119" s="45"/>
      <c r="CG119" s="45">
        <v>2.199074074074074E-4</v>
      </c>
      <c r="CH119" s="45">
        <v>2.199074074074074E-4</v>
      </c>
      <c r="CI119">
        <v>0.12800925925925927</v>
      </c>
      <c r="CJ11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>
        <v>0.54549999999999998</v>
      </c>
      <c r="CQ119">
        <v>1</v>
      </c>
      <c r="CR119">
        <v>8.3299999999999999E-2</v>
      </c>
      <c r="CS119">
        <v>793</v>
      </c>
      <c r="CT119">
        <v>793</v>
      </c>
      <c r="CX119">
        <v>100</v>
      </c>
    </row>
    <row r="120" spans="42:103" x14ac:dyDescent="0.25">
      <c r="AP120" s="6"/>
      <c r="AQ120" s="6"/>
      <c r="AR120" s="7"/>
      <c r="BX120" s="45" t="s">
        <v>637</v>
      </c>
      <c r="BY120" s="45" t="s">
        <v>7</v>
      </c>
      <c r="BZ120" s="45" t="s">
        <v>549</v>
      </c>
      <c r="CA120" s="45">
        <v>46174</v>
      </c>
      <c r="CB120" s="45">
        <v>1</v>
      </c>
      <c r="CC120" s="45">
        <v>1</v>
      </c>
      <c r="CD120" s="45"/>
      <c r="CE120" s="45">
        <v>1</v>
      </c>
      <c r="CF120" s="45"/>
      <c r="CG120" s="45">
        <v>1.1574074074074075E-4</v>
      </c>
      <c r="CH120" s="45">
        <v>1.1574074074074075E-4</v>
      </c>
      <c r="CI120">
        <v>0.26922453703703703</v>
      </c>
      <c r="CJ120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>
        <v>0.25790000000000002</v>
      </c>
      <c r="CX120">
        <v>56</v>
      </c>
    </row>
    <row r="121" spans="42:103" x14ac:dyDescent="0.25">
      <c r="AP121" s="6"/>
      <c r="AQ121" s="6"/>
      <c r="AR121" s="7"/>
      <c r="BX121" s="45" t="s">
        <v>637</v>
      </c>
      <c r="BY121" s="45" t="s">
        <v>7</v>
      </c>
      <c r="BZ121" s="45" t="s">
        <v>549</v>
      </c>
      <c r="CA121" s="45">
        <v>46176</v>
      </c>
      <c r="CB121" s="45">
        <v>1</v>
      </c>
      <c r="CC121" s="45">
        <v>1</v>
      </c>
      <c r="CD121" s="45"/>
      <c r="CE121" s="45">
        <v>1</v>
      </c>
      <c r="CF121" s="45"/>
      <c r="CG121" s="45">
        <v>0</v>
      </c>
      <c r="CH121" s="45">
        <v>0</v>
      </c>
      <c r="CI121">
        <v>0.31239583333333332</v>
      </c>
      <c r="CJ121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>
        <v>0.37159999999999999</v>
      </c>
      <c r="CQ121">
        <v>1</v>
      </c>
      <c r="CR121">
        <v>1.23E-2</v>
      </c>
      <c r="CS121">
        <v>660</v>
      </c>
      <c r="CT121">
        <v>660</v>
      </c>
      <c r="CU121">
        <v>230</v>
      </c>
      <c r="CV121">
        <v>0.34849999999999998</v>
      </c>
      <c r="CW121">
        <v>0.1328</v>
      </c>
      <c r="CX121">
        <v>74</v>
      </c>
      <c r="CY121">
        <v>230</v>
      </c>
    </row>
    <row r="122" spans="42:103" x14ac:dyDescent="0.25">
      <c r="AP122" s="6"/>
      <c r="AQ122" s="6"/>
      <c r="AR122" s="7"/>
      <c r="BX122" s="45" t="s">
        <v>637</v>
      </c>
      <c r="BY122" s="45" t="s">
        <v>7</v>
      </c>
      <c r="BZ122" s="45" t="s">
        <v>549</v>
      </c>
      <c r="CA122" s="45">
        <v>46177</v>
      </c>
      <c r="CB122" s="45">
        <v>1</v>
      </c>
      <c r="CC122" s="45">
        <v>1</v>
      </c>
      <c r="CD122" s="45"/>
      <c r="CE122" s="45">
        <v>1</v>
      </c>
      <c r="CF122" s="45"/>
      <c r="CG122" s="45">
        <v>8.1018518518518516E-4</v>
      </c>
      <c r="CH122" s="45">
        <v>8.1018518518518516E-4</v>
      </c>
      <c r="CI122">
        <v>0.24390046296296297</v>
      </c>
      <c r="CJ122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>
        <v>0.27460000000000001</v>
      </c>
      <c r="CQ122">
        <v>1</v>
      </c>
      <c r="CR122">
        <v>2.5600000000000001E-2</v>
      </c>
      <c r="CS122">
        <v>400</v>
      </c>
      <c r="CT122">
        <v>400</v>
      </c>
      <c r="CX122">
        <v>80</v>
      </c>
    </row>
    <row r="123" spans="42:103" x14ac:dyDescent="0.25">
      <c r="AP123" s="6"/>
      <c r="AQ123" s="6"/>
      <c r="AR123" s="7"/>
      <c r="BX123" s="45" t="s">
        <v>637</v>
      </c>
      <c r="BY123" s="45" t="s">
        <v>7</v>
      </c>
      <c r="BZ123" s="45" t="s">
        <v>549</v>
      </c>
      <c r="CA123" s="45">
        <v>46178</v>
      </c>
      <c r="CB123" s="45">
        <v>1</v>
      </c>
      <c r="CC123" s="45">
        <v>1</v>
      </c>
      <c r="CD123" s="45"/>
      <c r="CE123" s="45">
        <v>1</v>
      </c>
      <c r="CF123" s="45"/>
      <c r="CG123" s="45">
        <v>2.8356481481481483E-3</v>
      </c>
      <c r="CH123" s="45">
        <v>2.8356481481481483E-3</v>
      </c>
      <c r="CI123">
        <v>0.12365740740740741</v>
      </c>
      <c r="CJ123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>
        <v>0.48280000000000001</v>
      </c>
      <c r="CX123">
        <v>100</v>
      </c>
    </row>
    <row r="124" spans="42:103" x14ac:dyDescent="0.25">
      <c r="AP124" s="6"/>
      <c r="AQ124" s="6"/>
      <c r="AR124" s="7"/>
      <c r="BX124" s="45" t="s">
        <v>637</v>
      </c>
      <c r="BY124" s="45" t="s">
        <v>7</v>
      </c>
      <c r="BZ124" s="45" t="s">
        <v>77</v>
      </c>
      <c r="CA124" s="45">
        <v>46175</v>
      </c>
      <c r="CB124" s="45">
        <v>1</v>
      </c>
      <c r="CC124" s="45">
        <v>1</v>
      </c>
      <c r="CD124" s="45"/>
      <c r="CE124" s="45">
        <v>1</v>
      </c>
      <c r="CF124" s="45"/>
      <c r="CG124" s="45">
        <v>0</v>
      </c>
      <c r="CH124" s="45">
        <v>0</v>
      </c>
      <c r="CI124">
        <v>0.22950231481481481</v>
      </c>
      <c r="CJ124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>
        <v>0.48280000000000001</v>
      </c>
      <c r="CQ124">
        <v>3</v>
      </c>
      <c r="CR124">
        <v>4.2900000000000001E-2</v>
      </c>
      <c r="CS124">
        <v>864</v>
      </c>
      <c r="CT124">
        <v>288</v>
      </c>
      <c r="CX124">
        <v>60</v>
      </c>
    </row>
    <row r="125" spans="42:103" x14ac:dyDescent="0.25">
      <c r="AP125" s="6"/>
      <c r="AQ125" s="6"/>
      <c r="AR125" s="7"/>
      <c r="BX125" s="45" t="s">
        <v>637</v>
      </c>
      <c r="BY125" s="45" t="s">
        <v>7</v>
      </c>
      <c r="BZ125" s="45" t="s">
        <v>77</v>
      </c>
      <c r="CA125" s="45">
        <v>46176</v>
      </c>
      <c r="CB125" s="45">
        <v>1</v>
      </c>
      <c r="CC125" s="45">
        <v>1</v>
      </c>
      <c r="CD125" s="45"/>
      <c r="CE125" s="45">
        <v>1</v>
      </c>
      <c r="CF125" s="45"/>
      <c r="CG125" s="45">
        <v>0</v>
      </c>
      <c r="CH125" s="45">
        <v>0</v>
      </c>
      <c r="CI125">
        <v>0.26435185185185184</v>
      </c>
      <c r="CJ125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>
        <v>0.34200000000000003</v>
      </c>
      <c r="CQ125">
        <v>3</v>
      </c>
      <c r="CR125">
        <v>4.5499999999999999E-2</v>
      </c>
      <c r="CS125">
        <v>600</v>
      </c>
      <c r="CT125">
        <v>200</v>
      </c>
      <c r="CX125">
        <v>68</v>
      </c>
    </row>
    <row r="126" spans="42:103" x14ac:dyDescent="0.25">
      <c r="AP126" s="6"/>
      <c r="AQ126" s="6"/>
      <c r="AR126" s="7"/>
      <c r="BX126" s="45" t="s">
        <v>637</v>
      </c>
      <c r="BY126" s="45" t="s">
        <v>7</v>
      </c>
      <c r="BZ126" s="45" t="s">
        <v>77</v>
      </c>
      <c r="CA126" s="45">
        <v>46178</v>
      </c>
      <c r="CB126" s="45">
        <v>1</v>
      </c>
      <c r="CC126" s="45">
        <v>1</v>
      </c>
      <c r="CD126" s="45"/>
      <c r="CE126" s="45">
        <v>1</v>
      </c>
      <c r="CF126" s="45"/>
      <c r="CG126" s="45">
        <v>1.736111111111111E-3</v>
      </c>
      <c r="CH126" s="45">
        <v>1.736111111111111E-3</v>
      </c>
      <c r="CI126">
        <v>0.12128472222222222</v>
      </c>
      <c r="CJ126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>
        <v>0.62960000000000005</v>
      </c>
      <c r="CX126">
        <v>100</v>
      </c>
    </row>
    <row r="127" spans="42:103" x14ac:dyDescent="0.25">
      <c r="AP127" s="6"/>
      <c r="AQ127" s="6"/>
      <c r="AR127" s="7"/>
      <c r="BX127" s="45" t="s">
        <v>637</v>
      </c>
      <c r="BY127" s="45" t="s">
        <v>7</v>
      </c>
      <c r="BZ127" s="45" t="s">
        <v>630</v>
      </c>
      <c r="CA127" s="45">
        <v>46178</v>
      </c>
      <c r="CB127" s="45">
        <v>1</v>
      </c>
      <c r="CC127" s="45">
        <v>1</v>
      </c>
      <c r="CD127" s="45"/>
      <c r="CE127" s="45">
        <v>1</v>
      </c>
      <c r="CF127" s="45"/>
      <c r="CG127" s="45">
        <v>6.4814814814814813E-4</v>
      </c>
      <c r="CH127" s="45">
        <v>6.4814814814814813E-4</v>
      </c>
      <c r="CI127">
        <v>5.1643518518518519E-2</v>
      </c>
      <c r="CJ127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>
        <v>0.56669999999999998</v>
      </c>
      <c r="CX127">
        <v>100</v>
      </c>
    </row>
    <row r="128" spans="42:103" x14ac:dyDescent="0.25">
      <c r="AP128" s="6"/>
      <c r="AQ128" s="6"/>
      <c r="AR128" s="7"/>
      <c r="BX128" s="45" t="s">
        <v>637</v>
      </c>
      <c r="BY128" s="45" t="s">
        <v>7</v>
      </c>
      <c r="BZ128" s="45" t="s">
        <v>50</v>
      </c>
      <c r="CA128" s="45">
        <v>46176</v>
      </c>
      <c r="CB128" s="45">
        <v>1</v>
      </c>
      <c r="CC128" s="45">
        <v>1</v>
      </c>
      <c r="CD128" s="45"/>
      <c r="CE128" s="45">
        <v>1</v>
      </c>
      <c r="CF128" s="45"/>
      <c r="CG128" s="45">
        <v>4.5138888888888887E-4</v>
      </c>
      <c r="CH128" s="45">
        <v>4.5138888888888887E-4</v>
      </c>
      <c r="CI128">
        <v>0.3228935185185185</v>
      </c>
      <c r="CJ128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>
        <v>0.1066</v>
      </c>
      <c r="CQ128">
        <v>1</v>
      </c>
      <c r="CR128">
        <v>3.85E-2</v>
      </c>
      <c r="CS128">
        <v>670</v>
      </c>
      <c r="CT128">
        <v>670</v>
      </c>
      <c r="CX128">
        <v>68</v>
      </c>
    </row>
    <row r="129" spans="42:103" x14ac:dyDescent="0.25">
      <c r="AP129" s="6"/>
      <c r="AQ129" s="6"/>
      <c r="AR129" s="7"/>
      <c r="BX129" s="45" t="s">
        <v>637</v>
      </c>
      <c r="BY129" s="45" t="s">
        <v>7</v>
      </c>
      <c r="BZ129" s="45" t="s">
        <v>50</v>
      </c>
      <c r="CA129" s="45">
        <v>46177</v>
      </c>
      <c r="CB129" s="45">
        <v>1</v>
      </c>
      <c r="CC129" s="45">
        <v>1</v>
      </c>
      <c r="CD129" s="45"/>
      <c r="CE129" s="45">
        <v>1</v>
      </c>
      <c r="CF129" s="45"/>
      <c r="CG129" s="45">
        <v>1.6203703703703703E-4</v>
      </c>
      <c r="CH129" s="45">
        <v>1.6203703703703703E-4</v>
      </c>
      <c r="CI129">
        <v>0.21189814814814814</v>
      </c>
      <c r="CJ12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>
        <v>0.12820000000000001</v>
      </c>
      <c r="CQ129">
        <v>2</v>
      </c>
      <c r="CR129">
        <v>0.1333</v>
      </c>
      <c r="CS129">
        <v>572</v>
      </c>
      <c r="CT129">
        <v>286</v>
      </c>
      <c r="CX129">
        <v>96</v>
      </c>
    </row>
    <row r="130" spans="42:103" x14ac:dyDescent="0.25">
      <c r="AP130" s="6"/>
      <c r="AQ130" s="6"/>
      <c r="AR130" s="7"/>
      <c r="BX130" s="45" t="s">
        <v>637</v>
      </c>
      <c r="BY130" s="45" t="s">
        <v>7</v>
      </c>
      <c r="BZ130" s="45" t="s">
        <v>55</v>
      </c>
      <c r="CA130" s="45">
        <v>46174</v>
      </c>
      <c r="CB130" s="45">
        <v>1</v>
      </c>
      <c r="CC130" s="45">
        <v>1</v>
      </c>
      <c r="CD130" s="45"/>
      <c r="CE130" s="45">
        <v>1</v>
      </c>
      <c r="CF130" s="45"/>
      <c r="CG130" s="45">
        <v>2.6620370370370372E-4</v>
      </c>
      <c r="CH130" s="45">
        <v>2.6620370370370372E-4</v>
      </c>
      <c r="CI130">
        <v>0.26844907407407409</v>
      </c>
      <c r="CJ130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>
        <v>0.20860000000000001</v>
      </c>
      <c r="CQ130">
        <v>2</v>
      </c>
      <c r="CR130">
        <v>6.9000000000000006E-2</v>
      </c>
      <c r="CS130">
        <v>555</v>
      </c>
      <c r="CT130">
        <v>278</v>
      </c>
      <c r="CU130">
        <v>325</v>
      </c>
      <c r="CV130">
        <v>0.58560000000000001</v>
      </c>
      <c r="CW130">
        <v>0.22919999999999999</v>
      </c>
      <c r="CX130">
        <v>84</v>
      </c>
      <c r="CY130">
        <v>325</v>
      </c>
    </row>
    <row r="131" spans="42:103" x14ac:dyDescent="0.25">
      <c r="AP131" s="6"/>
      <c r="AQ131" s="6"/>
      <c r="AR131" s="7"/>
      <c r="BX131" s="45" t="s">
        <v>637</v>
      </c>
      <c r="BY131" s="45" t="s">
        <v>7</v>
      </c>
      <c r="BZ131" s="45" t="s">
        <v>55</v>
      </c>
      <c r="CA131" s="45">
        <v>46175</v>
      </c>
      <c r="CB131" s="45">
        <v>1</v>
      </c>
      <c r="CC131" s="45">
        <v>1</v>
      </c>
      <c r="CD131" s="45"/>
      <c r="CE131" s="45">
        <v>1</v>
      </c>
      <c r="CF131" s="45"/>
      <c r="CG131" s="45">
        <v>5.7870370370370373E-5</v>
      </c>
      <c r="CH131" s="45">
        <v>5.7870370370370373E-5</v>
      </c>
      <c r="CI131">
        <v>0.27501157407407406</v>
      </c>
      <c r="CJ131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>
        <v>0.26900000000000002</v>
      </c>
      <c r="CQ131">
        <v>2</v>
      </c>
      <c r="CR131">
        <v>4.3499999999999997E-2</v>
      </c>
      <c r="CS131">
        <v>320</v>
      </c>
      <c r="CT131">
        <v>160</v>
      </c>
      <c r="CX131">
        <v>56</v>
      </c>
    </row>
    <row r="132" spans="42:103" x14ac:dyDescent="0.25">
      <c r="AQ132" s="6"/>
      <c r="AR132" s="7"/>
      <c r="BX132" s="45" t="s">
        <v>637</v>
      </c>
      <c r="BY132" s="45" t="s">
        <v>7</v>
      </c>
      <c r="BZ132" s="45" t="s">
        <v>55</v>
      </c>
      <c r="CA132" s="45">
        <v>46176</v>
      </c>
      <c r="CB132" s="45">
        <v>1</v>
      </c>
      <c r="CC132" s="45">
        <v>1</v>
      </c>
      <c r="CD132" s="45"/>
      <c r="CE132" s="45">
        <v>1</v>
      </c>
      <c r="CF132" s="45"/>
      <c r="CG132" s="45">
        <v>4.6296296296296294E-5</v>
      </c>
      <c r="CH132" s="45">
        <v>4.6296296296296294E-5</v>
      </c>
      <c r="CI132">
        <v>0.33327546296296295</v>
      </c>
      <c r="CJ132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>
        <v>0.1143</v>
      </c>
      <c r="CQ132">
        <v>1</v>
      </c>
      <c r="CR132">
        <v>3.5700000000000003E-2</v>
      </c>
      <c r="CS132">
        <v>380</v>
      </c>
      <c r="CT132">
        <v>380</v>
      </c>
      <c r="CU132">
        <v>380</v>
      </c>
      <c r="CV132">
        <v>1</v>
      </c>
      <c r="CW132">
        <v>0.32250000000000001</v>
      </c>
      <c r="CX132">
        <v>84</v>
      </c>
      <c r="CY132">
        <v>380</v>
      </c>
    </row>
    <row r="133" spans="42:103" x14ac:dyDescent="0.25">
      <c r="AQ133" s="6"/>
      <c r="AR133" s="7"/>
      <c r="BX133" s="45" t="s">
        <v>637</v>
      </c>
      <c r="BY133" s="45" t="s">
        <v>7</v>
      </c>
      <c r="BZ133" s="45" t="s">
        <v>55</v>
      </c>
      <c r="CA133" s="45">
        <v>46177</v>
      </c>
      <c r="CB133" s="45">
        <v>1</v>
      </c>
      <c r="CC133" s="45">
        <v>1</v>
      </c>
      <c r="CD133" s="45"/>
      <c r="CE133" s="45">
        <v>1</v>
      </c>
      <c r="CF133" s="45"/>
      <c r="CG133" s="45">
        <v>8.1018518518518516E-5</v>
      </c>
      <c r="CH133" s="45">
        <v>8.1018518518518516E-5</v>
      </c>
      <c r="CI133">
        <v>0.2540972222222222</v>
      </c>
      <c r="CJ133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>
        <v>0.11210000000000001</v>
      </c>
      <c r="CQ133">
        <v>2</v>
      </c>
      <c r="CR133">
        <v>8.3299999999999999E-2</v>
      </c>
      <c r="CS133">
        <v>620</v>
      </c>
      <c r="CT133">
        <v>310</v>
      </c>
      <c r="CX133">
        <v>92</v>
      </c>
    </row>
    <row r="134" spans="42:103" x14ac:dyDescent="0.25">
      <c r="AQ134" s="6"/>
      <c r="AR134" s="7"/>
      <c r="BX134" s="45" t="s">
        <v>637</v>
      </c>
      <c r="BY134" s="45" t="s">
        <v>7</v>
      </c>
      <c r="BZ134" s="45" t="s">
        <v>55</v>
      </c>
      <c r="CA134" s="45">
        <v>46178</v>
      </c>
      <c r="CB134" s="45">
        <v>1</v>
      </c>
      <c r="CC134" s="45">
        <v>1</v>
      </c>
      <c r="CD134" s="45"/>
      <c r="CE134" s="45">
        <v>1</v>
      </c>
      <c r="CF134" s="45"/>
      <c r="CG134" s="45">
        <v>6.9444444444444444E-5</v>
      </c>
      <c r="CH134" s="45">
        <v>6.9444444444444444E-5</v>
      </c>
      <c r="CI134">
        <v>0.15629629629629629</v>
      </c>
      <c r="CJ134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>
        <v>0.1333</v>
      </c>
      <c r="CX134">
        <v>100</v>
      </c>
    </row>
    <row r="135" spans="42:103" x14ac:dyDescent="0.25">
      <c r="AQ135" s="6"/>
      <c r="AR135" s="7"/>
      <c r="BX135" s="45" t="s">
        <v>637</v>
      </c>
      <c r="BY135" s="45" t="s">
        <v>7</v>
      </c>
      <c r="BZ135" s="45" t="s">
        <v>73</v>
      </c>
      <c r="CA135" s="45">
        <v>46176</v>
      </c>
      <c r="CB135" s="45">
        <v>1</v>
      </c>
      <c r="CC135" s="45">
        <v>1</v>
      </c>
      <c r="CD135" s="45"/>
      <c r="CE135" s="45">
        <v>1</v>
      </c>
      <c r="CF135" s="45"/>
      <c r="CG135" s="45">
        <v>2.1643518518518518E-3</v>
      </c>
      <c r="CH135" s="45">
        <v>2.1643518518518518E-3</v>
      </c>
      <c r="CI135">
        <v>0.2767013888888889</v>
      </c>
      <c r="CJ135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>
        <v>0.18229999999999999</v>
      </c>
      <c r="CQ135">
        <v>3</v>
      </c>
      <c r="CR135">
        <v>9.0899999999999995E-2</v>
      </c>
      <c r="CS135">
        <v>1200</v>
      </c>
      <c r="CT135">
        <v>400</v>
      </c>
      <c r="CU135">
        <v>950</v>
      </c>
      <c r="CV135">
        <v>0.79169999999999996</v>
      </c>
      <c r="CW135">
        <v>0.1215</v>
      </c>
      <c r="CX135">
        <v>94</v>
      </c>
      <c r="CY135">
        <v>475</v>
      </c>
    </row>
    <row r="136" spans="42:103" x14ac:dyDescent="0.25">
      <c r="AQ136" s="6"/>
      <c r="AR136" s="7"/>
      <c r="BX136" s="45" t="s">
        <v>637</v>
      </c>
      <c r="BY136" s="45" t="s">
        <v>7</v>
      </c>
      <c r="BZ136" s="45" t="s">
        <v>73</v>
      </c>
      <c r="CA136" s="45">
        <v>46178</v>
      </c>
      <c r="CB136" s="45">
        <v>1</v>
      </c>
      <c r="CC136" s="45">
        <v>1</v>
      </c>
      <c r="CD136" s="45"/>
      <c r="CE136" s="45">
        <v>1</v>
      </c>
      <c r="CF136" s="45"/>
      <c r="CG136" s="45">
        <v>3.8194444444444446E-4</v>
      </c>
      <c r="CH136" s="45">
        <v>3.8194444444444446E-4</v>
      </c>
      <c r="CI136">
        <v>0.12953703703703703</v>
      </c>
      <c r="CJ136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>
        <v>5.7099999999999998E-2</v>
      </c>
      <c r="CX136">
        <v>100</v>
      </c>
    </row>
    <row r="137" spans="42:103" x14ac:dyDescent="0.25">
      <c r="AQ137" s="6"/>
      <c r="AR137" s="7"/>
      <c r="BX137" s="45" t="s">
        <v>637</v>
      </c>
      <c r="BY137" s="45" t="s">
        <v>3</v>
      </c>
      <c r="BZ137" s="45" t="s">
        <v>58</v>
      </c>
      <c r="CA137" s="45">
        <v>46174</v>
      </c>
      <c r="CB137" s="45">
        <v>1</v>
      </c>
      <c r="CC137" s="45">
        <v>1</v>
      </c>
      <c r="CD137" s="45"/>
      <c r="CE137" s="45">
        <v>1</v>
      </c>
      <c r="CF137" s="45"/>
      <c r="CG137" s="45">
        <v>2.8935185185185184E-4</v>
      </c>
      <c r="CH137" s="45">
        <v>2.8935185185185184E-4</v>
      </c>
      <c r="CI137">
        <v>0.22903935185185184</v>
      </c>
      <c r="CJ137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>
        <v>0.30470000000000003</v>
      </c>
      <c r="CQ137">
        <v>10</v>
      </c>
      <c r="CR137">
        <v>0.25640000000000002</v>
      </c>
      <c r="CS137">
        <v>8019</v>
      </c>
      <c r="CT137">
        <v>802</v>
      </c>
      <c r="CU137">
        <v>530</v>
      </c>
      <c r="CV137">
        <v>6.6100000000000006E-2</v>
      </c>
      <c r="CX137">
        <v>82</v>
      </c>
      <c r="CY137">
        <v>265</v>
      </c>
    </row>
    <row r="138" spans="42:103" x14ac:dyDescent="0.25">
      <c r="AQ138" s="6"/>
      <c r="AR138" s="7"/>
      <c r="BX138" s="45" t="s">
        <v>637</v>
      </c>
      <c r="BY138" s="45" t="s">
        <v>3</v>
      </c>
      <c r="BZ138" s="45" t="s">
        <v>58</v>
      </c>
      <c r="CA138" s="45">
        <v>46175</v>
      </c>
      <c r="CB138" s="45">
        <v>1</v>
      </c>
      <c r="CC138" s="45">
        <v>1</v>
      </c>
      <c r="CD138" s="45"/>
      <c r="CE138" s="45">
        <v>1</v>
      </c>
      <c r="CF138" s="45"/>
      <c r="CG138" s="45">
        <v>4.6296296296296294E-5</v>
      </c>
      <c r="CH138" s="45">
        <v>4.6296296296296294E-5</v>
      </c>
      <c r="CI138">
        <v>0.1965625</v>
      </c>
      <c r="CJ138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>
        <v>0.32179999999999997</v>
      </c>
      <c r="CQ138">
        <v>3</v>
      </c>
      <c r="CR138">
        <v>0.1071</v>
      </c>
      <c r="CS138">
        <v>9200</v>
      </c>
      <c r="CT138">
        <v>3067</v>
      </c>
      <c r="CU138">
        <v>8750</v>
      </c>
      <c r="CV138">
        <v>0.95109999999999995</v>
      </c>
      <c r="CW138">
        <v>0.1275</v>
      </c>
      <c r="CX138">
        <v>82</v>
      </c>
      <c r="CY138">
        <v>4375</v>
      </c>
    </row>
    <row r="139" spans="42:103" x14ac:dyDescent="0.25">
      <c r="AQ139" s="6"/>
      <c r="AR139" s="7"/>
      <c r="BX139" s="45" t="s">
        <v>637</v>
      </c>
      <c r="BY139" s="45" t="s">
        <v>3</v>
      </c>
      <c r="BZ139" s="45" t="s">
        <v>58</v>
      </c>
      <c r="CA139" s="45">
        <v>46176</v>
      </c>
      <c r="CB139" s="45">
        <v>1</v>
      </c>
      <c r="CC139" s="45">
        <v>1</v>
      </c>
      <c r="CD139" s="45"/>
      <c r="CE139" s="45">
        <v>1</v>
      </c>
      <c r="CF139" s="45"/>
      <c r="CG139" s="45">
        <v>1.3888888888888889E-4</v>
      </c>
      <c r="CH139" s="45">
        <v>1.3888888888888889E-4</v>
      </c>
      <c r="CI139">
        <v>0.23746527777777779</v>
      </c>
      <c r="CJ13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>
        <v>0.19350000000000001</v>
      </c>
      <c r="CX139">
        <v>56</v>
      </c>
    </row>
    <row r="140" spans="42:103" x14ac:dyDescent="0.25">
      <c r="AQ140" s="6"/>
      <c r="AR140" s="7"/>
      <c r="BX140" s="45" t="s">
        <v>637</v>
      </c>
      <c r="BY140" s="45" t="s">
        <v>3</v>
      </c>
      <c r="BZ140" s="45" t="s">
        <v>58</v>
      </c>
      <c r="CA140" s="45">
        <v>46177</v>
      </c>
      <c r="CB140" s="45">
        <v>1</v>
      </c>
      <c r="CC140" s="45">
        <v>1</v>
      </c>
      <c r="CD140" s="45"/>
      <c r="CE140" s="45">
        <v>1</v>
      </c>
      <c r="CF140" s="45"/>
      <c r="CG140" s="45">
        <v>2.7777777777777778E-4</v>
      </c>
      <c r="CH140" s="45">
        <v>2.7777777777777778E-4</v>
      </c>
      <c r="CI140">
        <v>0.23629629629629631</v>
      </c>
      <c r="CJ140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>
        <v>0.13950000000000001</v>
      </c>
      <c r="CQ140">
        <v>1</v>
      </c>
      <c r="CR140">
        <v>5.5599999999999997E-2</v>
      </c>
      <c r="CS140">
        <v>1350</v>
      </c>
      <c r="CT140">
        <v>1350</v>
      </c>
      <c r="CX140">
        <v>94</v>
      </c>
    </row>
    <row r="141" spans="42:103" x14ac:dyDescent="0.25">
      <c r="AQ141" s="6"/>
      <c r="AR141" s="7"/>
      <c r="BX141" s="45" t="s">
        <v>637</v>
      </c>
      <c r="BY141" s="45" t="s">
        <v>3</v>
      </c>
      <c r="BZ141" s="45" t="s">
        <v>58</v>
      </c>
      <c r="CA141" s="45">
        <v>46178</v>
      </c>
      <c r="CB141" s="45">
        <v>1</v>
      </c>
      <c r="CC141" s="45">
        <v>1</v>
      </c>
      <c r="CD141" s="45"/>
      <c r="CE141" s="45">
        <v>1</v>
      </c>
      <c r="CF141" s="45"/>
      <c r="CG141" s="45">
        <v>3.4722222222222222E-5</v>
      </c>
      <c r="CH141" s="45">
        <v>3.4722222222222222E-5</v>
      </c>
      <c r="CI141">
        <v>0.14689814814814814</v>
      </c>
      <c r="CJ141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>
        <v>0.13639999999999999</v>
      </c>
      <c r="CX141">
        <v>92</v>
      </c>
    </row>
    <row r="142" spans="42:103" x14ac:dyDescent="0.25">
      <c r="AQ142" s="6"/>
      <c r="AR142" s="7"/>
      <c r="BX142" s="45" t="s">
        <v>637</v>
      </c>
      <c r="BY142" s="45" t="s">
        <v>3</v>
      </c>
      <c r="BZ142" s="45" t="s">
        <v>60</v>
      </c>
      <c r="CA142" s="45">
        <v>46174</v>
      </c>
      <c r="CB142" s="45">
        <v>1</v>
      </c>
      <c r="CC142" s="45">
        <v>1</v>
      </c>
      <c r="CD142" s="45"/>
      <c r="CE142" s="45">
        <v>1</v>
      </c>
      <c r="CF142" s="45"/>
      <c r="CG142" s="45">
        <v>1.7361111111111112E-4</v>
      </c>
      <c r="CH142" s="45">
        <v>1.7361111111111112E-4</v>
      </c>
      <c r="CI142">
        <v>0.24163194444444444</v>
      </c>
      <c r="CJ142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>
        <v>0.2336</v>
      </c>
      <c r="CQ142">
        <v>4</v>
      </c>
      <c r="CR142">
        <v>0.125</v>
      </c>
      <c r="CS142">
        <v>3000</v>
      </c>
      <c r="CT142">
        <v>750</v>
      </c>
      <c r="CU142">
        <v>800</v>
      </c>
      <c r="CV142">
        <v>0.26669999999999999</v>
      </c>
      <c r="CX142">
        <v>66</v>
      </c>
      <c r="CY142">
        <v>800</v>
      </c>
    </row>
    <row r="143" spans="42:103" x14ac:dyDescent="0.25">
      <c r="AQ143" s="6"/>
      <c r="AR143" s="7"/>
      <c r="BX143" s="45" t="s">
        <v>637</v>
      </c>
      <c r="BY143" s="45" t="s">
        <v>3</v>
      </c>
      <c r="BZ143" s="45" t="s">
        <v>60</v>
      </c>
      <c r="CA143" s="45">
        <v>46175</v>
      </c>
      <c r="CB143" s="45">
        <v>1</v>
      </c>
      <c r="CC143" s="45">
        <v>1</v>
      </c>
      <c r="CD143" s="45"/>
      <c r="CE143" s="45">
        <v>1</v>
      </c>
      <c r="CF143" s="45"/>
      <c r="CG143" s="45">
        <v>1.5046296296296297E-4</v>
      </c>
      <c r="CH143" s="45">
        <v>1.5046296296296297E-4</v>
      </c>
      <c r="CI143">
        <v>0.25776620370370368</v>
      </c>
      <c r="CJ143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>
        <v>0.11409999999999999</v>
      </c>
      <c r="CQ143">
        <v>1</v>
      </c>
      <c r="CR143">
        <v>5.8799999999999998E-2</v>
      </c>
      <c r="CS143">
        <v>11256</v>
      </c>
      <c r="CT143">
        <v>11256</v>
      </c>
      <c r="CU143">
        <v>11256</v>
      </c>
      <c r="CV143">
        <v>1</v>
      </c>
      <c r="CW143">
        <v>0.16270000000000001</v>
      </c>
      <c r="CX143">
        <v>84</v>
      </c>
      <c r="CY143">
        <v>11256</v>
      </c>
    </row>
    <row r="144" spans="42:103" x14ac:dyDescent="0.25">
      <c r="AQ144" s="6"/>
      <c r="AR144" s="7"/>
      <c r="BX144" s="45" t="s">
        <v>637</v>
      </c>
      <c r="BY144" s="45" t="s">
        <v>3</v>
      </c>
      <c r="BZ144" s="45" t="s">
        <v>60</v>
      </c>
      <c r="CA144" s="45">
        <v>46176</v>
      </c>
      <c r="CB144" s="45">
        <v>1</v>
      </c>
      <c r="CC144" s="45">
        <v>1</v>
      </c>
      <c r="CD144" s="45"/>
      <c r="CE144" s="45">
        <v>1</v>
      </c>
      <c r="CF144" s="45"/>
      <c r="CG144" s="45">
        <v>1.3888888888888889E-4</v>
      </c>
      <c r="CH144" s="45">
        <v>1.3888888888888889E-4</v>
      </c>
      <c r="CI144">
        <v>0.28434027777777776</v>
      </c>
      <c r="CJ144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>
        <v>7.1400000000000005E-2</v>
      </c>
      <c r="CQ144">
        <v>1</v>
      </c>
      <c r="CR144">
        <v>7.6899999999999996E-2</v>
      </c>
      <c r="CS144">
        <v>600</v>
      </c>
      <c r="CT144">
        <v>600</v>
      </c>
      <c r="CX144">
        <v>78</v>
      </c>
    </row>
    <row r="145" spans="44:103" x14ac:dyDescent="0.25">
      <c r="AR145" s="7"/>
      <c r="BX145" s="45" t="s">
        <v>637</v>
      </c>
      <c r="BY145" s="45" t="s">
        <v>3</v>
      </c>
      <c r="BZ145" s="45" t="s">
        <v>60</v>
      </c>
      <c r="CA145" s="45">
        <v>46177</v>
      </c>
      <c r="CB145" s="45">
        <v>1</v>
      </c>
      <c r="CC145" s="45">
        <v>1</v>
      </c>
      <c r="CD145" s="45"/>
      <c r="CE145" s="45">
        <v>1</v>
      </c>
      <c r="CF145" s="45"/>
      <c r="CG145" s="45">
        <v>3.4722222222222222E-5</v>
      </c>
      <c r="CH145" s="45">
        <v>3.4722222222222222E-5</v>
      </c>
      <c r="CI145">
        <v>0.25480324074074073</v>
      </c>
      <c r="CJ145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>
        <v>3.4799999999999998E-2</v>
      </c>
      <c r="CX145">
        <v>84</v>
      </c>
    </row>
    <row r="146" spans="44:103" x14ac:dyDescent="0.25">
      <c r="AR146" s="7"/>
      <c r="BX146" s="45" t="s">
        <v>637</v>
      </c>
      <c r="BY146" s="45" t="s">
        <v>3</v>
      </c>
      <c r="BZ146" s="45" t="s">
        <v>60</v>
      </c>
      <c r="CA146" s="45">
        <v>46178</v>
      </c>
      <c r="CB146" s="45">
        <v>1</v>
      </c>
      <c r="CC146" s="45">
        <v>1</v>
      </c>
      <c r="CD146" s="45"/>
      <c r="CE146" s="45">
        <v>1</v>
      </c>
      <c r="CF146" s="45"/>
      <c r="CG146" s="45">
        <v>5.7870370370370373E-5</v>
      </c>
      <c r="CH146" s="45">
        <v>5.7870370370370373E-5</v>
      </c>
      <c r="CI146">
        <v>0.13995370370370369</v>
      </c>
      <c r="CJ146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>
        <v>9.0899999999999995E-2</v>
      </c>
      <c r="CX146">
        <v>92</v>
      </c>
    </row>
    <row r="147" spans="44:103" x14ac:dyDescent="0.25">
      <c r="AR147" s="7"/>
      <c r="BX147" s="45" t="s">
        <v>637</v>
      </c>
      <c r="BY147" s="45" t="s">
        <v>3</v>
      </c>
      <c r="BZ147" s="45" t="s">
        <v>85</v>
      </c>
      <c r="CA147" s="45">
        <v>46174</v>
      </c>
      <c r="CB147" s="45">
        <v>1</v>
      </c>
      <c r="CC147" s="45">
        <v>1</v>
      </c>
      <c r="CD147" s="45"/>
      <c r="CE147" s="45">
        <v>1</v>
      </c>
      <c r="CF147" s="45"/>
      <c r="CG147" s="45">
        <v>0</v>
      </c>
      <c r="CH147" s="45">
        <v>0</v>
      </c>
      <c r="CI147">
        <v>0.27071759259259259</v>
      </c>
      <c r="CJ147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>
        <v>0.62119999999999997</v>
      </c>
      <c r="CQ147">
        <v>10</v>
      </c>
      <c r="CR147">
        <v>0.24390000000000001</v>
      </c>
      <c r="CS147">
        <v>13558</v>
      </c>
      <c r="CT147">
        <v>1356</v>
      </c>
      <c r="CU147">
        <v>5578</v>
      </c>
      <c r="CV147">
        <v>0.41139999999999999</v>
      </c>
      <c r="CW147">
        <v>0.1439</v>
      </c>
      <c r="CX147">
        <v>88</v>
      </c>
      <c r="CY147">
        <v>1395</v>
      </c>
    </row>
    <row r="148" spans="44:103" x14ac:dyDescent="0.25">
      <c r="AR148" s="7"/>
      <c r="BX148" s="45" t="s">
        <v>637</v>
      </c>
      <c r="BY148" s="45" t="s">
        <v>3</v>
      </c>
      <c r="BZ148" s="45" t="s">
        <v>85</v>
      </c>
      <c r="CA148" s="45">
        <v>46175</v>
      </c>
      <c r="CB148" s="45">
        <v>1</v>
      </c>
      <c r="CC148" s="45">
        <v>1</v>
      </c>
      <c r="CD148" s="45"/>
      <c r="CE148" s="45">
        <v>1</v>
      </c>
      <c r="CF148" s="45"/>
      <c r="CG148" s="45">
        <v>0</v>
      </c>
      <c r="CH148" s="45">
        <v>0</v>
      </c>
      <c r="CI148">
        <v>0.27620370370370373</v>
      </c>
      <c r="CJ148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>
        <v>0.3</v>
      </c>
      <c r="CQ148">
        <v>3</v>
      </c>
      <c r="CR148">
        <v>0.125</v>
      </c>
      <c r="CS148">
        <v>1219</v>
      </c>
      <c r="CT148">
        <v>406</v>
      </c>
      <c r="CU148">
        <v>1006</v>
      </c>
      <c r="CV148">
        <v>0.82530000000000003</v>
      </c>
      <c r="CW148">
        <v>0.64180000000000004</v>
      </c>
      <c r="CX148">
        <v>82</v>
      </c>
      <c r="CY148">
        <v>503</v>
      </c>
    </row>
    <row r="149" spans="44:103" x14ac:dyDescent="0.25">
      <c r="AR149" s="7"/>
      <c r="BX149" s="45" t="s">
        <v>637</v>
      </c>
      <c r="BY149" s="45" t="s">
        <v>3</v>
      </c>
      <c r="BZ149" s="45" t="s">
        <v>85</v>
      </c>
      <c r="CA149" s="45">
        <v>46176</v>
      </c>
      <c r="CB149" s="45">
        <v>1</v>
      </c>
      <c r="CC149" s="45">
        <v>1</v>
      </c>
      <c r="CD149" s="45"/>
      <c r="CE149" s="45">
        <v>1</v>
      </c>
      <c r="CF149" s="45"/>
      <c r="CG149" s="45">
        <v>2.2337962962962962E-3</v>
      </c>
      <c r="CH149" s="45">
        <v>2.2337962962962962E-3</v>
      </c>
      <c r="CI149">
        <v>0.30042824074074076</v>
      </c>
      <c r="CJ14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>
        <v>0.49</v>
      </c>
      <c r="CQ149">
        <v>2</v>
      </c>
      <c r="CR149">
        <v>4.0800000000000003E-2</v>
      </c>
      <c r="CS149">
        <v>345</v>
      </c>
      <c r="CT149">
        <v>173</v>
      </c>
      <c r="CU149">
        <v>250</v>
      </c>
      <c r="CV149">
        <v>0.72460000000000002</v>
      </c>
      <c r="CW149">
        <v>0.41089999999999999</v>
      </c>
      <c r="CX149">
        <v>78</v>
      </c>
      <c r="CY149">
        <v>250</v>
      </c>
    </row>
    <row r="150" spans="44:103" x14ac:dyDescent="0.25">
      <c r="AR150" s="7"/>
      <c r="BX150" s="45" t="s">
        <v>637</v>
      </c>
      <c r="BY150" s="45" t="s">
        <v>3</v>
      </c>
      <c r="BZ150" s="45" t="s">
        <v>85</v>
      </c>
      <c r="CA150" s="45">
        <v>46177</v>
      </c>
      <c r="CB150" s="45">
        <v>1</v>
      </c>
      <c r="CC150" s="45">
        <v>1</v>
      </c>
      <c r="CD150" s="45"/>
      <c r="CE150" s="45">
        <v>1</v>
      </c>
      <c r="CF150" s="45"/>
      <c r="CG150" s="45">
        <v>4.0509259259259258E-4</v>
      </c>
      <c r="CH150" s="45">
        <v>4.0509259259259258E-4</v>
      </c>
      <c r="CI150">
        <v>0.27329861111111109</v>
      </c>
      <c r="CJ150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>
        <v>0.36890000000000001</v>
      </c>
      <c r="CX150">
        <v>84</v>
      </c>
    </row>
    <row r="151" spans="44:103" x14ac:dyDescent="0.25">
      <c r="AR151" s="7"/>
      <c r="BX151" s="45" t="s">
        <v>637</v>
      </c>
      <c r="BY151" s="45" t="s">
        <v>3</v>
      </c>
      <c r="BZ151" s="45" t="s">
        <v>85</v>
      </c>
      <c r="CA151" s="45">
        <v>46178</v>
      </c>
      <c r="CB151" s="45">
        <v>1</v>
      </c>
      <c r="CC151" s="45">
        <v>1</v>
      </c>
      <c r="CD151" s="45"/>
      <c r="CE151" s="45">
        <v>1</v>
      </c>
      <c r="CF151" s="45"/>
      <c r="CG151" s="45">
        <v>2.0833333333333335E-4</v>
      </c>
      <c r="CH151" s="45">
        <v>2.0833333333333335E-4</v>
      </c>
      <c r="CI151">
        <v>0.13806712962962964</v>
      </c>
      <c r="CJ151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>
        <v>0.4</v>
      </c>
      <c r="CX151">
        <v>92</v>
      </c>
    </row>
    <row r="152" spans="44:103" x14ac:dyDescent="0.25">
      <c r="AR152" s="7"/>
      <c r="BX152" s="45" t="s">
        <v>637</v>
      </c>
      <c r="BY152" s="45" t="s">
        <v>3</v>
      </c>
      <c r="BZ152" s="45" t="s">
        <v>22</v>
      </c>
      <c r="CA152" s="45">
        <v>46178</v>
      </c>
      <c r="CB152" s="45">
        <v>1</v>
      </c>
      <c r="CC152" s="45">
        <v>1</v>
      </c>
      <c r="CD152" s="45"/>
      <c r="CE152" s="45">
        <v>1</v>
      </c>
      <c r="CF152" s="45"/>
      <c r="CG152" s="45">
        <v>1.1574074074074073E-5</v>
      </c>
      <c r="CH152" s="45">
        <v>1.1574074074074073E-5</v>
      </c>
      <c r="CI152">
        <v>0.13609953703703703</v>
      </c>
      <c r="CJ152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>
        <v>0.2059</v>
      </c>
      <c r="CX152">
        <v>92</v>
      </c>
    </row>
    <row r="153" spans="44:103" x14ac:dyDescent="0.25">
      <c r="AR153" s="7"/>
      <c r="BX153" s="45" t="s">
        <v>637</v>
      </c>
      <c r="BY153" s="45" t="s">
        <v>3</v>
      </c>
      <c r="BZ153" s="45" t="s">
        <v>493</v>
      </c>
      <c r="CA153" s="45">
        <v>46174</v>
      </c>
      <c r="CB153" s="45">
        <v>1</v>
      </c>
      <c r="CC153" s="45">
        <v>1</v>
      </c>
      <c r="CD153" s="45"/>
      <c r="CE153" s="45">
        <v>1</v>
      </c>
      <c r="CF153" s="45"/>
      <c r="CG153" s="45">
        <v>0</v>
      </c>
      <c r="CH153" s="45">
        <v>0</v>
      </c>
      <c r="CI153">
        <v>0.2711689814814815</v>
      </c>
      <c r="CJ153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>
        <v>0.28949999999999998</v>
      </c>
      <c r="CQ153">
        <v>10</v>
      </c>
      <c r="CR153">
        <v>0.2273</v>
      </c>
      <c r="CS153">
        <v>6248</v>
      </c>
      <c r="CT153">
        <v>625</v>
      </c>
      <c r="CX153">
        <v>62</v>
      </c>
    </row>
    <row r="154" spans="44:103" x14ac:dyDescent="0.25">
      <c r="AR154" s="7"/>
      <c r="BX154" s="45" t="s">
        <v>637</v>
      </c>
      <c r="BY154" s="45" t="s">
        <v>3</v>
      </c>
      <c r="BZ154" s="45" t="s">
        <v>493</v>
      </c>
      <c r="CA154" s="45">
        <v>46175</v>
      </c>
      <c r="CB154" s="45">
        <v>1</v>
      </c>
      <c r="CC154" s="45">
        <v>1</v>
      </c>
      <c r="CD154" s="45"/>
      <c r="CE154" s="45">
        <v>1</v>
      </c>
      <c r="CF154" s="45"/>
      <c r="CG154" s="45">
        <v>0</v>
      </c>
      <c r="CH154" s="45">
        <v>0</v>
      </c>
      <c r="CI154">
        <v>0.27223379629629629</v>
      </c>
      <c r="CJ154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>
        <v>0.26419999999999999</v>
      </c>
      <c r="CQ154">
        <v>3</v>
      </c>
      <c r="CR154">
        <v>7.1400000000000005E-2</v>
      </c>
      <c r="CS154">
        <v>2920</v>
      </c>
      <c r="CT154">
        <v>973</v>
      </c>
      <c r="CU154">
        <v>1730</v>
      </c>
      <c r="CV154">
        <v>0.59250000000000003</v>
      </c>
      <c r="CW154">
        <v>0.1134</v>
      </c>
      <c r="CX154">
        <v>62</v>
      </c>
      <c r="CY154">
        <v>1730</v>
      </c>
    </row>
    <row r="155" spans="44:103" x14ac:dyDescent="0.25">
      <c r="AR155" s="7"/>
      <c r="BX155" s="45" t="s">
        <v>637</v>
      </c>
      <c r="BY155" s="45" t="s">
        <v>3</v>
      </c>
      <c r="BZ155" s="45" t="s">
        <v>493</v>
      </c>
      <c r="CA155" s="45">
        <v>46176</v>
      </c>
      <c r="CB155" s="45">
        <v>1</v>
      </c>
      <c r="CC155" s="45">
        <v>1</v>
      </c>
      <c r="CD155" s="45"/>
      <c r="CE155" s="45">
        <v>1</v>
      </c>
      <c r="CF155" s="45"/>
      <c r="CG155" s="45">
        <v>0</v>
      </c>
      <c r="CH155" s="45">
        <v>0</v>
      </c>
      <c r="CI155">
        <v>0.29599537037037038</v>
      </c>
      <c r="CJ155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>
        <v>0.1948</v>
      </c>
      <c r="CQ155">
        <v>2</v>
      </c>
      <c r="CR155">
        <v>6.6699999999999995E-2</v>
      </c>
      <c r="CS155">
        <v>5680</v>
      </c>
      <c r="CT155">
        <v>2840</v>
      </c>
      <c r="CU155">
        <v>5680</v>
      </c>
      <c r="CV155">
        <v>1</v>
      </c>
      <c r="CW155">
        <v>0.1002</v>
      </c>
      <c r="CX155">
        <v>90</v>
      </c>
      <c r="CY155">
        <v>2840</v>
      </c>
    </row>
    <row r="156" spans="44:103" x14ac:dyDescent="0.25">
      <c r="AR156" s="7"/>
      <c r="BX156" s="45" t="s">
        <v>637</v>
      </c>
      <c r="BY156" s="45" t="s">
        <v>3</v>
      </c>
      <c r="BZ156" s="45" t="s">
        <v>493</v>
      </c>
      <c r="CA156" s="45">
        <v>46177</v>
      </c>
      <c r="CB156" s="45">
        <v>1</v>
      </c>
      <c r="CC156" s="45">
        <v>1</v>
      </c>
      <c r="CD156" s="45"/>
      <c r="CE156" s="45">
        <v>1</v>
      </c>
      <c r="CF156" s="45"/>
      <c r="CG156" s="45">
        <v>1.0416666666666667E-4</v>
      </c>
      <c r="CH156" s="45">
        <v>1.0416666666666667E-4</v>
      </c>
      <c r="CI156">
        <v>0.27917824074074077</v>
      </c>
      <c r="CJ156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>
        <v>0.1759</v>
      </c>
      <c r="CQ156">
        <v>2</v>
      </c>
      <c r="CR156">
        <v>0.1053</v>
      </c>
      <c r="CS156">
        <v>1175</v>
      </c>
      <c r="CT156">
        <v>588</v>
      </c>
      <c r="CX156">
        <v>98</v>
      </c>
    </row>
    <row r="157" spans="44:103" x14ac:dyDescent="0.25">
      <c r="AR157" s="7"/>
      <c r="BX157" s="45" t="s">
        <v>637</v>
      </c>
      <c r="BY157" s="45" t="s">
        <v>3</v>
      </c>
      <c r="BZ157" s="45" t="s">
        <v>493</v>
      </c>
      <c r="CA157" s="45">
        <v>46178</v>
      </c>
      <c r="CB157" s="45">
        <v>1</v>
      </c>
      <c r="CC157" s="45">
        <v>1</v>
      </c>
      <c r="CD157" s="45"/>
      <c r="CE157" s="45">
        <v>1</v>
      </c>
      <c r="CF157" s="45"/>
      <c r="CG157" s="45">
        <v>0</v>
      </c>
      <c r="CH157" s="45">
        <v>0</v>
      </c>
      <c r="CI157">
        <v>0.14563657407407407</v>
      </c>
      <c r="CJ157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>
        <v>0.53849999999999998</v>
      </c>
      <c r="CQ157">
        <v>1</v>
      </c>
      <c r="CR157">
        <v>7.1400000000000005E-2</v>
      </c>
      <c r="CS157">
        <v>4200</v>
      </c>
      <c r="CT157">
        <v>4200</v>
      </c>
      <c r="CX157">
        <v>94</v>
      </c>
    </row>
    <row r="158" spans="44:103" x14ac:dyDescent="0.25">
      <c r="AR158" s="7"/>
      <c r="BX158" s="45" t="s">
        <v>637</v>
      </c>
      <c r="BY158" s="45" t="s">
        <v>3</v>
      </c>
      <c r="BZ158" s="45" t="s">
        <v>32</v>
      </c>
      <c r="CA158" s="45">
        <v>46174</v>
      </c>
      <c r="CB158" s="45">
        <v>1</v>
      </c>
      <c r="CC158" s="45">
        <v>1</v>
      </c>
      <c r="CD158" s="45"/>
      <c r="CE158" s="45">
        <v>1</v>
      </c>
      <c r="CF158" s="45"/>
      <c r="CG158" s="45">
        <v>1.6203703703703703E-4</v>
      </c>
      <c r="CH158" s="45">
        <v>1.6203703703703703E-4</v>
      </c>
      <c r="CI158">
        <v>0.24380787037037038</v>
      </c>
      <c r="CJ158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>
        <v>0.3866</v>
      </c>
      <c r="CQ158">
        <v>8</v>
      </c>
      <c r="CR158">
        <v>0.1739</v>
      </c>
      <c r="CS158">
        <v>3774</v>
      </c>
      <c r="CT158">
        <v>472</v>
      </c>
      <c r="CX158">
        <v>62</v>
      </c>
    </row>
    <row r="159" spans="44:103" x14ac:dyDescent="0.25">
      <c r="AR159" s="7"/>
      <c r="BX159" s="45" t="s">
        <v>637</v>
      </c>
      <c r="BY159" s="45" t="s">
        <v>3</v>
      </c>
      <c r="BZ159" s="45" t="s">
        <v>32</v>
      </c>
      <c r="CA159" s="45">
        <v>46175</v>
      </c>
      <c r="CB159" s="45">
        <v>1</v>
      </c>
      <c r="CC159" s="45">
        <v>1</v>
      </c>
      <c r="CD159" s="45"/>
      <c r="CE159" s="45">
        <v>1</v>
      </c>
      <c r="CF159" s="45"/>
      <c r="CG159" s="45">
        <v>1.3888888888888889E-4</v>
      </c>
      <c r="CH159" s="45">
        <v>1.3888888888888889E-4</v>
      </c>
      <c r="CI159">
        <v>0.24503472222222222</v>
      </c>
      <c r="CJ15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>
        <v>0.22320000000000001</v>
      </c>
      <c r="CX159">
        <v>38</v>
      </c>
    </row>
    <row r="160" spans="44:103" x14ac:dyDescent="0.25">
      <c r="AR160" s="7"/>
      <c r="BX160" s="45" t="s">
        <v>637</v>
      </c>
      <c r="BY160" s="45" t="s">
        <v>3</v>
      </c>
      <c r="BZ160" s="45" t="s">
        <v>32</v>
      </c>
      <c r="CA160" s="45">
        <v>46177</v>
      </c>
      <c r="CB160" s="45">
        <v>1</v>
      </c>
      <c r="CC160" s="45">
        <v>1</v>
      </c>
      <c r="CD160" s="45"/>
      <c r="CE160" s="45">
        <v>1</v>
      </c>
      <c r="CF160" s="45"/>
      <c r="CG160" s="45">
        <v>3.1250000000000001E-4</v>
      </c>
      <c r="CH160" s="45">
        <v>3.1250000000000001E-4</v>
      </c>
      <c r="CI160">
        <v>0.2492361111111111</v>
      </c>
      <c r="CJ160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>
        <v>0.16189999999999999</v>
      </c>
      <c r="CQ160">
        <v>1</v>
      </c>
      <c r="CR160">
        <v>5.8799999999999998E-2</v>
      </c>
      <c r="CS160">
        <v>5000</v>
      </c>
      <c r="CT160">
        <v>5000</v>
      </c>
      <c r="CX160">
        <v>94</v>
      </c>
    </row>
    <row r="161" spans="44:103" x14ac:dyDescent="0.25">
      <c r="AR161" s="7"/>
      <c r="BX161" s="45" t="s">
        <v>637</v>
      </c>
      <c r="BY161" s="45" t="s">
        <v>3</v>
      </c>
      <c r="BZ161" s="45" t="s">
        <v>32</v>
      </c>
      <c r="CA161" s="45">
        <v>46178</v>
      </c>
      <c r="CB161" s="45">
        <v>1</v>
      </c>
      <c r="CC161" s="45">
        <v>1</v>
      </c>
      <c r="CD161" s="45"/>
      <c r="CE161" s="45">
        <v>1</v>
      </c>
      <c r="CF161" s="45"/>
      <c r="CG161" s="45">
        <v>3.0092592592592595E-4</v>
      </c>
      <c r="CH161" s="45">
        <v>3.0092592592592595E-4</v>
      </c>
      <c r="CI161">
        <v>0.12981481481481483</v>
      </c>
      <c r="CJ161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>
        <v>0.52939999999999998</v>
      </c>
      <c r="CX161">
        <v>92</v>
      </c>
    </row>
    <row r="162" spans="44:103" x14ac:dyDescent="0.25">
      <c r="AR162" s="7"/>
      <c r="BX162" s="45" t="s">
        <v>637</v>
      </c>
      <c r="BY162" s="45" t="s">
        <v>3</v>
      </c>
      <c r="BZ162" s="45" t="s">
        <v>42</v>
      </c>
      <c r="CA162" s="45">
        <v>46178</v>
      </c>
      <c r="CB162" s="45">
        <v>1</v>
      </c>
      <c r="CC162" s="45">
        <v>1</v>
      </c>
      <c r="CD162" s="45"/>
      <c r="CE162" s="45">
        <v>1</v>
      </c>
      <c r="CF162" s="45"/>
      <c r="CG162" s="45">
        <v>4.6296296296296294E-5</v>
      </c>
      <c r="CH162" s="45">
        <v>4.6296296296296294E-5</v>
      </c>
      <c r="CI162">
        <v>0.12876157407407407</v>
      </c>
      <c r="CJ162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>
        <v>0.1739</v>
      </c>
      <c r="CQ162">
        <v>1</v>
      </c>
      <c r="CR162">
        <v>0.25</v>
      </c>
      <c r="CS162">
        <v>206</v>
      </c>
      <c r="CT162">
        <v>206</v>
      </c>
      <c r="CX162">
        <v>98</v>
      </c>
    </row>
    <row r="163" spans="44:103" x14ac:dyDescent="0.25">
      <c r="AR163" s="7"/>
      <c r="BX163" s="45" t="s">
        <v>637</v>
      </c>
      <c r="BY163" s="45" t="s">
        <v>3</v>
      </c>
      <c r="BZ163" s="45" t="s">
        <v>96</v>
      </c>
      <c r="CA163" s="45">
        <v>46174</v>
      </c>
      <c r="CB163" s="45">
        <v>1</v>
      </c>
      <c r="CC163" s="45">
        <v>1</v>
      </c>
      <c r="CD163" s="45"/>
      <c r="CE163" s="45">
        <v>1</v>
      </c>
      <c r="CF163" s="45"/>
      <c r="CG163" s="45">
        <v>2.2569444444444442E-3</v>
      </c>
      <c r="CH163" s="45">
        <v>2.2569444444444442E-3</v>
      </c>
      <c r="CI163">
        <v>0.26195601851851852</v>
      </c>
      <c r="CJ163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>
        <v>0.39600000000000002</v>
      </c>
      <c r="CQ163">
        <v>10</v>
      </c>
      <c r="CR163">
        <v>0.25</v>
      </c>
      <c r="CS163">
        <v>5180</v>
      </c>
      <c r="CT163">
        <v>518</v>
      </c>
      <c r="CX163">
        <v>74</v>
      </c>
    </row>
    <row r="164" spans="44:103" x14ac:dyDescent="0.25">
      <c r="AR164" s="7"/>
      <c r="BX164" s="45" t="s">
        <v>637</v>
      </c>
      <c r="BY164" s="45" t="s">
        <v>3</v>
      </c>
      <c r="BZ164" s="45" t="s">
        <v>96</v>
      </c>
      <c r="CA164" s="45">
        <v>46175</v>
      </c>
      <c r="CB164" s="45">
        <v>1</v>
      </c>
      <c r="CC164" s="45">
        <v>1</v>
      </c>
      <c r="CD164" s="45"/>
      <c r="CE164" s="45">
        <v>1</v>
      </c>
      <c r="CF164" s="45"/>
      <c r="CG164" s="45">
        <v>0</v>
      </c>
      <c r="CH164" s="45">
        <v>0</v>
      </c>
      <c r="CI164">
        <v>0.25155092592592593</v>
      </c>
      <c r="CJ164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>
        <v>0.24729999999999999</v>
      </c>
      <c r="CQ164">
        <v>1</v>
      </c>
      <c r="CR164">
        <v>4.3499999999999997E-2</v>
      </c>
      <c r="CS164">
        <v>360</v>
      </c>
      <c r="CT164">
        <v>360</v>
      </c>
      <c r="CX164">
        <v>38</v>
      </c>
    </row>
    <row r="165" spans="44:103" x14ac:dyDescent="0.25">
      <c r="AR165" s="7"/>
      <c r="BX165" s="45" t="s">
        <v>637</v>
      </c>
      <c r="BY165" s="45" t="s">
        <v>3</v>
      </c>
      <c r="BZ165" s="45" t="s">
        <v>96</v>
      </c>
      <c r="CA165" s="45">
        <v>46178</v>
      </c>
      <c r="CB165" s="45">
        <v>1</v>
      </c>
      <c r="CC165" s="45">
        <v>1</v>
      </c>
      <c r="CD165" s="45"/>
      <c r="CE165" s="45">
        <v>1</v>
      </c>
      <c r="CF165" s="45"/>
      <c r="CG165" s="45">
        <v>0</v>
      </c>
      <c r="CH165" s="45">
        <v>0</v>
      </c>
      <c r="CI165">
        <v>0.14850694444444446</v>
      </c>
      <c r="CJ165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>
        <v>5.8799999999999998E-2</v>
      </c>
      <c r="CQ165">
        <v>1</v>
      </c>
      <c r="CR165">
        <v>0.5</v>
      </c>
      <c r="CS165">
        <v>300</v>
      </c>
      <c r="CT165">
        <v>300</v>
      </c>
      <c r="CX165">
        <v>100</v>
      </c>
    </row>
    <row r="166" spans="44:103" x14ac:dyDescent="0.25">
      <c r="AR166" s="7"/>
      <c r="BX166" s="45" t="s">
        <v>637</v>
      </c>
      <c r="BY166" s="45" t="s">
        <v>3</v>
      </c>
      <c r="BZ166" s="45" t="s">
        <v>68</v>
      </c>
      <c r="CA166" s="45">
        <v>46174</v>
      </c>
      <c r="CB166" s="45">
        <v>1</v>
      </c>
      <c r="CC166" s="45">
        <v>1</v>
      </c>
      <c r="CD166" s="45"/>
      <c r="CE166" s="45">
        <v>1</v>
      </c>
      <c r="CF166" s="45"/>
      <c r="CG166" s="45">
        <v>2.7777777777777778E-4</v>
      </c>
      <c r="CH166" s="45">
        <v>2.7777777777777778E-4</v>
      </c>
      <c r="CI166">
        <v>0.17766203703703703</v>
      </c>
      <c r="CJ166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>
        <v>0.45</v>
      </c>
      <c r="CQ166">
        <v>11</v>
      </c>
      <c r="CR166">
        <v>0.40739999999999998</v>
      </c>
      <c r="CS166">
        <v>7529</v>
      </c>
      <c r="CT166">
        <v>684</v>
      </c>
      <c r="CU166">
        <v>2020</v>
      </c>
      <c r="CV166">
        <v>0.26829999999999998</v>
      </c>
      <c r="CX166">
        <v>90</v>
      </c>
      <c r="CY166">
        <v>673</v>
      </c>
    </row>
    <row r="167" spans="44:103" x14ac:dyDescent="0.25">
      <c r="AR167" s="7"/>
      <c r="BX167" s="45" t="s">
        <v>637</v>
      </c>
      <c r="BY167" s="45" t="s">
        <v>3</v>
      </c>
      <c r="BZ167" s="45" t="s">
        <v>68</v>
      </c>
      <c r="CA167" s="45">
        <v>46176</v>
      </c>
      <c r="CB167" s="45">
        <v>1</v>
      </c>
      <c r="CC167" s="45">
        <v>1</v>
      </c>
      <c r="CD167" s="45"/>
      <c r="CE167" s="45">
        <v>1</v>
      </c>
      <c r="CF167" s="45"/>
      <c r="CG167" s="45">
        <v>7.1759259259259259E-4</v>
      </c>
      <c r="CH167" s="45">
        <v>7.1759259259259259E-4</v>
      </c>
      <c r="CI167">
        <v>0.2694097222222222</v>
      </c>
      <c r="CJ167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>
        <v>0.14710000000000001</v>
      </c>
      <c r="CX167">
        <v>56</v>
      </c>
    </row>
    <row r="168" spans="44:103" x14ac:dyDescent="0.25">
      <c r="AR168" s="7"/>
      <c r="BX168" s="45" t="s">
        <v>637</v>
      </c>
      <c r="BY168" s="45" t="s">
        <v>3</v>
      </c>
      <c r="BZ168" s="45" t="s">
        <v>68</v>
      </c>
      <c r="CA168" s="45">
        <v>46177</v>
      </c>
      <c r="CB168" s="45">
        <v>1</v>
      </c>
      <c r="CC168" s="45">
        <v>1</v>
      </c>
      <c r="CD168" s="45"/>
      <c r="CE168" s="45">
        <v>1</v>
      </c>
      <c r="CF168" s="45"/>
      <c r="CG168" s="45">
        <v>4.7453703703703704E-4</v>
      </c>
      <c r="CH168" s="45">
        <v>4.7453703703703704E-4</v>
      </c>
      <c r="CI168">
        <v>0.24009259259259258</v>
      </c>
      <c r="CJ168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>
        <v>0.14710000000000001</v>
      </c>
      <c r="CX168">
        <v>84</v>
      </c>
    </row>
    <row r="169" spans="44:103" x14ac:dyDescent="0.25">
      <c r="AR169" s="7"/>
      <c r="BX169" s="45" t="s">
        <v>637</v>
      </c>
      <c r="BY169" s="45" t="s">
        <v>3</v>
      </c>
      <c r="BZ169" s="45" t="s">
        <v>79</v>
      </c>
      <c r="CA169" s="45">
        <v>46175</v>
      </c>
      <c r="CB169" s="45">
        <v>1</v>
      </c>
      <c r="CC169" s="45">
        <v>1</v>
      </c>
      <c r="CD169" s="45"/>
      <c r="CE169" s="45">
        <v>1</v>
      </c>
      <c r="CF169" s="45"/>
      <c r="CG169" s="45">
        <v>2.4305555555555555E-4</v>
      </c>
      <c r="CH169" s="45">
        <v>2.4305555555555555E-4</v>
      </c>
      <c r="CI169">
        <v>0.20688657407407407</v>
      </c>
      <c r="CJ16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>
        <v>0.18990000000000001</v>
      </c>
      <c r="CQ169">
        <v>1</v>
      </c>
      <c r="CR169">
        <v>6.6699999999999995E-2</v>
      </c>
      <c r="CS169">
        <v>1000</v>
      </c>
      <c r="CT169">
        <v>1000</v>
      </c>
      <c r="CU169">
        <v>1000</v>
      </c>
      <c r="CV169">
        <v>1</v>
      </c>
      <c r="CX169">
        <v>72</v>
      </c>
      <c r="CY169">
        <v>1000</v>
      </c>
    </row>
    <row r="170" spans="44:103" x14ac:dyDescent="0.25">
      <c r="AR170" s="7"/>
      <c r="BX170" s="45" t="s">
        <v>637</v>
      </c>
      <c r="BY170" s="45" t="s">
        <v>3</v>
      </c>
      <c r="BZ170" s="45" t="s">
        <v>79</v>
      </c>
      <c r="CA170" s="45">
        <v>46176</v>
      </c>
      <c r="CB170" s="45">
        <v>1</v>
      </c>
      <c r="CC170" s="45">
        <v>1</v>
      </c>
      <c r="CD170" s="45"/>
      <c r="CE170" s="45">
        <v>1</v>
      </c>
      <c r="CF170" s="45"/>
      <c r="CG170" s="45">
        <v>0</v>
      </c>
      <c r="CH170" s="45">
        <v>0</v>
      </c>
      <c r="CI170">
        <v>0.18363425925925925</v>
      </c>
      <c r="CJ170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>
        <v>0.1217</v>
      </c>
      <c r="CQ170">
        <v>1</v>
      </c>
      <c r="CR170">
        <v>7.1400000000000005E-2</v>
      </c>
      <c r="CS170">
        <v>1000</v>
      </c>
      <c r="CT170">
        <v>1000</v>
      </c>
      <c r="CX170">
        <v>72</v>
      </c>
    </row>
    <row r="171" spans="44:103" x14ac:dyDescent="0.25">
      <c r="AR171" s="7"/>
      <c r="BX171" s="45" t="s">
        <v>637</v>
      </c>
      <c r="BY171" s="45" t="s">
        <v>3</v>
      </c>
      <c r="BZ171" s="45" t="s">
        <v>79</v>
      </c>
      <c r="CA171" s="45">
        <v>46178</v>
      </c>
      <c r="CB171" s="45">
        <v>1</v>
      </c>
      <c r="CC171" s="45">
        <v>1</v>
      </c>
      <c r="CD171" s="45"/>
      <c r="CE171" s="45">
        <v>1</v>
      </c>
      <c r="CF171" s="45"/>
      <c r="CG171" s="45">
        <v>3.472222222222222E-3</v>
      </c>
      <c r="CH171" s="45">
        <v>3.472222222222222E-3</v>
      </c>
      <c r="CI171">
        <v>0.1529861111111111</v>
      </c>
      <c r="CJ171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>
        <v>0.25</v>
      </c>
      <c r="CX171">
        <v>92</v>
      </c>
    </row>
    <row r="172" spans="44:103" x14ac:dyDescent="0.25">
      <c r="AR172" s="7"/>
      <c r="BX172" s="45" t="s">
        <v>637</v>
      </c>
      <c r="BY172" s="45" t="s">
        <v>3</v>
      </c>
      <c r="BZ172" s="45" t="s">
        <v>59</v>
      </c>
      <c r="CA172" s="45">
        <v>46174</v>
      </c>
      <c r="CB172" s="45">
        <v>1</v>
      </c>
      <c r="CC172" s="45">
        <v>1</v>
      </c>
      <c r="CD172" s="45"/>
      <c r="CE172" s="45">
        <v>1</v>
      </c>
      <c r="CF172" s="45"/>
      <c r="CG172" s="45">
        <v>2.3148148148148147E-5</v>
      </c>
      <c r="CH172" s="45">
        <v>2.3148148148148147E-5</v>
      </c>
      <c r="CI172">
        <v>0.23537037037037037</v>
      </c>
      <c r="CJ172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>
        <v>0.25480000000000003</v>
      </c>
      <c r="CQ172">
        <v>10</v>
      </c>
      <c r="CR172">
        <v>0.25</v>
      </c>
      <c r="CS172">
        <v>7920</v>
      </c>
      <c r="CT172">
        <v>792</v>
      </c>
      <c r="CX172">
        <v>80</v>
      </c>
    </row>
    <row r="173" spans="44:103" x14ac:dyDescent="0.25">
      <c r="AR173" s="7"/>
      <c r="BX173" s="45" t="s">
        <v>637</v>
      </c>
      <c r="BY173" s="45" t="s">
        <v>3</v>
      </c>
      <c r="BZ173" s="45" t="s">
        <v>59</v>
      </c>
      <c r="CA173" s="45">
        <v>46175</v>
      </c>
      <c r="CB173" s="45">
        <v>1</v>
      </c>
      <c r="CC173" s="45">
        <v>1</v>
      </c>
      <c r="CD173" s="45"/>
      <c r="CE173" s="45">
        <v>1</v>
      </c>
      <c r="CF173" s="45"/>
      <c r="CG173" s="45">
        <v>5.7870370370370373E-5</v>
      </c>
      <c r="CH173" s="45">
        <v>5.7870370370370373E-5</v>
      </c>
      <c r="CI173">
        <v>0.21728009259259259</v>
      </c>
      <c r="CJ173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>
        <v>0.1235</v>
      </c>
      <c r="CQ173">
        <v>3</v>
      </c>
      <c r="CR173">
        <v>0.15</v>
      </c>
      <c r="CS173">
        <v>3700</v>
      </c>
      <c r="CT173">
        <v>1233</v>
      </c>
      <c r="CU173">
        <v>3400</v>
      </c>
      <c r="CV173">
        <v>0.91890000000000005</v>
      </c>
      <c r="CW173">
        <v>0.12479999999999999</v>
      </c>
      <c r="CX173">
        <v>76</v>
      </c>
      <c r="CY173">
        <v>1700</v>
      </c>
    </row>
    <row r="174" spans="44:103" x14ac:dyDescent="0.25">
      <c r="AR174" s="7"/>
      <c r="BX174" s="45" t="s">
        <v>637</v>
      </c>
      <c r="BY174" s="45" t="s">
        <v>3</v>
      </c>
      <c r="BZ174" s="45" t="s">
        <v>59</v>
      </c>
      <c r="CA174" s="45">
        <v>46176</v>
      </c>
      <c r="CB174" s="45">
        <v>1</v>
      </c>
      <c r="CC174" s="45">
        <v>1</v>
      </c>
      <c r="CD174" s="45"/>
      <c r="CE174" s="45">
        <v>1</v>
      </c>
      <c r="CF174" s="45"/>
      <c r="CG174" s="45">
        <v>1.3888888888888889E-4</v>
      </c>
      <c r="CH174" s="45">
        <v>1.3888888888888889E-4</v>
      </c>
      <c r="CI174">
        <v>0.2603935185185185</v>
      </c>
      <c r="CJ174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>
        <v>0.1341</v>
      </c>
      <c r="CQ174">
        <v>3</v>
      </c>
      <c r="CR174">
        <v>0.125</v>
      </c>
      <c r="CS174">
        <v>3885</v>
      </c>
      <c r="CT174">
        <v>1295</v>
      </c>
      <c r="CU174">
        <v>3000</v>
      </c>
      <c r="CV174">
        <v>0.7722</v>
      </c>
      <c r="CW174">
        <v>0.115</v>
      </c>
      <c r="CX174">
        <v>90</v>
      </c>
      <c r="CY174">
        <v>1500</v>
      </c>
    </row>
    <row r="175" spans="44:103" x14ac:dyDescent="0.25">
      <c r="BX175" s="45" t="s">
        <v>637</v>
      </c>
      <c r="BY175" s="45" t="s">
        <v>3</v>
      </c>
      <c r="BZ175" s="45" t="s">
        <v>59</v>
      </c>
      <c r="CA175" s="45">
        <v>46177</v>
      </c>
      <c r="CB175" s="45">
        <v>1</v>
      </c>
      <c r="CC175" s="45">
        <v>1</v>
      </c>
      <c r="CD175" s="45"/>
      <c r="CE175" s="45">
        <v>1</v>
      </c>
      <c r="CF175" s="45"/>
      <c r="CG175" s="45">
        <v>1.0416666666666667E-4</v>
      </c>
      <c r="CH175" s="45">
        <v>1.0416666666666667E-4</v>
      </c>
      <c r="CI175">
        <v>0.21376157407407406</v>
      </c>
      <c r="CJ175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>
        <v>0.13739999999999999</v>
      </c>
      <c r="CX175">
        <v>84</v>
      </c>
    </row>
    <row r="176" spans="44:103" x14ac:dyDescent="0.25">
      <c r="BX176" s="45" t="s">
        <v>637</v>
      </c>
      <c r="BY176" s="45" t="s">
        <v>3</v>
      </c>
      <c r="BZ176" s="45" t="s">
        <v>59</v>
      </c>
      <c r="CA176" s="45">
        <v>46178</v>
      </c>
      <c r="CB176" s="45">
        <v>1</v>
      </c>
      <c r="CC176" s="45">
        <v>1</v>
      </c>
      <c r="CD176" s="45"/>
      <c r="CE176" s="45">
        <v>1</v>
      </c>
      <c r="CF176" s="45"/>
      <c r="CG176" s="45">
        <v>1.1574074074074073E-5</v>
      </c>
      <c r="CH176" s="45">
        <v>1.1574074074074073E-5</v>
      </c>
      <c r="CI176">
        <v>0.13170138888888888</v>
      </c>
      <c r="CJ176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>
        <v>0.14929999999999999</v>
      </c>
      <c r="CX176">
        <v>92</v>
      </c>
    </row>
    <row r="177" spans="76:103" x14ac:dyDescent="0.25">
      <c r="BX177" s="45" t="s">
        <v>637</v>
      </c>
      <c r="BY177" s="45" t="s">
        <v>125</v>
      </c>
      <c r="BZ177" s="45" t="s">
        <v>109</v>
      </c>
      <c r="CA177" s="45">
        <v>46177</v>
      </c>
      <c r="CB177" s="45">
        <v>1</v>
      </c>
      <c r="CC177" s="45">
        <v>1</v>
      </c>
      <c r="CD177" s="45">
        <v>1</v>
      </c>
      <c r="CE177" s="45"/>
      <c r="CF177" s="45"/>
      <c r="CG177" s="45">
        <v>6.3310185185185188E-3</v>
      </c>
      <c r="CH177" s="45">
        <v>6.3310185185185188E-3</v>
      </c>
      <c r="CI177">
        <v>0.25065972222222221</v>
      </c>
      <c r="CJ177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>
        <v>9.6600000000000005E-2</v>
      </c>
      <c r="CQ177">
        <v>1</v>
      </c>
      <c r="CR177">
        <v>7.1400000000000005E-2</v>
      </c>
      <c r="CS177">
        <v>1500</v>
      </c>
      <c r="CT177">
        <v>1500</v>
      </c>
      <c r="CX177">
        <v>92</v>
      </c>
    </row>
    <row r="178" spans="76:103" x14ac:dyDescent="0.25">
      <c r="BX178" s="45" t="s">
        <v>637</v>
      </c>
      <c r="BY178" s="45" t="s">
        <v>125</v>
      </c>
      <c r="BZ178" s="45" t="s">
        <v>109</v>
      </c>
      <c r="CA178" s="45">
        <v>46178</v>
      </c>
      <c r="CB178" s="45">
        <v>1</v>
      </c>
      <c r="CC178" s="45">
        <v>1</v>
      </c>
      <c r="CD178" s="45"/>
      <c r="CE178" s="45"/>
      <c r="CF178" s="45"/>
      <c r="CG178" s="45">
        <v>3.4837962962962965E-3</v>
      </c>
      <c r="CH178" s="45">
        <v>3.4837962962962965E-3</v>
      </c>
      <c r="CI178">
        <v>0.14385416666666667</v>
      </c>
      <c r="CJ178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>
        <v>0.1714</v>
      </c>
      <c r="CX178">
        <v>94</v>
      </c>
    </row>
    <row r="179" spans="76:103" x14ac:dyDescent="0.25">
      <c r="BX179" s="45" t="s">
        <v>637</v>
      </c>
      <c r="BY179" s="45" t="s">
        <v>125</v>
      </c>
      <c r="BZ179" s="45" t="s">
        <v>41</v>
      </c>
      <c r="CA179" s="45">
        <v>46177</v>
      </c>
      <c r="CB179" s="45">
        <v>1</v>
      </c>
      <c r="CC179" s="45">
        <v>1</v>
      </c>
      <c r="CD179" s="45">
        <v>1</v>
      </c>
      <c r="CE179" s="45"/>
      <c r="CF179" s="45"/>
      <c r="CG179" s="45">
        <v>8.518518518518519E-3</v>
      </c>
      <c r="CH179" s="45">
        <v>8.518518518518519E-3</v>
      </c>
      <c r="CI179">
        <v>0.20637731481481481</v>
      </c>
      <c r="CJ1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>
        <v>0.1739</v>
      </c>
      <c r="CQ179">
        <v>1</v>
      </c>
      <c r="CR179">
        <v>8.3299999999999999E-2</v>
      </c>
      <c r="CS179">
        <v>2500</v>
      </c>
      <c r="CT179">
        <v>2500</v>
      </c>
      <c r="CX179">
        <v>94</v>
      </c>
    </row>
    <row r="180" spans="76:103" x14ac:dyDescent="0.25">
      <c r="BX180" s="45" t="s">
        <v>637</v>
      </c>
      <c r="BY180" s="45" t="s">
        <v>125</v>
      </c>
      <c r="BZ180" s="45" t="s">
        <v>41</v>
      </c>
      <c r="CA180" s="45">
        <v>46178</v>
      </c>
      <c r="CB180" s="45">
        <v>1</v>
      </c>
      <c r="CC180" s="45">
        <v>1</v>
      </c>
      <c r="CD180" s="45"/>
      <c r="CE180" s="45"/>
      <c r="CF180" s="45"/>
      <c r="CG180" s="45">
        <v>3.6342592592592594E-3</v>
      </c>
      <c r="CH180" s="45">
        <v>3.6342592592592594E-3</v>
      </c>
      <c r="CI180">
        <v>0.13372685185185185</v>
      </c>
      <c r="CJ180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>
        <v>0.23530000000000001</v>
      </c>
      <c r="CX180">
        <v>94</v>
      </c>
    </row>
    <row r="181" spans="76:103" x14ac:dyDescent="0.25">
      <c r="BX181" s="45" t="s">
        <v>637</v>
      </c>
      <c r="BY181" s="45" t="s">
        <v>125</v>
      </c>
      <c r="BZ181" s="45" t="s">
        <v>61</v>
      </c>
      <c r="CA181" s="45">
        <v>46175</v>
      </c>
      <c r="CB181" s="45">
        <v>1</v>
      </c>
      <c r="CC181" s="45">
        <v>1</v>
      </c>
      <c r="CD181" s="45"/>
      <c r="CE181" s="45"/>
      <c r="CF181" s="45">
        <v>1</v>
      </c>
      <c r="CG181" s="45">
        <v>0</v>
      </c>
      <c r="CH181" s="45">
        <v>0</v>
      </c>
      <c r="CI181">
        <v>0</v>
      </c>
      <c r="CJ181">
        <v>0</v>
      </c>
      <c r="CX181">
        <v>78</v>
      </c>
    </row>
    <row r="182" spans="76:103" x14ac:dyDescent="0.25">
      <c r="BX182" s="45" t="s">
        <v>637</v>
      </c>
      <c r="BY182" s="45" t="s">
        <v>125</v>
      </c>
      <c r="BZ182" s="45" t="s">
        <v>61</v>
      </c>
      <c r="CA182" s="45">
        <v>46177</v>
      </c>
      <c r="CB182" s="45">
        <v>1</v>
      </c>
      <c r="CC182" s="45">
        <v>1</v>
      </c>
      <c r="CD182" s="45">
        <v>1</v>
      </c>
      <c r="CE182" s="45"/>
      <c r="CF182" s="45"/>
      <c r="CG182" s="45">
        <v>8.7152777777777784E-3</v>
      </c>
      <c r="CH182" s="45">
        <v>8.7152777777777784E-3</v>
      </c>
      <c r="CI182">
        <v>0.24671296296296297</v>
      </c>
      <c r="CJ182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>
        <v>0.1852</v>
      </c>
      <c r="CX182">
        <v>78</v>
      </c>
    </row>
    <row r="183" spans="76:103" x14ac:dyDescent="0.25">
      <c r="BX183" s="45" t="s">
        <v>637</v>
      </c>
      <c r="BY183" s="45" t="s">
        <v>125</v>
      </c>
      <c r="BZ183" s="45" t="s">
        <v>80</v>
      </c>
      <c r="CA183" s="45">
        <v>46178</v>
      </c>
      <c r="CB183" s="45">
        <v>1</v>
      </c>
      <c r="CC183" s="45">
        <v>1</v>
      </c>
      <c r="CD183" s="45">
        <v>1</v>
      </c>
      <c r="CE183" s="45"/>
      <c r="CF183" s="45"/>
      <c r="CG183" s="45">
        <v>4.178240740740741E-3</v>
      </c>
      <c r="CH183" s="45">
        <v>4.178240740740741E-3</v>
      </c>
      <c r="CI183">
        <v>8.7986111111111112E-2</v>
      </c>
      <c r="CJ183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>
        <v>0.2727</v>
      </c>
      <c r="CQ183">
        <v>1</v>
      </c>
      <c r="CR183">
        <v>0.33329999999999999</v>
      </c>
      <c r="CS183">
        <v>1500</v>
      </c>
      <c r="CT183">
        <v>1500</v>
      </c>
      <c r="CX183">
        <v>94</v>
      </c>
    </row>
    <row r="184" spans="76:103" x14ac:dyDescent="0.25">
      <c r="BX184" s="45" t="s">
        <v>637</v>
      </c>
      <c r="BY184" s="45" t="s">
        <v>125</v>
      </c>
      <c r="BZ184" s="45" t="s">
        <v>495</v>
      </c>
      <c r="CA184" s="45">
        <v>46174</v>
      </c>
      <c r="CB184" s="45">
        <v>1</v>
      </c>
      <c r="CC184" s="45">
        <v>1</v>
      </c>
      <c r="CD184" s="45">
        <v>1</v>
      </c>
      <c r="CE184" s="45"/>
      <c r="CF184" s="45"/>
      <c r="CG184" s="45">
        <v>1.3726851851851851E-2</v>
      </c>
      <c r="CH184" s="45">
        <v>1.3726851851851851E-2</v>
      </c>
      <c r="CI184">
        <v>0.24335648148148148</v>
      </c>
      <c r="CJ184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>
        <v>0.25230000000000002</v>
      </c>
      <c r="CQ184">
        <v>5</v>
      </c>
      <c r="CR184">
        <v>0.1852</v>
      </c>
      <c r="CS184">
        <v>3850</v>
      </c>
      <c r="CT184">
        <v>770</v>
      </c>
      <c r="CU184">
        <v>1000</v>
      </c>
      <c r="CV184">
        <v>0.25969999999999999</v>
      </c>
      <c r="CW184">
        <v>0.19220000000000001</v>
      </c>
      <c r="CX184">
        <v>72</v>
      </c>
      <c r="CY184">
        <v>1000</v>
      </c>
    </row>
    <row r="185" spans="76:103" x14ac:dyDescent="0.25">
      <c r="BX185" s="45" t="s">
        <v>637</v>
      </c>
      <c r="BY185" s="45" t="s">
        <v>125</v>
      </c>
      <c r="BZ185" s="45" t="s">
        <v>495</v>
      </c>
      <c r="CA185" s="45">
        <v>46175</v>
      </c>
      <c r="CB185" s="45">
        <v>1</v>
      </c>
      <c r="CC185" s="45">
        <v>1</v>
      </c>
      <c r="CD185" s="45">
        <v>1</v>
      </c>
      <c r="CE185" s="45"/>
      <c r="CF185" s="45"/>
      <c r="CG185" s="45">
        <v>4.9421296296296297E-3</v>
      </c>
      <c r="CH185" s="45">
        <v>4.9421296296296297E-3</v>
      </c>
      <c r="CI185">
        <v>0.19636574074074073</v>
      </c>
      <c r="CJ185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>
        <v>0.22689999999999999</v>
      </c>
      <c r="CQ185">
        <v>1</v>
      </c>
      <c r="CR185">
        <v>3.6999999999999998E-2</v>
      </c>
      <c r="CS185">
        <v>1100</v>
      </c>
      <c r="CT185">
        <v>1100</v>
      </c>
      <c r="CX185">
        <v>94</v>
      </c>
    </row>
    <row r="186" spans="76:103" x14ac:dyDescent="0.25">
      <c r="BX186" s="45" t="s">
        <v>637</v>
      </c>
      <c r="BY186" s="45" t="s">
        <v>125</v>
      </c>
      <c r="BZ186" s="45" t="s">
        <v>72</v>
      </c>
      <c r="CA186" s="45">
        <v>46175</v>
      </c>
      <c r="CB186" s="45">
        <v>1</v>
      </c>
      <c r="CC186" s="45">
        <v>1</v>
      </c>
      <c r="CD186" s="45">
        <v>1</v>
      </c>
      <c r="CE186" s="45"/>
      <c r="CF186" s="45"/>
      <c r="CG186" s="45">
        <v>4.7106481481481478E-3</v>
      </c>
      <c r="CH186" s="45">
        <v>4.7106481481481478E-3</v>
      </c>
      <c r="CI186">
        <v>0.19443287037037038</v>
      </c>
      <c r="CJ186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>
        <v>0.25430000000000003</v>
      </c>
      <c r="CX186">
        <v>78</v>
      </c>
    </row>
    <row r="187" spans="76:103" x14ac:dyDescent="0.25">
      <c r="BX187" s="45" t="s">
        <v>637</v>
      </c>
      <c r="BY187" s="45" t="s">
        <v>125</v>
      </c>
      <c r="BZ187" s="45" t="s">
        <v>12</v>
      </c>
      <c r="CA187" s="45">
        <v>46176</v>
      </c>
      <c r="CB187" s="45">
        <v>1</v>
      </c>
      <c r="CC187" s="45">
        <v>1</v>
      </c>
      <c r="CD187" s="45"/>
      <c r="CE187" s="45"/>
      <c r="CF187" s="45"/>
      <c r="CG187" s="45">
        <v>6.8287037037037036E-4</v>
      </c>
      <c r="CH187" s="45">
        <v>6.8287037037037036E-4</v>
      </c>
      <c r="CI187">
        <v>0.17096064814814815</v>
      </c>
      <c r="CJ187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>
        <v>0.18840000000000001</v>
      </c>
      <c r="CX187">
        <v>60</v>
      </c>
    </row>
    <row r="188" spans="76:103" x14ac:dyDescent="0.25">
      <c r="BX188" s="45" t="s">
        <v>637</v>
      </c>
      <c r="BY188" s="45" t="s">
        <v>125</v>
      </c>
      <c r="BZ188" s="45" t="s">
        <v>26</v>
      </c>
      <c r="CA188" s="45">
        <v>46176</v>
      </c>
      <c r="CB188" s="45">
        <v>1</v>
      </c>
      <c r="CC188" s="45">
        <v>1</v>
      </c>
      <c r="CD188" s="45">
        <v>1</v>
      </c>
      <c r="CE188" s="45"/>
      <c r="CF188" s="45"/>
      <c r="CG188" s="45">
        <v>0.14399305555555555</v>
      </c>
      <c r="CH188" s="45">
        <v>0.14399305555555555</v>
      </c>
      <c r="CI188">
        <v>0.1879861111111111</v>
      </c>
      <c r="CJ188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>
        <v>0.10879999999999999</v>
      </c>
      <c r="CQ188">
        <v>1</v>
      </c>
      <c r="CR188">
        <v>6.25E-2</v>
      </c>
      <c r="CS188">
        <v>3700</v>
      </c>
      <c r="CT188">
        <v>3700</v>
      </c>
      <c r="CU188">
        <v>3700</v>
      </c>
      <c r="CV188">
        <v>1</v>
      </c>
      <c r="CW188">
        <v>0.1018</v>
      </c>
      <c r="CX188">
        <v>86</v>
      </c>
      <c r="CY188">
        <v>3700</v>
      </c>
    </row>
    <row r="189" spans="76:103" x14ac:dyDescent="0.25">
      <c r="BX189" s="45" t="s">
        <v>637</v>
      </c>
      <c r="BY189" s="45" t="s">
        <v>2</v>
      </c>
      <c r="BZ189" s="45" t="s">
        <v>15</v>
      </c>
      <c r="CA189" s="45">
        <v>46174</v>
      </c>
      <c r="CB189" s="45">
        <v>1</v>
      </c>
      <c r="CC189" s="45">
        <v>1</v>
      </c>
      <c r="CD189" s="45">
        <v>1</v>
      </c>
      <c r="CE189" s="45"/>
      <c r="CF189" s="45"/>
      <c r="CG189" s="45">
        <v>1.0069444444444445E-2</v>
      </c>
      <c r="CH189" s="45">
        <v>1.0069444444444445E-2</v>
      </c>
      <c r="CI189">
        <v>0.22826388888888888</v>
      </c>
      <c r="CJ18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>
        <v>0.33329999999999999</v>
      </c>
      <c r="CQ189">
        <v>4</v>
      </c>
      <c r="CR189">
        <v>0.18179999999999999</v>
      </c>
      <c r="CS189">
        <v>3176</v>
      </c>
      <c r="CT189">
        <v>794</v>
      </c>
      <c r="CU189">
        <v>2100</v>
      </c>
      <c r="CV189">
        <v>0.66120000000000001</v>
      </c>
      <c r="CX189">
        <v>68</v>
      </c>
      <c r="CY189">
        <v>2100</v>
      </c>
    </row>
    <row r="190" spans="76:103" x14ac:dyDescent="0.25">
      <c r="BX190" s="45" t="s">
        <v>637</v>
      </c>
      <c r="BY190" s="45" t="s">
        <v>2</v>
      </c>
      <c r="BZ190" s="45" t="s">
        <v>81</v>
      </c>
      <c r="CA190" s="45">
        <v>46174</v>
      </c>
      <c r="CB190" s="45">
        <v>1</v>
      </c>
      <c r="CC190" s="45">
        <v>1</v>
      </c>
      <c r="CD190" s="45"/>
      <c r="CE190" s="45"/>
      <c r="CF190" s="45">
        <v>1</v>
      </c>
      <c r="CG190" s="45">
        <v>0</v>
      </c>
      <c r="CH190" s="45">
        <v>0</v>
      </c>
      <c r="CI190">
        <v>0</v>
      </c>
      <c r="CJ190">
        <v>0</v>
      </c>
      <c r="CX190">
        <v>42</v>
      </c>
    </row>
    <row r="191" spans="76:103" x14ac:dyDescent="0.25">
      <c r="BX191" s="45" t="s">
        <v>637</v>
      </c>
      <c r="BY191" s="45" t="s">
        <v>2</v>
      </c>
      <c r="BZ191" s="45" t="s">
        <v>81</v>
      </c>
      <c r="CA191" s="45">
        <v>46175</v>
      </c>
      <c r="CB191" s="45">
        <v>1</v>
      </c>
      <c r="CC191" s="45">
        <v>1</v>
      </c>
      <c r="CD191" s="45"/>
      <c r="CE191" s="45"/>
      <c r="CF191" s="45">
        <v>1</v>
      </c>
      <c r="CG191" s="45">
        <v>0</v>
      </c>
      <c r="CH191" s="45">
        <v>0</v>
      </c>
      <c r="CI191">
        <v>0</v>
      </c>
      <c r="CJ191">
        <v>0</v>
      </c>
      <c r="CX191">
        <v>36</v>
      </c>
    </row>
    <row r="192" spans="76:103" x14ac:dyDescent="0.25">
      <c r="BX192" s="45" t="s">
        <v>637</v>
      </c>
      <c r="BY192" s="45" t="s">
        <v>2</v>
      </c>
      <c r="BZ192" s="45" t="s">
        <v>81</v>
      </c>
      <c r="CA192" s="45">
        <v>46176</v>
      </c>
      <c r="CB192" s="45">
        <v>1</v>
      </c>
      <c r="CC192" s="45">
        <v>1</v>
      </c>
      <c r="CD192" s="45"/>
      <c r="CE192" s="45"/>
      <c r="CF192" s="45">
        <v>1</v>
      </c>
      <c r="CG192" s="45">
        <v>0</v>
      </c>
      <c r="CH192" s="45">
        <v>0</v>
      </c>
      <c r="CI192">
        <v>0</v>
      </c>
      <c r="CJ192">
        <v>0</v>
      </c>
      <c r="CX192">
        <v>60</v>
      </c>
    </row>
    <row r="193" spans="76:103" x14ac:dyDescent="0.25">
      <c r="BX193" s="45" t="s">
        <v>637</v>
      </c>
      <c r="BY193" s="45" t="s">
        <v>2</v>
      </c>
      <c r="BZ193" s="45" t="s">
        <v>81</v>
      </c>
      <c r="CA193" s="45">
        <v>46177</v>
      </c>
      <c r="CB193" s="45">
        <v>1</v>
      </c>
      <c r="CC193" s="45">
        <v>1</v>
      </c>
      <c r="CD193" s="45"/>
      <c r="CE193" s="45"/>
      <c r="CF193" s="45">
        <v>1</v>
      </c>
      <c r="CG193" s="45">
        <v>0</v>
      </c>
      <c r="CH193" s="45">
        <v>0</v>
      </c>
      <c r="CI193">
        <v>0</v>
      </c>
      <c r="CJ193">
        <v>0</v>
      </c>
      <c r="CX193">
        <v>86</v>
      </c>
    </row>
    <row r="194" spans="76:103" x14ac:dyDescent="0.25">
      <c r="BX194" s="45" t="s">
        <v>637</v>
      </c>
      <c r="BY194" s="45" t="s">
        <v>2</v>
      </c>
      <c r="BZ194" s="45" t="s">
        <v>81</v>
      </c>
      <c r="CA194" s="45">
        <v>46178</v>
      </c>
      <c r="CB194" s="45">
        <v>1</v>
      </c>
      <c r="CC194" s="45">
        <v>1</v>
      </c>
      <c r="CD194" s="45"/>
      <c r="CE194" s="45"/>
      <c r="CF194" s="45">
        <v>1</v>
      </c>
      <c r="CG194" s="45">
        <v>0</v>
      </c>
      <c r="CH194" s="45">
        <v>0</v>
      </c>
      <c r="CI194">
        <v>0</v>
      </c>
      <c r="CJ194">
        <v>0</v>
      </c>
      <c r="CX194">
        <v>86</v>
      </c>
    </row>
    <row r="195" spans="76:103" x14ac:dyDescent="0.25">
      <c r="BX195" s="45" t="s">
        <v>637</v>
      </c>
      <c r="BY195" s="45" t="s">
        <v>2</v>
      </c>
      <c r="BZ195" s="45" t="s">
        <v>24</v>
      </c>
      <c r="CA195" s="45">
        <v>46174</v>
      </c>
      <c r="CB195" s="45">
        <v>1</v>
      </c>
      <c r="CC195" s="45">
        <v>1</v>
      </c>
      <c r="CD195" s="45">
        <v>1</v>
      </c>
      <c r="CE195" s="45"/>
      <c r="CF195" s="45"/>
      <c r="CG195" s="45">
        <v>6.9791666666666665E-3</v>
      </c>
      <c r="CH195" s="45">
        <v>6.9791666666666665E-3</v>
      </c>
      <c r="CI195">
        <v>0.23766203703703703</v>
      </c>
      <c r="CJ195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>
        <v>0.53090000000000004</v>
      </c>
      <c r="CQ195">
        <v>11</v>
      </c>
      <c r="CR195">
        <v>0.25580000000000003</v>
      </c>
      <c r="CS195">
        <v>8435</v>
      </c>
      <c r="CT195">
        <v>767</v>
      </c>
      <c r="CU195">
        <v>350</v>
      </c>
      <c r="CV195">
        <v>4.1500000000000002E-2</v>
      </c>
      <c r="CX195">
        <v>68</v>
      </c>
      <c r="CY195">
        <v>350</v>
      </c>
    </row>
    <row r="196" spans="76:103" x14ac:dyDescent="0.25">
      <c r="BX196" s="45" t="s">
        <v>637</v>
      </c>
      <c r="BY196" s="45" t="s">
        <v>2</v>
      </c>
      <c r="BZ196" s="45" t="s">
        <v>24</v>
      </c>
      <c r="CA196" s="45">
        <v>46176</v>
      </c>
      <c r="CB196" s="45">
        <v>1</v>
      </c>
      <c r="CC196" s="45">
        <v>1</v>
      </c>
      <c r="CD196" s="45">
        <v>1</v>
      </c>
      <c r="CE196" s="45"/>
      <c r="CF196" s="45"/>
      <c r="CG196" s="45">
        <v>4.5601851851851853E-3</v>
      </c>
      <c r="CH196" s="45">
        <v>4.5601851851851853E-3</v>
      </c>
      <c r="CI196">
        <v>0.24469907407407407</v>
      </c>
      <c r="CJ196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>
        <v>0.47620000000000001</v>
      </c>
      <c r="CQ196">
        <v>1</v>
      </c>
      <c r="CR196">
        <v>3.3300000000000003E-2</v>
      </c>
      <c r="CS196">
        <v>300</v>
      </c>
      <c r="CT196">
        <v>300</v>
      </c>
      <c r="CX196">
        <v>72</v>
      </c>
    </row>
    <row r="197" spans="76:103" x14ac:dyDescent="0.25">
      <c r="BX197" s="45" t="s">
        <v>637</v>
      </c>
      <c r="BY197" s="45" t="s">
        <v>2</v>
      </c>
      <c r="BZ197" s="45" t="s">
        <v>24</v>
      </c>
      <c r="CA197" s="45">
        <v>46177</v>
      </c>
      <c r="CB197" s="45">
        <v>1</v>
      </c>
      <c r="CC197" s="45">
        <v>1</v>
      </c>
      <c r="CD197" s="45">
        <v>1</v>
      </c>
      <c r="CE197" s="45"/>
      <c r="CF197" s="45"/>
      <c r="CG197" s="45">
        <v>8.1828703703703699E-3</v>
      </c>
      <c r="CH197" s="45">
        <v>8.1828703703703699E-3</v>
      </c>
      <c r="CI197">
        <v>0.21612268518518518</v>
      </c>
      <c r="CJ197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>
        <v>0.25</v>
      </c>
      <c r="CQ197">
        <v>1</v>
      </c>
      <c r="CR197">
        <v>8.3299999999999999E-2</v>
      </c>
      <c r="CS197">
        <v>348</v>
      </c>
      <c r="CT197">
        <v>348</v>
      </c>
      <c r="CX197">
        <v>86</v>
      </c>
    </row>
    <row r="198" spans="76:103" x14ac:dyDescent="0.25">
      <c r="BX198" s="45" t="s">
        <v>637</v>
      </c>
      <c r="BY198" s="45" t="s">
        <v>2</v>
      </c>
      <c r="BZ198" s="45" t="s">
        <v>24</v>
      </c>
      <c r="CA198" s="45">
        <v>46178</v>
      </c>
      <c r="CB198" s="45">
        <v>1</v>
      </c>
      <c r="CC198" s="45">
        <v>1</v>
      </c>
      <c r="CD198" s="45">
        <v>1</v>
      </c>
      <c r="CE198" s="45"/>
      <c r="CF198" s="45"/>
      <c r="CG198" s="45">
        <v>1.0034722222222223E-2</v>
      </c>
      <c r="CH198" s="45">
        <v>1.0034722222222223E-2</v>
      </c>
      <c r="CI198">
        <v>0.12842592592592592</v>
      </c>
      <c r="CJ198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>
        <v>0.1111</v>
      </c>
      <c r="CX198">
        <v>86</v>
      </c>
    </row>
    <row r="199" spans="76:103" x14ac:dyDescent="0.25">
      <c r="BX199" s="45" t="s">
        <v>637</v>
      </c>
      <c r="BY199" s="45" t="s">
        <v>2</v>
      </c>
      <c r="BZ199" s="45" t="s">
        <v>13</v>
      </c>
      <c r="CA199" s="45">
        <v>46175</v>
      </c>
      <c r="CB199" s="45">
        <v>1</v>
      </c>
      <c r="CC199" s="45">
        <v>1</v>
      </c>
      <c r="CD199" s="45">
        <v>1</v>
      </c>
      <c r="CE199" s="45"/>
      <c r="CF199" s="45"/>
      <c r="CG199" s="45">
        <v>1.2905092592592593E-2</v>
      </c>
      <c r="CH199" s="45">
        <v>1.2905092592592593E-2</v>
      </c>
      <c r="CI199">
        <v>0.15277777777777779</v>
      </c>
      <c r="CJ19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>
        <v>0.24440000000000001</v>
      </c>
      <c r="CQ199">
        <v>5</v>
      </c>
      <c r="CR199">
        <v>0.2273</v>
      </c>
      <c r="CS199">
        <v>8474</v>
      </c>
      <c r="CT199">
        <v>1695</v>
      </c>
      <c r="CU199">
        <v>7000</v>
      </c>
      <c r="CV199">
        <v>0.82609999999999995</v>
      </c>
      <c r="CW199">
        <v>0.13270000000000001</v>
      </c>
      <c r="CX199">
        <v>78</v>
      </c>
      <c r="CY199">
        <v>7000</v>
      </c>
    </row>
    <row r="200" spans="76:103" x14ac:dyDescent="0.25">
      <c r="BX200" s="45" t="s">
        <v>637</v>
      </c>
      <c r="BY200" s="45" t="s">
        <v>2</v>
      </c>
      <c r="BZ200" s="45" t="s">
        <v>13</v>
      </c>
      <c r="CA200" s="45">
        <v>46176</v>
      </c>
      <c r="CB200" s="45">
        <v>1</v>
      </c>
      <c r="CC200" s="45">
        <v>1</v>
      </c>
      <c r="CD200" s="45">
        <v>1</v>
      </c>
      <c r="CE200" s="45"/>
      <c r="CF200" s="45"/>
      <c r="CG200" s="45">
        <v>0.16136574074074075</v>
      </c>
      <c r="CH200" s="45">
        <v>0.16136574074074075</v>
      </c>
      <c r="CI200">
        <v>0.18663194444444445</v>
      </c>
      <c r="CJ200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>
        <v>0.23880000000000001</v>
      </c>
      <c r="CX200">
        <v>60</v>
      </c>
    </row>
    <row r="201" spans="76:103" x14ac:dyDescent="0.25">
      <c r="BX201" s="45" t="s">
        <v>637</v>
      </c>
      <c r="BY201" s="45" t="s">
        <v>2</v>
      </c>
      <c r="BZ201" s="45" t="s">
        <v>13</v>
      </c>
      <c r="CA201" s="45">
        <v>46178</v>
      </c>
      <c r="CB201" s="45">
        <v>1</v>
      </c>
      <c r="CC201" s="45">
        <v>1</v>
      </c>
      <c r="CD201" s="45">
        <v>1</v>
      </c>
      <c r="CE201" s="45"/>
      <c r="CF201" s="45"/>
      <c r="CG201" s="45">
        <v>1.0625000000000001E-2</v>
      </c>
      <c r="CH201" s="45">
        <v>1.0625000000000001E-2</v>
      </c>
      <c r="CI201">
        <v>0.1436574074074074</v>
      </c>
      <c r="CJ201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>
        <v>8.1100000000000005E-2</v>
      </c>
      <c r="CX201">
        <v>86</v>
      </c>
    </row>
    <row r="202" spans="76:103" x14ac:dyDescent="0.25">
      <c r="BX202" s="45" t="s">
        <v>637</v>
      </c>
      <c r="BY202" s="45" t="s">
        <v>2</v>
      </c>
      <c r="BZ202" s="45" t="s">
        <v>25</v>
      </c>
      <c r="CA202" s="45">
        <v>46174</v>
      </c>
      <c r="CB202" s="45">
        <v>1</v>
      </c>
      <c r="CC202" s="45">
        <v>1</v>
      </c>
      <c r="CD202" s="45"/>
      <c r="CE202" s="45"/>
      <c r="CF202" s="45"/>
      <c r="CG202" s="45">
        <v>3.5069444444444445E-3</v>
      </c>
      <c r="CH202" s="45">
        <v>3.5069444444444445E-3</v>
      </c>
      <c r="CI202">
        <v>0.20165509259259259</v>
      </c>
      <c r="CJ202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>
        <v>0.53969999999999996</v>
      </c>
      <c r="CQ202">
        <v>7</v>
      </c>
      <c r="CR202">
        <v>0.2059</v>
      </c>
      <c r="CS202">
        <v>8304</v>
      </c>
      <c r="CT202">
        <v>1186</v>
      </c>
      <c r="CX202">
        <v>60</v>
      </c>
    </row>
    <row r="203" spans="76:103" x14ac:dyDescent="0.25">
      <c r="BX203" s="45" t="s">
        <v>637</v>
      </c>
      <c r="BY203" s="45" t="s">
        <v>2</v>
      </c>
      <c r="BZ203" s="45" t="s">
        <v>25</v>
      </c>
      <c r="CA203" s="45">
        <v>46177</v>
      </c>
      <c r="CB203" s="45">
        <v>1</v>
      </c>
      <c r="CC203" s="45">
        <v>1</v>
      </c>
      <c r="CD203" s="45">
        <v>1</v>
      </c>
      <c r="CE203" s="45"/>
      <c r="CF203" s="45"/>
      <c r="CG203" s="45">
        <v>8.4722222222222227E-2</v>
      </c>
      <c r="CH203" s="45">
        <v>8.4722222222222227E-2</v>
      </c>
      <c r="CI203">
        <v>0.14059027777777777</v>
      </c>
      <c r="CJ203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>
        <v>0.21879999999999999</v>
      </c>
      <c r="CX203">
        <v>86</v>
      </c>
    </row>
    <row r="204" spans="76:103" x14ac:dyDescent="0.25">
      <c r="BX204" s="45" t="s">
        <v>637</v>
      </c>
      <c r="BY204" s="45" t="s">
        <v>2</v>
      </c>
      <c r="BZ204" s="45" t="s">
        <v>25</v>
      </c>
      <c r="CA204" s="45">
        <v>46178</v>
      </c>
      <c r="CB204" s="45">
        <v>1</v>
      </c>
      <c r="CC204" s="45">
        <v>1</v>
      </c>
      <c r="CD204" s="45">
        <v>1</v>
      </c>
      <c r="CE204" s="45"/>
      <c r="CF204" s="45"/>
      <c r="CG204" s="45">
        <v>2.613425925925926E-2</v>
      </c>
      <c r="CH204" s="45">
        <v>2.613425925925926E-2</v>
      </c>
      <c r="CI204">
        <v>0.12622685185185184</v>
      </c>
      <c r="CJ204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>
        <v>0.66669999999999996</v>
      </c>
      <c r="CX204">
        <v>86</v>
      </c>
    </row>
    <row r="205" spans="76:103" x14ac:dyDescent="0.25">
      <c r="BX205" s="45" t="s">
        <v>637</v>
      </c>
      <c r="BY205" s="45" t="s">
        <v>2</v>
      </c>
      <c r="BZ205" s="45" t="s">
        <v>76</v>
      </c>
      <c r="CA205" s="45">
        <v>46174</v>
      </c>
      <c r="CB205" s="45">
        <v>1</v>
      </c>
      <c r="CC205" s="45">
        <v>1</v>
      </c>
      <c r="CD205" s="45">
        <v>1</v>
      </c>
      <c r="CE205" s="45"/>
      <c r="CF205" s="45"/>
      <c r="CG205" s="45">
        <v>2.7476851851851853E-2</v>
      </c>
      <c r="CH205" s="45">
        <v>2.7476851851851853E-2</v>
      </c>
      <c r="CI205">
        <v>0.21766203703703704</v>
      </c>
      <c r="CJ205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>
        <v>0.52310000000000001</v>
      </c>
      <c r="CQ205">
        <v>4</v>
      </c>
      <c r="CR205">
        <v>0.1176</v>
      </c>
      <c r="CS205">
        <v>4646</v>
      </c>
      <c r="CT205">
        <v>1162</v>
      </c>
      <c r="CX205">
        <v>54</v>
      </c>
    </row>
    <row r="206" spans="76:103" x14ac:dyDescent="0.25">
      <c r="BX206" s="45" t="s">
        <v>637</v>
      </c>
      <c r="BY206" s="45" t="s">
        <v>2</v>
      </c>
      <c r="BZ206" s="45" t="s">
        <v>76</v>
      </c>
      <c r="CA206" s="45">
        <v>46175</v>
      </c>
      <c r="CB206" s="45">
        <v>1</v>
      </c>
      <c r="CC206" s="45">
        <v>1</v>
      </c>
      <c r="CD206" s="45">
        <v>1</v>
      </c>
      <c r="CE206" s="45"/>
      <c r="CF206" s="45"/>
      <c r="CG206" s="45">
        <v>9.2592592592592587E-3</v>
      </c>
      <c r="CH206" s="45">
        <v>9.2592592592592587E-3</v>
      </c>
      <c r="CI206">
        <v>0.15736111111111112</v>
      </c>
      <c r="CJ206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>
        <v>0.33800000000000002</v>
      </c>
      <c r="CQ206">
        <v>2</v>
      </c>
      <c r="CR206">
        <v>8.3299999999999999E-2</v>
      </c>
      <c r="CS206">
        <v>2618</v>
      </c>
      <c r="CT206">
        <v>1309</v>
      </c>
      <c r="CU206">
        <v>1034</v>
      </c>
      <c r="CV206">
        <v>0.39500000000000002</v>
      </c>
      <c r="CX206">
        <v>60</v>
      </c>
      <c r="CY206">
        <v>1034</v>
      </c>
    </row>
    <row r="207" spans="76:103" x14ac:dyDescent="0.25">
      <c r="BX207" s="45" t="s">
        <v>637</v>
      </c>
      <c r="BY207" s="45" t="s">
        <v>2</v>
      </c>
      <c r="BZ207" s="45" t="s">
        <v>76</v>
      </c>
      <c r="CA207" s="45">
        <v>46176</v>
      </c>
      <c r="CB207" s="45">
        <v>1</v>
      </c>
      <c r="CC207" s="45">
        <v>1</v>
      </c>
      <c r="CD207" s="45">
        <v>1</v>
      </c>
      <c r="CE207" s="45"/>
      <c r="CF207" s="45"/>
      <c r="CG207" s="45">
        <v>1.1817129629629629E-2</v>
      </c>
      <c r="CH207" s="45">
        <v>1.1817129629629629E-2</v>
      </c>
      <c r="CI207">
        <v>0.27979166666666666</v>
      </c>
      <c r="CJ207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>
        <v>0.22059999999999999</v>
      </c>
      <c r="CQ207">
        <v>1</v>
      </c>
      <c r="CR207">
        <v>3.3300000000000003E-2</v>
      </c>
      <c r="CS207">
        <v>483</v>
      </c>
      <c r="CT207">
        <v>483</v>
      </c>
      <c r="CX207">
        <v>76</v>
      </c>
    </row>
    <row r="208" spans="76:103" x14ac:dyDescent="0.25">
      <c r="BX208" s="45" t="s">
        <v>637</v>
      </c>
      <c r="BY208" s="45" t="s">
        <v>6</v>
      </c>
      <c r="BZ208" s="45" t="s">
        <v>105</v>
      </c>
      <c r="CA208" s="45">
        <v>46176</v>
      </c>
      <c r="CB208" s="45">
        <v>1</v>
      </c>
      <c r="CC208" s="45">
        <v>1</v>
      </c>
      <c r="CD208" s="45">
        <v>1</v>
      </c>
      <c r="CE208" s="45"/>
      <c r="CF208" s="45"/>
      <c r="CG208" s="45">
        <v>1.6516203703703703E-2</v>
      </c>
      <c r="CH208" s="45">
        <v>1.6516203703703703E-2</v>
      </c>
      <c r="CI208">
        <v>0.25628472222222221</v>
      </c>
      <c r="CJ208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>
        <v>0.1429</v>
      </c>
      <c r="CQ208">
        <v>1</v>
      </c>
      <c r="CR208">
        <v>6.6699999999999995E-2</v>
      </c>
      <c r="CS208">
        <v>3500</v>
      </c>
      <c r="CT208">
        <v>3500</v>
      </c>
      <c r="CX208">
        <v>76</v>
      </c>
    </row>
    <row r="209" spans="76:103" x14ac:dyDescent="0.25">
      <c r="BX209" s="45" t="s">
        <v>637</v>
      </c>
      <c r="BY209" s="45" t="s">
        <v>6</v>
      </c>
      <c r="BZ209" s="45" t="s">
        <v>105</v>
      </c>
      <c r="CA209" s="45">
        <v>46178</v>
      </c>
      <c r="CB209" s="45">
        <v>1</v>
      </c>
      <c r="CC209" s="45">
        <v>1</v>
      </c>
      <c r="CD209" s="45"/>
      <c r="CE209" s="45"/>
      <c r="CF209" s="45"/>
      <c r="CG209" s="45">
        <v>3.5300925925925925E-3</v>
      </c>
      <c r="CH209" s="45">
        <v>3.5300925925925925E-3</v>
      </c>
      <c r="CI209">
        <v>0.10413194444444444</v>
      </c>
      <c r="CJ20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>
        <v>0.35709999999999997</v>
      </c>
      <c r="CX209">
        <v>92</v>
      </c>
    </row>
    <row r="210" spans="76:103" x14ac:dyDescent="0.25">
      <c r="BX210" s="45" t="s">
        <v>637</v>
      </c>
      <c r="BY210" s="45" t="s">
        <v>6</v>
      </c>
      <c r="BZ210" s="45" t="s">
        <v>38</v>
      </c>
      <c r="CA210" s="45">
        <v>46174</v>
      </c>
      <c r="CB210" s="45">
        <v>1</v>
      </c>
      <c r="CC210" s="45">
        <v>1</v>
      </c>
      <c r="CD210" s="45"/>
      <c r="CE210" s="45"/>
      <c r="CF210" s="45"/>
      <c r="CG210" s="45">
        <v>8.2175925925925927E-4</v>
      </c>
      <c r="CH210" s="45">
        <v>8.2175925925925927E-4</v>
      </c>
      <c r="CI210">
        <v>0.19222222222222221</v>
      </c>
      <c r="CJ210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>
        <v>0.33700000000000002</v>
      </c>
      <c r="CQ210">
        <v>8</v>
      </c>
      <c r="CR210">
        <v>0.2581</v>
      </c>
      <c r="CS210">
        <v>4160</v>
      </c>
      <c r="CT210">
        <v>520</v>
      </c>
      <c r="CX210">
        <v>52</v>
      </c>
    </row>
    <row r="211" spans="76:103" x14ac:dyDescent="0.25">
      <c r="BX211" s="45" t="s">
        <v>637</v>
      </c>
      <c r="BY211" s="45" t="s">
        <v>7</v>
      </c>
      <c r="BZ211" s="45" t="s">
        <v>600</v>
      </c>
      <c r="CA211" s="45">
        <v>46174</v>
      </c>
      <c r="CB211" s="45">
        <v>1</v>
      </c>
      <c r="CC211" s="45">
        <v>1</v>
      </c>
      <c r="CD211" s="45">
        <v>1</v>
      </c>
      <c r="CE211" s="45"/>
      <c r="CF211" s="45"/>
      <c r="CG211" s="45">
        <v>4.7685185185185183E-3</v>
      </c>
      <c r="CH211" s="45">
        <v>4.7685185185185183E-3</v>
      </c>
      <c r="CI211">
        <v>0.23247685185185185</v>
      </c>
      <c r="CJ211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>
        <v>0.34260000000000002</v>
      </c>
      <c r="CQ211">
        <v>1</v>
      </c>
      <c r="CR211">
        <v>2.7E-2</v>
      </c>
      <c r="CS211">
        <v>750</v>
      </c>
      <c r="CT211">
        <v>750</v>
      </c>
      <c r="CU211">
        <v>750</v>
      </c>
      <c r="CV211">
        <v>1</v>
      </c>
      <c r="CW211">
        <v>0.19089999999999999</v>
      </c>
      <c r="CX211">
        <v>76</v>
      </c>
      <c r="CY211">
        <v>750</v>
      </c>
    </row>
    <row r="212" spans="76:103" x14ac:dyDescent="0.25">
      <c r="BX212" s="45" t="s">
        <v>637</v>
      </c>
      <c r="BY212" s="45" t="s">
        <v>7</v>
      </c>
      <c r="BZ212" s="45" t="s">
        <v>51</v>
      </c>
      <c r="CA212" s="45">
        <v>46174</v>
      </c>
      <c r="CB212" s="45">
        <v>1</v>
      </c>
      <c r="CC212" s="45">
        <v>1</v>
      </c>
      <c r="CD212" s="45">
        <v>1</v>
      </c>
      <c r="CE212" s="45"/>
      <c r="CF212" s="45"/>
      <c r="CG212" s="45">
        <v>5.138888888888889E-3</v>
      </c>
      <c r="CH212" s="45">
        <v>5.138888888888889E-3</v>
      </c>
      <c r="CI212">
        <v>0.20576388888888889</v>
      </c>
      <c r="CJ212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>
        <v>0.2</v>
      </c>
      <c r="CQ212">
        <v>1</v>
      </c>
      <c r="CR212">
        <v>5.5599999999999997E-2</v>
      </c>
      <c r="CS212">
        <v>100</v>
      </c>
      <c r="CT212">
        <v>100</v>
      </c>
      <c r="CU212">
        <v>100</v>
      </c>
      <c r="CV212">
        <v>1</v>
      </c>
      <c r="CW212">
        <v>0.30969999999999998</v>
      </c>
      <c r="CX212">
        <v>80</v>
      </c>
      <c r="CY212">
        <v>100</v>
      </c>
    </row>
    <row r="213" spans="76:103" x14ac:dyDescent="0.25">
      <c r="BX213" s="45" t="s">
        <v>637</v>
      </c>
      <c r="BY213" s="45" t="s">
        <v>7</v>
      </c>
      <c r="BZ213" s="45" t="s">
        <v>49</v>
      </c>
      <c r="CA213" s="45">
        <v>46175</v>
      </c>
      <c r="CB213" s="45">
        <v>1</v>
      </c>
      <c r="CC213" s="45">
        <v>1</v>
      </c>
      <c r="CD213" s="45">
        <v>1</v>
      </c>
      <c r="CE213" s="45"/>
      <c r="CF213" s="45"/>
      <c r="CG213" s="45">
        <v>5.8449074074074072E-3</v>
      </c>
      <c r="CH213" s="45">
        <v>5.8449074074074072E-3</v>
      </c>
      <c r="CI213">
        <v>0.22905092592592594</v>
      </c>
      <c r="CJ213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>
        <v>0.20780000000000001</v>
      </c>
      <c r="CQ213">
        <v>3</v>
      </c>
      <c r="CR213">
        <v>0.1875</v>
      </c>
      <c r="CS213">
        <v>1100</v>
      </c>
      <c r="CT213">
        <v>367</v>
      </c>
      <c r="CX213">
        <v>76</v>
      </c>
    </row>
    <row r="214" spans="76:103" x14ac:dyDescent="0.25">
      <c r="BX214" s="45" t="s">
        <v>637</v>
      </c>
      <c r="BY214" s="45" t="s">
        <v>7</v>
      </c>
      <c r="BZ214" s="45" t="s">
        <v>49</v>
      </c>
      <c r="CA214" s="45">
        <v>46177</v>
      </c>
      <c r="CB214" s="45">
        <v>1</v>
      </c>
      <c r="CC214" s="45">
        <v>1</v>
      </c>
      <c r="CD214" s="45">
        <v>1</v>
      </c>
      <c r="CE214" s="45"/>
      <c r="CF214" s="45"/>
      <c r="CG214" s="45">
        <v>8.773148148148148E-3</v>
      </c>
      <c r="CH214" s="45">
        <v>8.773148148148148E-3</v>
      </c>
      <c r="CI214">
        <v>0.2442013888888889</v>
      </c>
      <c r="CJ214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>
        <v>0.16880000000000001</v>
      </c>
      <c r="CX214">
        <v>62</v>
      </c>
    </row>
    <row r="215" spans="76:103" x14ac:dyDescent="0.25">
      <c r="BX215" s="45" t="s">
        <v>637</v>
      </c>
      <c r="BY215" s="45" t="s">
        <v>7</v>
      </c>
      <c r="BZ215" s="45" t="s">
        <v>49</v>
      </c>
      <c r="CA215" s="45">
        <v>46178</v>
      </c>
      <c r="CB215" s="45">
        <v>1</v>
      </c>
      <c r="CC215" s="45">
        <v>1</v>
      </c>
      <c r="CD215" s="45"/>
      <c r="CE215" s="45"/>
      <c r="CF215" s="45"/>
      <c r="CG215" s="45">
        <v>3.7037037037037038E-3</v>
      </c>
      <c r="CH215" s="45">
        <v>3.7037037037037038E-3</v>
      </c>
      <c r="CI215">
        <v>0.13876157407407408</v>
      </c>
      <c r="CJ215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>
        <v>0.25</v>
      </c>
      <c r="CX215">
        <v>92</v>
      </c>
    </row>
    <row r="216" spans="76:103" x14ac:dyDescent="0.25">
      <c r="BX216" s="45" t="s">
        <v>637</v>
      </c>
      <c r="BY216" s="45" t="s">
        <v>7</v>
      </c>
      <c r="BZ216" s="45" t="s">
        <v>599</v>
      </c>
      <c r="CA216" s="45">
        <v>46174</v>
      </c>
      <c r="CB216" s="45">
        <v>1</v>
      </c>
      <c r="CC216" s="45">
        <v>1</v>
      </c>
      <c r="CD216" s="45">
        <v>1</v>
      </c>
      <c r="CE216" s="45"/>
      <c r="CF216" s="45"/>
      <c r="CG216" s="45">
        <v>6.9097222222222225E-3</v>
      </c>
      <c r="CH216" s="45">
        <v>6.9097222222222225E-3</v>
      </c>
      <c r="CI216">
        <v>0.25027777777777777</v>
      </c>
      <c r="CJ216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>
        <v>0.2</v>
      </c>
      <c r="CQ216">
        <v>1</v>
      </c>
      <c r="CR216">
        <v>0.04</v>
      </c>
      <c r="CS216">
        <v>225</v>
      </c>
      <c r="CT216">
        <v>225</v>
      </c>
      <c r="CX216">
        <v>62</v>
      </c>
    </row>
    <row r="217" spans="76:103" x14ac:dyDescent="0.25">
      <c r="BX217" s="45" t="s">
        <v>637</v>
      </c>
      <c r="BY217" s="45" t="s">
        <v>7</v>
      </c>
      <c r="BZ217" s="45" t="s">
        <v>599</v>
      </c>
      <c r="CA217" s="45">
        <v>46175</v>
      </c>
      <c r="CB217" s="45">
        <v>1</v>
      </c>
      <c r="CC217" s="45">
        <v>1</v>
      </c>
      <c r="CD217" s="45">
        <v>1</v>
      </c>
      <c r="CE217" s="45"/>
      <c r="CF217" s="45"/>
      <c r="CG217" s="45">
        <v>8.4027777777777781E-3</v>
      </c>
      <c r="CH217" s="45">
        <v>8.4027777777777781E-3</v>
      </c>
      <c r="CI217">
        <v>0.26438657407407407</v>
      </c>
      <c r="CJ217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>
        <v>0.18060000000000001</v>
      </c>
      <c r="CQ217">
        <v>3</v>
      </c>
      <c r="CR217">
        <v>0.1154</v>
      </c>
      <c r="CS217">
        <v>945</v>
      </c>
      <c r="CT217">
        <v>315</v>
      </c>
      <c r="CU217">
        <v>300</v>
      </c>
      <c r="CV217">
        <v>0.3175</v>
      </c>
      <c r="CW217">
        <v>0.16550000000000001</v>
      </c>
      <c r="CX217">
        <v>86</v>
      </c>
      <c r="CY217">
        <v>300</v>
      </c>
    </row>
    <row r="218" spans="76:103" x14ac:dyDescent="0.25">
      <c r="BX218" s="45" t="s">
        <v>637</v>
      </c>
      <c r="BY218" s="45" t="s">
        <v>7</v>
      </c>
      <c r="BZ218" s="45" t="s">
        <v>37</v>
      </c>
      <c r="CA218" s="45">
        <v>46174</v>
      </c>
      <c r="CB218" s="45">
        <v>1</v>
      </c>
      <c r="CC218" s="45">
        <v>1</v>
      </c>
      <c r="CD218" s="45">
        <v>1</v>
      </c>
      <c r="CE218" s="45"/>
      <c r="CF218" s="45"/>
      <c r="CG218" s="45">
        <v>8.6203703703703699E-2</v>
      </c>
      <c r="CH218" s="45">
        <v>8.6203703703703699E-2</v>
      </c>
      <c r="CI218">
        <v>0.18914351851851852</v>
      </c>
      <c r="CJ218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>
        <v>0.29409999999999997</v>
      </c>
      <c r="CQ218">
        <v>2</v>
      </c>
      <c r="CR218">
        <v>0.08</v>
      </c>
      <c r="CS218">
        <v>1450</v>
      </c>
      <c r="CT218">
        <v>725</v>
      </c>
      <c r="CU218">
        <v>225</v>
      </c>
      <c r="CV218">
        <v>0.1552</v>
      </c>
      <c r="CW218">
        <v>2.2800000000000001E-2</v>
      </c>
      <c r="CX218">
        <v>72</v>
      </c>
      <c r="CY218">
        <v>225</v>
      </c>
    </row>
    <row r="219" spans="76:103" x14ac:dyDescent="0.25">
      <c r="BX219" s="45" t="s">
        <v>637</v>
      </c>
      <c r="BY219" s="45" t="s">
        <v>7</v>
      </c>
      <c r="BZ219" s="45" t="s">
        <v>37</v>
      </c>
      <c r="CA219" s="45">
        <v>46175</v>
      </c>
      <c r="CB219" s="45">
        <v>1</v>
      </c>
      <c r="CC219" s="45">
        <v>1</v>
      </c>
      <c r="CD219" s="45">
        <v>1</v>
      </c>
      <c r="CE219" s="45"/>
      <c r="CF219" s="45"/>
      <c r="CG219" s="45">
        <v>1.3449074074074073E-2</v>
      </c>
      <c r="CH219" s="45">
        <v>1.3449074074074073E-2</v>
      </c>
      <c r="CI219">
        <v>0.22771990740740741</v>
      </c>
      <c r="CJ21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>
        <v>0.52629999999999999</v>
      </c>
      <c r="CQ219">
        <v>3</v>
      </c>
      <c r="CR219">
        <v>0.06</v>
      </c>
      <c r="CS219">
        <v>603</v>
      </c>
      <c r="CT219">
        <v>201</v>
      </c>
      <c r="CU219">
        <v>353</v>
      </c>
      <c r="CV219">
        <v>0.58540000000000003</v>
      </c>
      <c r="CW219">
        <v>0.50529999999999997</v>
      </c>
      <c r="CX219">
        <v>80</v>
      </c>
      <c r="CY219">
        <v>177</v>
      </c>
    </row>
    <row r="220" spans="76:103" x14ac:dyDescent="0.25">
      <c r="BX220" s="45" t="s">
        <v>637</v>
      </c>
      <c r="BY220" s="45" t="s">
        <v>7</v>
      </c>
      <c r="BZ220" s="45" t="s">
        <v>37</v>
      </c>
      <c r="CA220" s="45">
        <v>46177</v>
      </c>
      <c r="CB220" s="45">
        <v>1</v>
      </c>
      <c r="CC220" s="45">
        <v>1</v>
      </c>
      <c r="CD220" s="45">
        <v>1</v>
      </c>
      <c r="CE220" s="45"/>
      <c r="CF220" s="45"/>
      <c r="CG220" s="45">
        <v>8.1481481481481474E-3</v>
      </c>
      <c r="CH220" s="45">
        <v>8.1481481481481474E-3</v>
      </c>
      <c r="CI220">
        <v>0.25874999999999998</v>
      </c>
      <c r="CJ220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>
        <v>0.35709999999999997</v>
      </c>
      <c r="CQ220">
        <v>3</v>
      </c>
      <c r="CR220">
        <v>0.1</v>
      </c>
      <c r="CS220">
        <v>866</v>
      </c>
      <c r="CT220">
        <v>289</v>
      </c>
      <c r="CX220">
        <v>84</v>
      </c>
    </row>
    <row r="221" spans="76:103" x14ac:dyDescent="0.25">
      <c r="BX221" s="45" t="s">
        <v>637</v>
      </c>
      <c r="BY221" s="45" t="s">
        <v>7</v>
      </c>
      <c r="BZ221" s="45" t="s">
        <v>549</v>
      </c>
      <c r="CA221" s="45">
        <v>46175</v>
      </c>
      <c r="CB221" s="45">
        <v>1</v>
      </c>
      <c r="CC221" s="45">
        <v>1</v>
      </c>
      <c r="CD221" s="45">
        <v>1</v>
      </c>
      <c r="CE221" s="45"/>
      <c r="CF221" s="45"/>
      <c r="CG221" s="45">
        <v>1.5671296296296298E-2</v>
      </c>
      <c r="CH221" s="45">
        <v>1.5671296296296298E-2</v>
      </c>
      <c r="CI221">
        <v>0.22630787037037037</v>
      </c>
      <c r="CJ221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>
        <v>0.35060000000000002</v>
      </c>
      <c r="CQ221">
        <v>3</v>
      </c>
      <c r="CR221">
        <v>5.5599999999999997E-2</v>
      </c>
      <c r="CS221">
        <v>462</v>
      </c>
      <c r="CT221">
        <v>154</v>
      </c>
      <c r="CU221">
        <v>250</v>
      </c>
      <c r="CV221">
        <v>0.54110000000000003</v>
      </c>
      <c r="CW221">
        <v>0.19939999999999999</v>
      </c>
      <c r="CX221">
        <v>66</v>
      </c>
      <c r="CY221">
        <v>125</v>
      </c>
    </row>
    <row r="222" spans="76:103" x14ac:dyDescent="0.25">
      <c r="BX222" s="45" t="s">
        <v>637</v>
      </c>
      <c r="BY222" s="45" t="s">
        <v>7</v>
      </c>
      <c r="BZ222" s="45" t="s">
        <v>77</v>
      </c>
      <c r="CA222" s="45">
        <v>46174</v>
      </c>
      <c r="CB222" s="45">
        <v>1</v>
      </c>
      <c r="CC222" s="45">
        <v>1</v>
      </c>
      <c r="CD222" s="45">
        <v>1</v>
      </c>
      <c r="CE222" s="45"/>
      <c r="CF222" s="45"/>
      <c r="CG222" s="45">
        <v>2.8969907407407406E-2</v>
      </c>
      <c r="CH222" s="45">
        <v>2.8969907407407406E-2</v>
      </c>
      <c r="CI222">
        <v>0.16260416666666666</v>
      </c>
      <c r="CJ222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>
        <v>0.31900000000000001</v>
      </c>
      <c r="CX222">
        <v>54</v>
      </c>
    </row>
    <row r="223" spans="76:103" x14ac:dyDescent="0.25">
      <c r="BX223" s="45" t="s">
        <v>637</v>
      </c>
      <c r="BY223" s="45" t="s">
        <v>7</v>
      </c>
      <c r="BZ223" s="45" t="s">
        <v>77</v>
      </c>
      <c r="CA223" s="45">
        <v>46177</v>
      </c>
      <c r="CB223" s="45">
        <v>1</v>
      </c>
      <c r="CC223" s="45">
        <v>1</v>
      </c>
      <c r="CD223" s="45">
        <v>1</v>
      </c>
      <c r="CE223" s="45"/>
      <c r="CF223" s="45"/>
      <c r="CG223" s="45">
        <v>7.3379629629629628E-3</v>
      </c>
      <c r="CH223" s="45">
        <v>7.3379629629629628E-3</v>
      </c>
      <c r="CI223">
        <v>0.25892361111111112</v>
      </c>
      <c r="CJ223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>
        <v>0.4793</v>
      </c>
      <c r="CQ223">
        <v>3</v>
      </c>
      <c r="CR223">
        <v>5.1700000000000003E-2</v>
      </c>
      <c r="CS223">
        <v>2645</v>
      </c>
      <c r="CT223">
        <v>882</v>
      </c>
      <c r="CX223">
        <v>82</v>
      </c>
    </row>
    <row r="224" spans="76:103" x14ac:dyDescent="0.25">
      <c r="BX224" s="45" t="s">
        <v>637</v>
      </c>
      <c r="BY224" s="45" t="s">
        <v>7</v>
      </c>
      <c r="BZ224" s="45" t="s">
        <v>630</v>
      </c>
      <c r="CA224" s="45">
        <v>46175</v>
      </c>
      <c r="CB224" s="45">
        <v>1</v>
      </c>
      <c r="CC224" s="45">
        <v>1</v>
      </c>
      <c r="CD224" s="45">
        <v>1</v>
      </c>
      <c r="CE224" s="45"/>
      <c r="CF224" s="45"/>
      <c r="CG224" s="45">
        <v>0.21697916666666667</v>
      </c>
      <c r="CH224" s="45">
        <v>0.21697916666666667</v>
      </c>
      <c r="CI224">
        <v>3.3148148148148149E-2</v>
      </c>
      <c r="CJ224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>
        <v>0.45450000000000002</v>
      </c>
      <c r="CX224">
        <v>44</v>
      </c>
    </row>
    <row r="225" spans="76:103" x14ac:dyDescent="0.25">
      <c r="BX225" s="45" t="s">
        <v>637</v>
      </c>
      <c r="BY225" s="45" t="s">
        <v>7</v>
      </c>
      <c r="BZ225" s="45" t="s">
        <v>630</v>
      </c>
      <c r="CA225" s="45">
        <v>46176</v>
      </c>
      <c r="CB225" s="45">
        <v>1</v>
      </c>
      <c r="CC225" s="45">
        <v>1</v>
      </c>
      <c r="CD225" s="45">
        <v>1</v>
      </c>
      <c r="CE225" s="45"/>
      <c r="CF225" s="45"/>
      <c r="CG225" s="45">
        <v>1.0532407407407407E-2</v>
      </c>
      <c r="CH225" s="45">
        <v>1.0532407407407407E-2</v>
      </c>
      <c r="CI225">
        <v>0.31082175925925926</v>
      </c>
      <c r="CJ225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>
        <v>0.25169999999999998</v>
      </c>
      <c r="CX225">
        <v>40</v>
      </c>
    </row>
    <row r="226" spans="76:103" x14ac:dyDescent="0.25">
      <c r="BX226" s="45" t="s">
        <v>637</v>
      </c>
      <c r="BY226" s="45" t="s">
        <v>7</v>
      </c>
      <c r="BZ226" s="45" t="s">
        <v>630</v>
      </c>
      <c r="CA226" s="45">
        <v>46177</v>
      </c>
      <c r="CB226" s="45">
        <v>1</v>
      </c>
      <c r="CC226" s="45">
        <v>1</v>
      </c>
      <c r="CD226" s="45">
        <v>1</v>
      </c>
      <c r="CE226" s="45"/>
      <c r="CF226" s="45"/>
      <c r="CG226" s="45">
        <v>1.2152777777777778E-2</v>
      </c>
      <c r="CH226" s="45">
        <v>1.2152777777777778E-2</v>
      </c>
      <c r="CI226">
        <v>0.23320601851851852</v>
      </c>
      <c r="CJ226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>
        <v>0.37890000000000001</v>
      </c>
      <c r="CQ226">
        <v>1</v>
      </c>
      <c r="CR226">
        <v>2.7799999999999998E-2</v>
      </c>
      <c r="CS226">
        <v>160</v>
      </c>
      <c r="CT226">
        <v>160</v>
      </c>
      <c r="CX226">
        <v>70</v>
      </c>
    </row>
    <row r="227" spans="76:103" x14ac:dyDescent="0.25">
      <c r="BX227" s="45" t="s">
        <v>637</v>
      </c>
      <c r="BY227" s="45" t="s">
        <v>7</v>
      </c>
      <c r="BZ227" s="45" t="s">
        <v>50</v>
      </c>
      <c r="CA227" s="45">
        <v>46174</v>
      </c>
      <c r="CB227" s="45">
        <v>1</v>
      </c>
      <c r="CC227" s="45">
        <v>1</v>
      </c>
      <c r="CD227" s="45">
        <v>1</v>
      </c>
      <c r="CE227" s="45"/>
      <c r="CF227" s="45"/>
      <c r="CG227" s="45">
        <v>3.5173611111111114E-2</v>
      </c>
      <c r="CH227" s="45">
        <v>3.5173611111111114E-2</v>
      </c>
      <c r="CI227">
        <v>0.19987268518518519</v>
      </c>
      <c r="CJ227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>
        <v>0.1053</v>
      </c>
      <c r="CQ227">
        <v>2</v>
      </c>
      <c r="CR227">
        <v>0.2</v>
      </c>
      <c r="CS227">
        <v>1050</v>
      </c>
      <c r="CT227">
        <v>525</v>
      </c>
      <c r="CX227">
        <v>76</v>
      </c>
    </row>
    <row r="228" spans="76:103" x14ac:dyDescent="0.25">
      <c r="BX228" s="45" t="s">
        <v>637</v>
      </c>
      <c r="BY228" s="45" t="s">
        <v>7</v>
      </c>
      <c r="BZ228" s="45" t="s">
        <v>50</v>
      </c>
      <c r="CA228" s="45">
        <v>46175</v>
      </c>
      <c r="CB228" s="45">
        <v>1</v>
      </c>
      <c r="CC228" s="45">
        <v>1</v>
      </c>
      <c r="CD228" s="45"/>
      <c r="CE228" s="45"/>
      <c r="CF228" s="45">
        <v>1</v>
      </c>
      <c r="CG228" s="45">
        <v>0</v>
      </c>
      <c r="CH228" s="45">
        <v>0</v>
      </c>
      <c r="CI228">
        <v>0</v>
      </c>
      <c r="CJ228">
        <v>0</v>
      </c>
      <c r="CX228">
        <v>44</v>
      </c>
    </row>
    <row r="229" spans="76:103" x14ac:dyDescent="0.25">
      <c r="BX229" s="45" t="s">
        <v>637</v>
      </c>
      <c r="BY229" s="45" t="s">
        <v>7</v>
      </c>
      <c r="BZ229" s="45" t="s">
        <v>50</v>
      </c>
      <c r="CA229" s="45">
        <v>46178</v>
      </c>
      <c r="CB229" s="45">
        <v>1</v>
      </c>
      <c r="CC229" s="45">
        <v>1</v>
      </c>
      <c r="CD229" s="45">
        <v>1</v>
      </c>
      <c r="CE229" s="45"/>
      <c r="CF229" s="45"/>
      <c r="CG229" s="45">
        <v>1.9282407407407408E-2</v>
      </c>
      <c r="CH229" s="45">
        <v>1.9282407407407408E-2</v>
      </c>
      <c r="CI229">
        <v>0.11964120370370371</v>
      </c>
      <c r="CJ22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>
        <v>0.1333</v>
      </c>
      <c r="CX229">
        <v>92</v>
      </c>
    </row>
    <row r="230" spans="76:103" x14ac:dyDescent="0.25">
      <c r="BX230" s="45" t="s">
        <v>637</v>
      </c>
      <c r="BY230" s="45" t="s">
        <v>7</v>
      </c>
      <c r="BZ230" s="45" t="s">
        <v>73</v>
      </c>
      <c r="CA230" s="45">
        <v>46174</v>
      </c>
      <c r="CB230" s="45">
        <v>1</v>
      </c>
      <c r="CC230" s="45">
        <v>1</v>
      </c>
      <c r="CD230" s="45">
        <v>1</v>
      </c>
      <c r="CE230" s="45"/>
      <c r="CF230" s="45"/>
      <c r="CG230" s="45">
        <v>1.9293981481481481E-2</v>
      </c>
      <c r="CH230" s="45">
        <v>1.9293981481481481E-2</v>
      </c>
      <c r="CI230">
        <v>0.22399305555555554</v>
      </c>
      <c r="CJ230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>
        <v>9.0899999999999995E-2</v>
      </c>
      <c r="CX230">
        <v>54</v>
      </c>
    </row>
    <row r="231" spans="76:103" x14ac:dyDescent="0.25">
      <c r="BX231" s="45" t="s">
        <v>637</v>
      </c>
      <c r="BY231" s="45" t="s">
        <v>7</v>
      </c>
      <c r="BZ231" s="45" t="s">
        <v>73</v>
      </c>
      <c r="CA231" s="45">
        <v>46175</v>
      </c>
      <c r="CB231" s="45">
        <v>1</v>
      </c>
      <c r="CC231" s="45">
        <v>1</v>
      </c>
      <c r="CD231" s="45">
        <v>1</v>
      </c>
      <c r="CE231" s="45"/>
      <c r="CF231" s="45"/>
      <c r="CG231" s="45">
        <v>1.2025462962962963E-2</v>
      </c>
      <c r="CH231" s="45">
        <v>1.2025462962962963E-2</v>
      </c>
      <c r="CI231">
        <v>0.2170138888888889</v>
      </c>
      <c r="CJ231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>
        <v>0.2266</v>
      </c>
      <c r="CQ231">
        <v>1</v>
      </c>
      <c r="CR231">
        <v>3.4500000000000003E-2</v>
      </c>
      <c r="CS231">
        <v>263</v>
      </c>
      <c r="CT231">
        <v>263</v>
      </c>
      <c r="CX231">
        <v>48</v>
      </c>
    </row>
    <row r="232" spans="76:103" x14ac:dyDescent="0.25">
      <c r="BX232" s="45" t="s">
        <v>637</v>
      </c>
      <c r="BY232" s="45" t="s">
        <v>7</v>
      </c>
      <c r="BZ232" s="45" t="s">
        <v>73</v>
      </c>
      <c r="CA232" s="45">
        <v>46177</v>
      </c>
      <c r="CB232" s="45">
        <v>1</v>
      </c>
      <c r="CC232" s="45">
        <v>1</v>
      </c>
      <c r="CD232" s="45">
        <v>1</v>
      </c>
      <c r="CE232" s="45"/>
      <c r="CF232" s="45"/>
      <c r="CG232" s="45">
        <v>1.3321759259259259E-2</v>
      </c>
      <c r="CH232" s="45">
        <v>1.3321759259259259E-2</v>
      </c>
      <c r="CI232">
        <v>0.23502314814814815</v>
      </c>
      <c r="CJ232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>
        <v>0.1216</v>
      </c>
      <c r="CQ232">
        <v>1</v>
      </c>
      <c r="CR232">
        <v>5.5599999999999997E-2</v>
      </c>
      <c r="CS232">
        <v>220</v>
      </c>
      <c r="CT232">
        <v>220</v>
      </c>
      <c r="CX232">
        <v>76</v>
      </c>
    </row>
    <row r="233" spans="76:103" x14ac:dyDescent="0.25">
      <c r="BX233" s="45" t="s">
        <v>637</v>
      </c>
      <c r="BY233" s="45" t="s">
        <v>3</v>
      </c>
      <c r="BZ233" s="45" t="s">
        <v>22</v>
      </c>
      <c r="CA233" s="45">
        <v>46174</v>
      </c>
      <c r="CB233" s="45">
        <v>1</v>
      </c>
      <c r="CC233" s="45">
        <v>1</v>
      </c>
      <c r="CD233" s="45"/>
      <c r="CE233" s="45"/>
      <c r="CF233" s="45"/>
      <c r="CG233" s="45">
        <v>1.7708333333333332E-3</v>
      </c>
      <c r="CH233" s="45">
        <v>1.7708333333333332E-3</v>
      </c>
      <c r="CI233">
        <v>0.17866898148148147</v>
      </c>
      <c r="CJ233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>
        <v>0.5</v>
      </c>
      <c r="CQ233">
        <v>4</v>
      </c>
      <c r="CR233">
        <v>0.125</v>
      </c>
      <c r="CS233">
        <v>2616</v>
      </c>
      <c r="CT233">
        <v>654</v>
      </c>
      <c r="CU233">
        <v>1400</v>
      </c>
      <c r="CV233">
        <v>0.53520000000000001</v>
      </c>
      <c r="CX233">
        <v>62</v>
      </c>
      <c r="CY233">
        <v>1400</v>
      </c>
    </row>
    <row r="234" spans="76:103" x14ac:dyDescent="0.25">
      <c r="BX234" s="45" t="s">
        <v>637</v>
      </c>
      <c r="BY234" s="45" t="s">
        <v>3</v>
      </c>
      <c r="BZ234" s="45" t="s">
        <v>22</v>
      </c>
      <c r="CA234" s="45">
        <v>46175</v>
      </c>
      <c r="CB234" s="45">
        <v>1</v>
      </c>
      <c r="CC234" s="45">
        <v>1</v>
      </c>
      <c r="CD234" s="45">
        <v>1</v>
      </c>
      <c r="CE234" s="45"/>
      <c r="CF234" s="45"/>
      <c r="CG234" s="45">
        <v>4.4791666666666669E-3</v>
      </c>
      <c r="CH234" s="45">
        <v>4.4791666666666669E-3</v>
      </c>
      <c r="CI234">
        <v>0.23304398148148148</v>
      </c>
      <c r="CJ234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>
        <v>0.35</v>
      </c>
      <c r="CQ234">
        <v>2</v>
      </c>
      <c r="CR234">
        <v>5.7099999999999998E-2</v>
      </c>
      <c r="CS234">
        <v>635</v>
      </c>
      <c r="CT234">
        <v>318</v>
      </c>
      <c r="CX234">
        <v>36</v>
      </c>
    </row>
    <row r="235" spans="76:103" x14ac:dyDescent="0.25">
      <c r="BX235" s="45" t="s">
        <v>637</v>
      </c>
      <c r="BY235" s="45" t="s">
        <v>3</v>
      </c>
      <c r="BZ235" s="45" t="s">
        <v>22</v>
      </c>
      <c r="CA235" s="45">
        <v>46176</v>
      </c>
      <c r="CB235" s="45">
        <v>1</v>
      </c>
      <c r="CC235" s="45">
        <v>1</v>
      </c>
      <c r="CD235" s="45">
        <v>1</v>
      </c>
      <c r="CE235" s="45"/>
      <c r="CF235" s="45"/>
      <c r="CG235" s="45">
        <v>2.4004629629629629E-2</v>
      </c>
      <c r="CH235" s="45">
        <v>2.4004629629629629E-2</v>
      </c>
      <c r="CI235">
        <v>0.23053240740740741</v>
      </c>
      <c r="CJ235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>
        <v>0.2525</v>
      </c>
      <c r="CX235">
        <v>50</v>
      </c>
    </row>
    <row r="236" spans="76:103" x14ac:dyDescent="0.25">
      <c r="BX236" s="45" t="s">
        <v>637</v>
      </c>
      <c r="BY236" s="45" t="s">
        <v>3</v>
      </c>
      <c r="BZ236" s="45" t="s">
        <v>22</v>
      </c>
      <c r="CA236" s="45">
        <v>46177</v>
      </c>
      <c r="CB236" s="45">
        <v>1</v>
      </c>
      <c r="CC236" s="45">
        <v>1</v>
      </c>
      <c r="CD236" s="45">
        <v>1</v>
      </c>
      <c r="CE236" s="45"/>
      <c r="CF236" s="45"/>
      <c r="CG236" s="45">
        <v>5.4629629629629629E-3</v>
      </c>
      <c r="CH236" s="45">
        <v>5.4629629629629629E-3</v>
      </c>
      <c r="CI236">
        <v>0.23981481481481481</v>
      </c>
      <c r="CJ236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>
        <v>0.15379999999999999</v>
      </c>
      <c r="CX236">
        <v>78</v>
      </c>
    </row>
    <row r="237" spans="76:103" x14ac:dyDescent="0.25">
      <c r="BX237" s="45" t="s">
        <v>637</v>
      </c>
      <c r="BY237" s="45" t="s">
        <v>3</v>
      </c>
      <c r="BZ237" s="45" t="s">
        <v>32</v>
      </c>
      <c r="CA237" s="45">
        <v>46176</v>
      </c>
      <c r="CB237" s="45">
        <v>1</v>
      </c>
      <c r="CC237" s="45">
        <v>1</v>
      </c>
      <c r="CD237" s="45">
        <v>1</v>
      </c>
      <c r="CE237" s="45"/>
      <c r="CF237" s="45"/>
      <c r="CG237" s="45">
        <v>8.8773148148148153E-3</v>
      </c>
      <c r="CH237" s="45">
        <v>8.8773148148148153E-3</v>
      </c>
      <c r="CI237">
        <v>0.26887731481481481</v>
      </c>
      <c r="CJ237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>
        <v>0.186</v>
      </c>
      <c r="CX237">
        <v>50</v>
      </c>
    </row>
    <row r="238" spans="76:103" x14ac:dyDescent="0.25">
      <c r="BX238" s="45" t="s">
        <v>637</v>
      </c>
      <c r="BY238" s="45" t="s">
        <v>3</v>
      </c>
      <c r="BZ238" s="45" t="s">
        <v>42</v>
      </c>
      <c r="CA238" s="45">
        <v>46174</v>
      </c>
      <c r="CB238" s="45">
        <v>1</v>
      </c>
      <c r="CC238" s="45">
        <v>1</v>
      </c>
      <c r="CD238" s="45">
        <v>1</v>
      </c>
      <c r="CE238" s="45"/>
      <c r="CF238" s="45"/>
      <c r="CG238" s="45">
        <v>6.2152777777777779E-3</v>
      </c>
      <c r="CH238" s="45">
        <v>6.2152777777777779E-3</v>
      </c>
      <c r="CI238">
        <v>0.21657407407407409</v>
      </c>
      <c r="CJ238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>
        <v>0.43</v>
      </c>
      <c r="CQ238">
        <v>5</v>
      </c>
      <c r="CR238">
        <v>0.1163</v>
      </c>
      <c r="CS238">
        <v>3871</v>
      </c>
      <c r="CT238">
        <v>774</v>
      </c>
      <c r="CX238">
        <v>54</v>
      </c>
    </row>
    <row r="239" spans="76:103" x14ac:dyDescent="0.25">
      <c r="BX239" s="45" t="s">
        <v>637</v>
      </c>
      <c r="BY239" s="45" t="s">
        <v>3</v>
      </c>
      <c r="BZ239" s="45" t="s">
        <v>42</v>
      </c>
      <c r="CA239" s="45">
        <v>46175</v>
      </c>
      <c r="CB239" s="45">
        <v>1</v>
      </c>
      <c r="CC239" s="45">
        <v>1</v>
      </c>
      <c r="CD239" s="45">
        <v>1</v>
      </c>
      <c r="CE239" s="45"/>
      <c r="CF239" s="45"/>
      <c r="CG239" s="45">
        <v>1.9560185185185184E-2</v>
      </c>
      <c r="CH239" s="45">
        <v>1.9560185185185184E-2</v>
      </c>
      <c r="CI239">
        <v>0.23357638888888888</v>
      </c>
      <c r="CJ23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>
        <v>0.43430000000000002</v>
      </c>
      <c r="CQ239">
        <v>1</v>
      </c>
      <c r="CR239">
        <v>2.3300000000000001E-2</v>
      </c>
      <c r="CS239">
        <v>15000</v>
      </c>
      <c r="CT239">
        <v>15000</v>
      </c>
      <c r="CU239">
        <v>15000</v>
      </c>
      <c r="CV239">
        <v>1</v>
      </c>
      <c r="CW239">
        <v>0.18260000000000001</v>
      </c>
      <c r="CX239">
        <v>68</v>
      </c>
      <c r="CY239">
        <v>15000</v>
      </c>
    </row>
    <row r="240" spans="76:103" x14ac:dyDescent="0.25">
      <c r="BX240" s="45" t="s">
        <v>637</v>
      </c>
      <c r="BY240" s="45" t="s">
        <v>3</v>
      </c>
      <c r="BZ240" s="45" t="s">
        <v>42</v>
      </c>
      <c r="CA240" s="45">
        <v>46176</v>
      </c>
      <c r="CB240" s="45">
        <v>1</v>
      </c>
      <c r="CC240" s="45">
        <v>1</v>
      </c>
      <c r="CD240" s="45">
        <v>1</v>
      </c>
      <c r="CE240" s="45"/>
      <c r="CF240" s="45"/>
      <c r="CG240" s="45">
        <v>2.5243055555555557E-2</v>
      </c>
      <c r="CH240" s="45">
        <v>2.5243055555555557E-2</v>
      </c>
      <c r="CI240">
        <v>0.27792824074074074</v>
      </c>
      <c r="CJ240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>
        <v>0.24</v>
      </c>
      <c r="CX240">
        <v>50</v>
      </c>
    </row>
    <row r="241" spans="76:103" x14ac:dyDescent="0.25">
      <c r="BX241" s="45" t="s">
        <v>637</v>
      </c>
      <c r="BY241" s="45" t="s">
        <v>3</v>
      </c>
      <c r="BZ241" s="45" t="s">
        <v>42</v>
      </c>
      <c r="CA241" s="45">
        <v>46177</v>
      </c>
      <c r="CB241" s="45">
        <v>1</v>
      </c>
      <c r="CC241" s="45">
        <v>1</v>
      </c>
      <c r="CD241" s="45">
        <v>1</v>
      </c>
      <c r="CE241" s="45"/>
      <c r="CF241" s="45"/>
      <c r="CG241" s="45">
        <v>5.9490740740740745E-3</v>
      </c>
      <c r="CH241" s="45">
        <v>5.9490740740740745E-3</v>
      </c>
      <c r="CI241">
        <v>0.27440972222222221</v>
      </c>
      <c r="CJ241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>
        <v>0.22140000000000001</v>
      </c>
      <c r="CX241">
        <v>78</v>
      </c>
    </row>
    <row r="242" spans="76:103" x14ac:dyDescent="0.25">
      <c r="BX242" s="45" t="s">
        <v>637</v>
      </c>
      <c r="BY242" s="45" t="s">
        <v>3</v>
      </c>
      <c r="BZ242" s="45" t="s">
        <v>96</v>
      </c>
      <c r="CA242" s="45">
        <v>46176</v>
      </c>
      <c r="CB242" s="45">
        <v>1</v>
      </c>
      <c r="CC242" s="45">
        <v>1</v>
      </c>
      <c r="CD242" s="45">
        <v>1</v>
      </c>
      <c r="CE242" s="45"/>
      <c r="CF242" s="45"/>
      <c r="CG242" s="45">
        <v>8.9120370370370378E-3</v>
      </c>
      <c r="CH242" s="45">
        <v>8.9120370370370378E-3</v>
      </c>
      <c r="CI242">
        <v>0.28523148148148147</v>
      </c>
      <c r="CJ242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>
        <v>0.2336</v>
      </c>
      <c r="CQ242">
        <v>1</v>
      </c>
      <c r="CR242">
        <v>0.04</v>
      </c>
      <c r="CS242">
        <v>460</v>
      </c>
      <c r="CT242">
        <v>460</v>
      </c>
      <c r="CU242">
        <v>460</v>
      </c>
      <c r="CV242">
        <v>1</v>
      </c>
      <c r="CW242">
        <v>0.25219999999999998</v>
      </c>
      <c r="CX242">
        <v>78</v>
      </c>
      <c r="CY242">
        <v>460</v>
      </c>
    </row>
    <row r="243" spans="76:103" x14ac:dyDescent="0.25">
      <c r="BX243" s="45" t="s">
        <v>637</v>
      </c>
      <c r="BY243" s="45" t="s">
        <v>3</v>
      </c>
      <c r="BZ243" s="45" t="s">
        <v>96</v>
      </c>
      <c r="CA243" s="45">
        <v>46177</v>
      </c>
      <c r="CB243" s="45">
        <v>1</v>
      </c>
      <c r="CC243" s="45">
        <v>1</v>
      </c>
      <c r="CD243" s="45"/>
      <c r="CE243" s="45"/>
      <c r="CF243" s="45"/>
      <c r="CG243" s="45">
        <v>3.7847222222222223E-3</v>
      </c>
      <c r="CH243" s="45">
        <v>3.7847222222222223E-3</v>
      </c>
      <c r="CI243">
        <v>0.2835185185185185</v>
      </c>
      <c r="CJ243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>
        <v>0.13</v>
      </c>
      <c r="CQ243">
        <v>1</v>
      </c>
      <c r="CR243">
        <v>7.6899999999999996E-2</v>
      </c>
      <c r="CS243">
        <v>400</v>
      </c>
      <c r="CT243">
        <v>400</v>
      </c>
      <c r="CX243">
        <v>92</v>
      </c>
    </row>
    <row r="244" spans="76:103" x14ac:dyDescent="0.25">
      <c r="BX244" s="45" t="s">
        <v>637</v>
      </c>
      <c r="BY244" s="45" t="s">
        <v>3</v>
      </c>
      <c r="BZ244" s="45" t="s">
        <v>68</v>
      </c>
      <c r="CA244" s="45">
        <v>46175</v>
      </c>
      <c r="CB244" s="45">
        <v>1</v>
      </c>
      <c r="CC244" s="45">
        <v>1</v>
      </c>
      <c r="CD244" s="45">
        <v>1</v>
      </c>
      <c r="CE244" s="45"/>
      <c r="CF244" s="45"/>
      <c r="CG244" s="45">
        <v>7.7083333333333335E-3</v>
      </c>
      <c r="CH244" s="45">
        <v>7.7083333333333335E-3</v>
      </c>
      <c r="CI244">
        <v>0.23613425925925927</v>
      </c>
      <c r="CJ244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>
        <v>0.22969999999999999</v>
      </c>
      <c r="CQ244">
        <v>1</v>
      </c>
      <c r="CR244">
        <v>5.8799999999999998E-2</v>
      </c>
      <c r="CS244">
        <v>1867</v>
      </c>
      <c r="CT244">
        <v>1867</v>
      </c>
      <c r="CX244">
        <v>48</v>
      </c>
    </row>
    <row r="245" spans="76:103" x14ac:dyDescent="0.25">
      <c r="BX245" s="45" t="s">
        <v>637</v>
      </c>
      <c r="BY245" s="45" t="s">
        <v>3</v>
      </c>
      <c r="BZ245" s="45" t="s">
        <v>68</v>
      </c>
      <c r="CA245" s="45">
        <v>46178</v>
      </c>
      <c r="CB245" s="45">
        <v>1</v>
      </c>
      <c r="CC245" s="45">
        <v>1</v>
      </c>
      <c r="CD245" s="45">
        <v>1</v>
      </c>
      <c r="CE245" s="45"/>
      <c r="CF245" s="45"/>
      <c r="CG245" s="45">
        <v>9.8379629629629633E-3</v>
      </c>
      <c r="CH245" s="45">
        <v>9.8379629629629633E-3</v>
      </c>
      <c r="CI245">
        <v>0.12562499999999999</v>
      </c>
      <c r="CJ245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>
        <v>0.125</v>
      </c>
      <c r="CX245">
        <v>84</v>
      </c>
    </row>
    <row r="246" spans="76:103" x14ac:dyDescent="0.25">
      <c r="BX246" s="45" t="s">
        <v>637</v>
      </c>
      <c r="BY246" s="45" t="s">
        <v>3</v>
      </c>
      <c r="BZ246" s="45" t="s">
        <v>79</v>
      </c>
      <c r="CA246" s="45">
        <v>46174</v>
      </c>
      <c r="CB246" s="45">
        <v>1</v>
      </c>
      <c r="CC246" s="45">
        <v>1</v>
      </c>
      <c r="CD246" s="45">
        <v>1</v>
      </c>
      <c r="CE246" s="45"/>
      <c r="CF246" s="45"/>
      <c r="CG246" s="45">
        <v>1.3009259259259259E-2</v>
      </c>
      <c r="CH246" s="45">
        <v>1.3009259259259259E-2</v>
      </c>
      <c r="CI246">
        <v>0.10885416666666667</v>
      </c>
      <c r="CJ246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>
        <v>0.41670000000000001</v>
      </c>
      <c r="CQ246">
        <v>8</v>
      </c>
      <c r="CR246">
        <v>0.32</v>
      </c>
      <c r="CS246">
        <v>5039</v>
      </c>
      <c r="CT246">
        <v>630</v>
      </c>
      <c r="CX246">
        <v>74</v>
      </c>
    </row>
    <row r="247" spans="76:103" x14ac:dyDescent="0.25">
      <c r="BX247" s="45" t="s">
        <v>637</v>
      </c>
      <c r="BY247" s="45" t="s">
        <v>3</v>
      </c>
      <c r="BZ247" s="45" t="s">
        <v>79</v>
      </c>
      <c r="CA247" s="45">
        <v>46177</v>
      </c>
      <c r="CB247" s="45">
        <v>1</v>
      </c>
      <c r="CC247" s="45">
        <v>1</v>
      </c>
      <c r="CD247" s="45">
        <v>1</v>
      </c>
      <c r="CE247" s="45"/>
      <c r="CF247" s="45"/>
      <c r="CG247" s="45">
        <v>8.2754629629629636E-3</v>
      </c>
      <c r="CH247" s="45">
        <v>8.2754629629629636E-3</v>
      </c>
      <c r="CI247">
        <v>0.23835648148148147</v>
      </c>
      <c r="CJ247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>
        <v>0.125</v>
      </c>
      <c r="CX247">
        <v>78</v>
      </c>
    </row>
  </sheetData>
  <phoneticPr fontId="2" type="noConversion"/>
  <conditionalFormatting sqref="E3:E55">
    <cfRule type="containsText" dxfId="4" priority="3" operator="containsText" text="kenneth">
      <formula>NOT(ISERROR(SEARCH("kenneth",E3)))</formula>
    </cfRule>
  </conditionalFormatting>
  <conditionalFormatting sqref="B3:B55">
    <cfRule type="duplicateValues" dxfId="3" priority="135"/>
  </conditionalFormatting>
  <conditionalFormatting sqref="F3:F55">
    <cfRule type="duplicateValues" dxfId="2" priority="137"/>
  </conditionalFormatting>
  <conditionalFormatting sqref="R9:R57">
    <cfRule type="duplicateValues" dxfId="1" priority="140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54" workbookViewId="0">
      <selection activeCell="H573" sqref="H57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5">
        <v>44022</v>
      </c>
      <c r="H2">
        <v>71</v>
      </c>
      <c r="I2" t="s">
        <v>159</v>
      </c>
      <c r="J2" s="55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5">
        <v>44872</v>
      </c>
      <c r="H3">
        <v>43</v>
      </c>
      <c r="I3" t="s">
        <v>158</v>
      </c>
      <c r="J3" s="55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5">
        <v>43506</v>
      </c>
      <c r="H4">
        <v>88</v>
      </c>
      <c r="I4" t="s">
        <v>157</v>
      </c>
      <c r="J4" s="55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5">
        <v>43805</v>
      </c>
      <c r="H5">
        <v>78</v>
      </c>
      <c r="I5" t="s">
        <v>159</v>
      </c>
      <c r="J5" s="55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5">
        <v>43318</v>
      </c>
      <c r="H7">
        <v>94</v>
      </c>
      <c r="I7" t="s">
        <v>158</v>
      </c>
      <c r="J7" s="55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5">
        <v>44355</v>
      </c>
      <c r="H8">
        <v>60</v>
      </c>
      <c r="I8" t="s">
        <v>209</v>
      </c>
      <c r="J8" s="55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5">
        <v>44109</v>
      </c>
      <c r="H12">
        <v>68</v>
      </c>
      <c r="I12" t="s">
        <v>157</v>
      </c>
      <c r="J12" s="55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5">
        <v>44685</v>
      </c>
      <c r="H17">
        <v>49</v>
      </c>
      <c r="I17" t="s">
        <v>159</v>
      </c>
      <c r="J17" s="55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5">
        <v>44746</v>
      </c>
      <c r="H21">
        <v>47</v>
      </c>
      <c r="I21" t="s">
        <v>157</v>
      </c>
      <c r="J21" s="55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5">
        <v>44746</v>
      </c>
      <c r="H22">
        <v>47</v>
      </c>
      <c r="I22" t="s">
        <v>157</v>
      </c>
      <c r="J22" s="55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5">
        <v>44809</v>
      </c>
      <c r="H24">
        <v>45</v>
      </c>
      <c r="I24" t="s">
        <v>159</v>
      </c>
      <c r="J24" s="55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5">
        <v>44809</v>
      </c>
      <c r="H25">
        <v>45</v>
      </c>
      <c r="I25" t="s">
        <v>156</v>
      </c>
      <c r="J25" s="55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5">
        <v>44817</v>
      </c>
      <c r="H26">
        <v>45</v>
      </c>
      <c r="I26" t="s">
        <v>155</v>
      </c>
      <c r="J26" s="55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5">
        <v>44818</v>
      </c>
      <c r="H27">
        <v>45</v>
      </c>
      <c r="I27" t="s">
        <v>155</v>
      </c>
      <c r="J27" s="55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5">
        <v>44838</v>
      </c>
      <c r="H29">
        <v>44</v>
      </c>
      <c r="I29" t="s">
        <v>156</v>
      </c>
      <c r="J29" s="55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5">
        <v>44907</v>
      </c>
      <c r="H33">
        <v>42</v>
      </c>
      <c r="I33" t="s">
        <v>155</v>
      </c>
      <c r="J33" s="55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5">
        <v>44939</v>
      </c>
      <c r="H34">
        <v>41</v>
      </c>
      <c r="I34" t="s">
        <v>159</v>
      </c>
      <c r="J34" s="55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5">
        <v>44943</v>
      </c>
      <c r="H35">
        <v>41</v>
      </c>
      <c r="I35" t="s">
        <v>159</v>
      </c>
      <c r="J35" s="55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5">
        <v>44967</v>
      </c>
      <c r="H36">
        <v>40</v>
      </c>
      <c r="I36" t="s">
        <v>158</v>
      </c>
      <c r="J36" s="55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5">
        <v>45112</v>
      </c>
      <c r="H38">
        <v>35</v>
      </c>
      <c r="I38" t="s">
        <v>156</v>
      </c>
      <c r="J38" s="55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5">
        <v>45145</v>
      </c>
      <c r="H42">
        <v>34</v>
      </c>
      <c r="I42" t="s">
        <v>158</v>
      </c>
      <c r="J42" s="55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5">
        <v>45173</v>
      </c>
      <c r="H43">
        <v>33</v>
      </c>
      <c r="I43" t="s">
        <v>156</v>
      </c>
      <c r="J43" s="55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5">
        <v>45295</v>
      </c>
      <c r="H45">
        <v>29</v>
      </c>
      <c r="I45" t="s">
        <v>159</v>
      </c>
      <c r="J45" s="55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5">
        <v>45302</v>
      </c>
      <c r="H46">
        <v>29</v>
      </c>
      <c r="I46" t="s">
        <v>158</v>
      </c>
      <c r="J46" s="55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5">
        <v>45334</v>
      </c>
      <c r="H47">
        <v>28</v>
      </c>
      <c r="I47" t="s">
        <v>156</v>
      </c>
      <c r="J47" s="55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5">
        <v>45334</v>
      </c>
      <c r="H48">
        <v>28</v>
      </c>
      <c r="I48" t="s">
        <v>159</v>
      </c>
      <c r="J48" s="55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5">
        <v>45334</v>
      </c>
      <c r="H49">
        <v>28</v>
      </c>
      <c r="I49" t="s">
        <v>158</v>
      </c>
      <c r="J49" s="55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5">
        <v>45363</v>
      </c>
      <c r="H51">
        <v>27</v>
      </c>
      <c r="I51" t="s">
        <v>158</v>
      </c>
      <c r="J51" s="55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5">
        <v>45398</v>
      </c>
      <c r="H53">
        <v>26</v>
      </c>
      <c r="I53" t="s">
        <v>155</v>
      </c>
      <c r="J53" s="55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5">
        <v>45511</v>
      </c>
      <c r="H57">
        <v>22</v>
      </c>
      <c r="I57" t="s">
        <v>155</v>
      </c>
      <c r="J57" s="55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5">
        <v>45670</v>
      </c>
      <c r="H60">
        <v>17</v>
      </c>
      <c r="I60" t="s">
        <v>158</v>
      </c>
      <c r="J60" s="55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5">
        <v>45726</v>
      </c>
      <c r="H66">
        <v>15</v>
      </c>
      <c r="I66" t="s">
        <v>157</v>
      </c>
      <c r="J66" s="55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5">
        <v>45789</v>
      </c>
      <c r="H68">
        <v>13</v>
      </c>
      <c r="I68" t="s">
        <v>156</v>
      </c>
      <c r="J68" s="55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5">
        <v>45792</v>
      </c>
      <c r="H69">
        <v>13</v>
      </c>
      <c r="I69" t="s">
        <v>157</v>
      </c>
      <c r="J69" s="55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5">
        <v>45813</v>
      </c>
      <c r="H72">
        <v>12</v>
      </c>
      <c r="I72" t="s">
        <v>157</v>
      </c>
      <c r="J72" s="55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5">
        <v>45814</v>
      </c>
      <c r="H73">
        <v>12</v>
      </c>
      <c r="I73" t="s">
        <v>156</v>
      </c>
      <c r="J73" s="55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5">
        <v>45854</v>
      </c>
      <c r="H75">
        <v>11</v>
      </c>
      <c r="I75" t="s">
        <v>159</v>
      </c>
      <c r="J75" s="55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5">
        <v>45877</v>
      </c>
      <c r="H78">
        <v>10</v>
      </c>
      <c r="I78" t="s">
        <v>158</v>
      </c>
      <c r="J78" s="55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5">
        <v>45880</v>
      </c>
      <c r="H79">
        <v>10</v>
      </c>
      <c r="I79" t="s">
        <v>157</v>
      </c>
      <c r="J79" s="55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5">
        <v>45880</v>
      </c>
      <c r="H80">
        <v>10</v>
      </c>
      <c r="I80" t="s">
        <v>157</v>
      </c>
      <c r="J80" s="55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5">
        <v>45882</v>
      </c>
      <c r="H81">
        <v>10</v>
      </c>
      <c r="I81" t="s">
        <v>158</v>
      </c>
      <c r="J81" s="55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5">
        <v>45884</v>
      </c>
      <c r="H82">
        <v>10</v>
      </c>
      <c r="I82" t="s">
        <v>157</v>
      </c>
      <c r="J82" s="55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5">
        <v>45912</v>
      </c>
      <c r="H85">
        <v>9</v>
      </c>
      <c r="I85" t="s">
        <v>157</v>
      </c>
      <c r="J85" s="55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5">
        <v>44022</v>
      </c>
      <c r="H86">
        <v>71</v>
      </c>
      <c r="I86" t="s">
        <v>209</v>
      </c>
      <c r="J86" s="55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5">
        <v>43506</v>
      </c>
      <c r="H88">
        <v>88</v>
      </c>
      <c r="I88" t="s">
        <v>159</v>
      </c>
      <c r="J88" s="55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5">
        <v>43805</v>
      </c>
      <c r="H89">
        <v>78</v>
      </c>
      <c r="I89" t="s">
        <v>160</v>
      </c>
      <c r="J89" s="55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5">
        <v>43318</v>
      </c>
      <c r="H91">
        <v>94</v>
      </c>
      <c r="I91" t="s">
        <v>160</v>
      </c>
      <c r="J91" s="55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5">
        <v>44109</v>
      </c>
      <c r="H94">
        <v>68</v>
      </c>
      <c r="I94" t="s">
        <v>159</v>
      </c>
      <c r="J94" s="55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5">
        <v>44685</v>
      </c>
      <c r="H99">
        <v>49</v>
      </c>
      <c r="I99" t="s">
        <v>160</v>
      </c>
      <c r="J99" s="55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5">
        <v>44746</v>
      </c>
      <c r="H103">
        <v>47</v>
      </c>
      <c r="I103" t="s">
        <v>161</v>
      </c>
      <c r="J103" s="55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5">
        <v>44746</v>
      </c>
      <c r="H104">
        <v>47</v>
      </c>
      <c r="I104" t="s">
        <v>158</v>
      </c>
      <c r="J104" s="55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5">
        <v>44809</v>
      </c>
      <c r="H106">
        <v>45</v>
      </c>
      <c r="I106" t="s">
        <v>159</v>
      </c>
      <c r="J106" s="55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5">
        <v>44817</v>
      </c>
      <c r="H107">
        <v>45</v>
      </c>
      <c r="I107" t="s">
        <v>159</v>
      </c>
      <c r="J107" s="55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5">
        <v>44818</v>
      </c>
      <c r="H108">
        <v>45</v>
      </c>
      <c r="I108" t="s">
        <v>158</v>
      </c>
      <c r="J108" s="55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5">
        <v>44838</v>
      </c>
      <c r="H110">
        <v>44</v>
      </c>
      <c r="I110" t="s">
        <v>160</v>
      </c>
      <c r="J110" s="55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5">
        <v>44907</v>
      </c>
      <c r="H114">
        <v>42</v>
      </c>
      <c r="I114" t="s">
        <v>161</v>
      </c>
      <c r="J114" s="55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5">
        <v>44943</v>
      </c>
      <c r="H116">
        <v>41</v>
      </c>
      <c r="I116" t="s">
        <v>161</v>
      </c>
      <c r="J116" s="55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5">
        <v>45112</v>
      </c>
      <c r="H119">
        <v>35</v>
      </c>
      <c r="I119" t="s">
        <v>159</v>
      </c>
      <c r="J119" s="55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5">
        <v>45145</v>
      </c>
      <c r="H123">
        <v>34</v>
      </c>
      <c r="I123" t="s">
        <v>160</v>
      </c>
      <c r="J123" s="55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5">
        <v>45173</v>
      </c>
      <c r="H124">
        <v>33</v>
      </c>
      <c r="I124" t="s">
        <v>158</v>
      </c>
      <c r="J124" s="55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5">
        <v>45295</v>
      </c>
      <c r="H126">
        <v>29</v>
      </c>
      <c r="I126" t="s">
        <v>159</v>
      </c>
      <c r="J126" s="55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5">
        <v>45302</v>
      </c>
      <c r="H127">
        <v>29</v>
      </c>
      <c r="I127" t="s">
        <v>161</v>
      </c>
      <c r="J127" s="55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5">
        <v>45334</v>
      </c>
      <c r="H128">
        <v>28</v>
      </c>
      <c r="I128" t="s">
        <v>161</v>
      </c>
      <c r="J128" s="55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5">
        <v>45334</v>
      </c>
      <c r="H129">
        <v>28</v>
      </c>
      <c r="I129" t="s">
        <v>159</v>
      </c>
      <c r="J129" s="55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5">
        <v>45334</v>
      </c>
      <c r="H130">
        <v>28</v>
      </c>
      <c r="I130" t="s">
        <v>159</v>
      </c>
      <c r="J130" s="55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5">
        <v>45363</v>
      </c>
      <c r="H132">
        <v>27</v>
      </c>
      <c r="I132" t="s">
        <v>158</v>
      </c>
      <c r="J132" s="55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5">
        <v>45398</v>
      </c>
      <c r="H134">
        <v>26</v>
      </c>
      <c r="I134" t="s">
        <v>158</v>
      </c>
      <c r="J134" s="55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5">
        <v>45511</v>
      </c>
      <c r="H136">
        <v>22</v>
      </c>
      <c r="I136" t="s">
        <v>161</v>
      </c>
      <c r="J136" s="55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5">
        <v>45789</v>
      </c>
      <c r="H144">
        <v>13</v>
      </c>
      <c r="I144" t="s">
        <v>161</v>
      </c>
      <c r="J144" s="55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5">
        <v>45813</v>
      </c>
      <c r="H148">
        <v>12</v>
      </c>
      <c r="I148" t="s">
        <v>160</v>
      </c>
      <c r="J148" s="55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5">
        <v>45854</v>
      </c>
      <c r="H150">
        <v>11</v>
      </c>
      <c r="I150" t="s">
        <v>159</v>
      </c>
      <c r="J150" s="55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5">
        <v>45880</v>
      </c>
      <c r="H151">
        <v>10</v>
      </c>
      <c r="I151" t="s">
        <v>159</v>
      </c>
      <c r="J151" s="55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5">
        <v>45882</v>
      </c>
      <c r="H153">
        <v>10</v>
      </c>
      <c r="I153" t="s">
        <v>160</v>
      </c>
      <c r="J153" s="55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5">
        <v>45884</v>
      </c>
      <c r="H154">
        <v>10</v>
      </c>
      <c r="I154" t="s">
        <v>159</v>
      </c>
      <c r="J154" s="55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5">
        <v>45912</v>
      </c>
      <c r="H156">
        <v>9</v>
      </c>
      <c r="I156" t="s">
        <v>160</v>
      </c>
      <c r="J156" s="55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5">
        <v>45971</v>
      </c>
      <c r="H157">
        <v>7</v>
      </c>
      <c r="I157" t="s">
        <v>160</v>
      </c>
      <c r="J157" s="55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5">
        <v>44022</v>
      </c>
      <c r="H158">
        <v>71</v>
      </c>
      <c r="I158" t="s">
        <v>209</v>
      </c>
      <c r="J158" s="55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5">
        <v>43506</v>
      </c>
      <c r="H160">
        <v>88</v>
      </c>
      <c r="I160" t="s">
        <v>159</v>
      </c>
      <c r="J160" s="55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5">
        <v>43805</v>
      </c>
      <c r="H161">
        <v>78</v>
      </c>
      <c r="I161" t="s">
        <v>175</v>
      </c>
      <c r="J161" s="55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5">
        <v>44685</v>
      </c>
      <c r="H163">
        <v>49</v>
      </c>
      <c r="I163" t="s">
        <v>204</v>
      </c>
      <c r="J163" s="55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5">
        <v>44817</v>
      </c>
      <c r="H165">
        <v>45</v>
      </c>
      <c r="I165" t="s">
        <v>204</v>
      </c>
      <c r="J165" s="55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5">
        <v>44818</v>
      </c>
      <c r="H166">
        <v>45</v>
      </c>
      <c r="I166" t="s">
        <v>204</v>
      </c>
      <c r="J166" s="55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5">
        <v>44943</v>
      </c>
      <c r="H167">
        <v>41</v>
      </c>
      <c r="I167" t="s">
        <v>204</v>
      </c>
      <c r="J167" s="55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5">
        <v>45145</v>
      </c>
      <c r="H168">
        <v>34</v>
      </c>
      <c r="I168" t="s">
        <v>204</v>
      </c>
      <c r="J168" s="55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5">
        <v>45363</v>
      </c>
      <c r="H169">
        <v>27</v>
      </c>
      <c r="I169" t="s">
        <v>204</v>
      </c>
      <c r="J169" s="55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5">
        <v>45398</v>
      </c>
      <c r="H170">
        <v>26</v>
      </c>
      <c r="I170" t="s">
        <v>204</v>
      </c>
      <c r="J170" s="55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5">
        <v>44746</v>
      </c>
      <c r="H174">
        <v>47</v>
      </c>
      <c r="I174" t="s">
        <v>203</v>
      </c>
      <c r="J174" s="55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5">
        <v>45112</v>
      </c>
      <c r="H175">
        <v>35</v>
      </c>
      <c r="I175" t="s">
        <v>203</v>
      </c>
      <c r="J175" s="55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5">
        <v>45173</v>
      </c>
      <c r="H176">
        <v>33</v>
      </c>
      <c r="I176" t="s">
        <v>203</v>
      </c>
      <c r="J176" s="55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5">
        <v>45511</v>
      </c>
      <c r="H179">
        <v>22</v>
      </c>
      <c r="I179" t="s">
        <v>203</v>
      </c>
      <c r="J179" s="55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5">
        <v>45789</v>
      </c>
      <c r="H180">
        <v>13</v>
      </c>
      <c r="I180" t="s">
        <v>203</v>
      </c>
      <c r="J180" s="55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5">
        <v>44746</v>
      </c>
      <c r="H183">
        <v>47</v>
      </c>
      <c r="I183" t="s">
        <v>175</v>
      </c>
      <c r="J183" s="55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5">
        <v>44838</v>
      </c>
      <c r="H185">
        <v>44</v>
      </c>
      <c r="I185" t="s">
        <v>175</v>
      </c>
      <c r="J185" s="55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5">
        <v>45302</v>
      </c>
      <c r="H188">
        <v>29</v>
      </c>
      <c r="I188" t="s">
        <v>175</v>
      </c>
      <c r="J188" s="55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5">
        <v>45884</v>
      </c>
      <c r="H191">
        <v>10</v>
      </c>
      <c r="I191" t="s">
        <v>175</v>
      </c>
      <c r="J191" s="55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5">
        <v>44907</v>
      </c>
      <c r="H195">
        <v>42</v>
      </c>
      <c r="I195" t="s">
        <v>159</v>
      </c>
      <c r="J195" s="55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5">
        <v>45813</v>
      </c>
      <c r="H200">
        <v>12</v>
      </c>
      <c r="I200" t="s">
        <v>159</v>
      </c>
      <c r="J200" s="55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5">
        <v>45854</v>
      </c>
      <c r="H201">
        <v>11</v>
      </c>
      <c r="I201" t="s">
        <v>159</v>
      </c>
      <c r="J201" s="55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5">
        <v>45971</v>
      </c>
      <c r="H202">
        <v>7</v>
      </c>
      <c r="I202" t="s">
        <v>159</v>
      </c>
      <c r="J202" s="55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5">
        <v>44109</v>
      </c>
      <c r="H203">
        <v>68</v>
      </c>
      <c r="I203" t="s">
        <v>159</v>
      </c>
      <c r="J203" s="55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5">
        <v>44809</v>
      </c>
      <c r="H204">
        <v>45</v>
      </c>
      <c r="I204" t="s">
        <v>159</v>
      </c>
      <c r="J204" s="55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5">
        <v>45295</v>
      </c>
      <c r="H208">
        <v>29</v>
      </c>
      <c r="I208" t="s">
        <v>159</v>
      </c>
      <c r="J208" s="55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5">
        <v>45334</v>
      </c>
      <c r="H209">
        <v>28</v>
      </c>
      <c r="I209" t="s">
        <v>159</v>
      </c>
      <c r="J209" s="55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5">
        <v>45334</v>
      </c>
      <c r="H210">
        <v>28</v>
      </c>
      <c r="I210" t="s">
        <v>159</v>
      </c>
      <c r="J210" s="55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5">
        <v>45882</v>
      </c>
      <c r="H212">
        <v>10</v>
      </c>
      <c r="I212" t="s">
        <v>159</v>
      </c>
      <c r="J212" s="55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5">
        <v>44022</v>
      </c>
      <c r="H214">
        <v>71</v>
      </c>
      <c r="I214" t="s">
        <v>209</v>
      </c>
      <c r="J214" s="55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5">
        <v>43506</v>
      </c>
      <c r="H216">
        <v>88</v>
      </c>
      <c r="I216" t="s">
        <v>159</v>
      </c>
      <c r="J216" s="55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5">
        <v>44874</v>
      </c>
      <c r="H217">
        <v>43</v>
      </c>
      <c r="I217" t="s">
        <v>175</v>
      </c>
      <c r="J217" s="55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5">
        <v>44109</v>
      </c>
      <c r="H221">
        <v>68</v>
      </c>
      <c r="I221" t="s">
        <v>159</v>
      </c>
      <c r="J221" s="55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5">
        <v>44685</v>
      </c>
      <c r="H224">
        <v>49</v>
      </c>
      <c r="I224" t="s">
        <v>209</v>
      </c>
      <c r="J224" s="55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5">
        <v>44746</v>
      </c>
      <c r="H228">
        <v>47</v>
      </c>
      <c r="I228" t="s">
        <v>159</v>
      </c>
      <c r="J228" s="55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5">
        <v>44746</v>
      </c>
      <c r="H229">
        <v>47</v>
      </c>
      <c r="I229" t="s">
        <v>175</v>
      </c>
      <c r="J229" s="55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5">
        <v>44809</v>
      </c>
      <c r="H230">
        <v>45</v>
      </c>
      <c r="I230" t="s">
        <v>159</v>
      </c>
      <c r="J230" s="55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5">
        <v>44817</v>
      </c>
      <c r="H231">
        <v>45</v>
      </c>
      <c r="I231" t="s">
        <v>209</v>
      </c>
      <c r="J231" s="55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5">
        <v>44818</v>
      </c>
      <c r="H232">
        <v>45</v>
      </c>
      <c r="I232" t="s">
        <v>209</v>
      </c>
      <c r="J232" s="55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5">
        <v>44838</v>
      </c>
      <c r="H233">
        <v>44</v>
      </c>
      <c r="I233" t="s">
        <v>175</v>
      </c>
      <c r="J233" s="55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5">
        <v>44907</v>
      </c>
      <c r="H237">
        <v>42</v>
      </c>
      <c r="I237" t="s">
        <v>159</v>
      </c>
      <c r="J237" s="55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5">
        <v>44943</v>
      </c>
      <c r="H238">
        <v>41</v>
      </c>
      <c r="I238" t="s">
        <v>209</v>
      </c>
      <c r="J238" s="55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5">
        <v>45112</v>
      </c>
      <c r="H240">
        <v>35</v>
      </c>
      <c r="I240" t="s">
        <v>159</v>
      </c>
      <c r="J240" s="55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5">
        <v>45145</v>
      </c>
      <c r="H243">
        <v>34</v>
      </c>
      <c r="I243" t="s">
        <v>209</v>
      </c>
      <c r="J243" s="55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5">
        <v>45173</v>
      </c>
      <c r="H244">
        <v>33</v>
      </c>
      <c r="I244" t="s">
        <v>159</v>
      </c>
      <c r="J244" s="55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5">
        <v>45295</v>
      </c>
      <c r="H246">
        <v>29</v>
      </c>
      <c r="I246" t="s">
        <v>159</v>
      </c>
      <c r="J246" s="55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5">
        <v>45302</v>
      </c>
      <c r="H247">
        <v>29</v>
      </c>
      <c r="I247" t="s">
        <v>175</v>
      </c>
      <c r="J247" s="55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5">
        <v>45334</v>
      </c>
      <c r="H248">
        <v>28</v>
      </c>
      <c r="I248" t="s">
        <v>159</v>
      </c>
      <c r="J248" s="55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5">
        <v>45334</v>
      </c>
      <c r="H249">
        <v>28</v>
      </c>
      <c r="I249" t="s">
        <v>159</v>
      </c>
      <c r="J249" s="55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5">
        <v>45363</v>
      </c>
      <c r="H251">
        <v>27</v>
      </c>
      <c r="I251" t="s">
        <v>209</v>
      </c>
      <c r="J251" s="55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5">
        <v>45398</v>
      </c>
      <c r="H253">
        <v>26</v>
      </c>
      <c r="I253" t="s">
        <v>209</v>
      </c>
      <c r="J253" s="55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5">
        <v>45511</v>
      </c>
      <c r="H255">
        <v>22</v>
      </c>
      <c r="I255" t="s">
        <v>159</v>
      </c>
      <c r="J255" s="55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5">
        <v>45789</v>
      </c>
      <c r="H259">
        <v>13</v>
      </c>
      <c r="I259" t="s">
        <v>159</v>
      </c>
      <c r="J259" s="55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5">
        <v>45813</v>
      </c>
      <c r="H261">
        <v>12</v>
      </c>
      <c r="I261" t="s">
        <v>175</v>
      </c>
      <c r="J261" s="55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5">
        <v>45854</v>
      </c>
      <c r="H262">
        <v>11</v>
      </c>
      <c r="I262" t="s">
        <v>159</v>
      </c>
      <c r="J262" s="55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5">
        <v>45882</v>
      </c>
      <c r="H263">
        <v>10</v>
      </c>
      <c r="I263" t="s">
        <v>159</v>
      </c>
      <c r="J263" s="55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5">
        <v>45884</v>
      </c>
      <c r="H264">
        <v>10</v>
      </c>
      <c r="I264" t="s">
        <v>175</v>
      </c>
      <c r="J264" s="55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5">
        <v>45971</v>
      </c>
      <c r="H265">
        <v>7</v>
      </c>
      <c r="I265" t="s">
        <v>159</v>
      </c>
      <c r="J265" s="55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5">
        <v>46027</v>
      </c>
      <c r="H269">
        <v>5</v>
      </c>
      <c r="I269" t="s">
        <v>159</v>
      </c>
      <c r="J269" s="55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5">
        <v>46029</v>
      </c>
      <c r="H270">
        <v>5</v>
      </c>
      <c r="I270" t="s">
        <v>175</v>
      </c>
      <c r="J270" s="55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5">
        <v>46038</v>
      </c>
      <c r="H271">
        <v>5</v>
      </c>
      <c r="I271" t="s">
        <v>175</v>
      </c>
      <c r="J271" s="55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5">
        <v>44022</v>
      </c>
      <c r="H275">
        <v>71</v>
      </c>
      <c r="I275" t="s">
        <v>209</v>
      </c>
      <c r="J275" s="55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5">
        <v>43506</v>
      </c>
      <c r="H277">
        <v>88</v>
      </c>
      <c r="I277" t="s">
        <v>159</v>
      </c>
      <c r="J277" s="55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5">
        <v>44874</v>
      </c>
      <c r="H278">
        <v>43</v>
      </c>
      <c r="I278" t="s">
        <v>159</v>
      </c>
      <c r="J278" s="55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5">
        <v>44746</v>
      </c>
      <c r="H282">
        <v>47</v>
      </c>
      <c r="I282" t="s">
        <v>175</v>
      </c>
      <c r="J282" s="55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5">
        <v>44838</v>
      </c>
      <c r="H283">
        <v>44</v>
      </c>
      <c r="I283" t="s">
        <v>175</v>
      </c>
      <c r="J283" s="55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5">
        <v>45302</v>
      </c>
      <c r="H285">
        <v>29</v>
      </c>
      <c r="I285" t="s">
        <v>175</v>
      </c>
      <c r="J285" s="55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5">
        <v>45813</v>
      </c>
      <c r="H287">
        <v>12</v>
      </c>
      <c r="I287" t="s">
        <v>175</v>
      </c>
      <c r="J287" s="55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5">
        <v>44907</v>
      </c>
      <c r="H296">
        <v>42</v>
      </c>
      <c r="I296" t="s">
        <v>159</v>
      </c>
      <c r="J296" s="55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5">
        <v>45854</v>
      </c>
      <c r="H300">
        <v>11</v>
      </c>
      <c r="I300" t="s">
        <v>159</v>
      </c>
      <c r="J300" s="55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5">
        <v>45971</v>
      </c>
      <c r="H301">
        <v>7</v>
      </c>
      <c r="I301" t="s">
        <v>159</v>
      </c>
      <c r="J301" s="55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5">
        <v>44685</v>
      </c>
      <c r="H305">
        <v>49</v>
      </c>
      <c r="I305" t="s">
        <v>209</v>
      </c>
      <c r="J305" s="55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5">
        <v>44817</v>
      </c>
      <c r="H307">
        <v>45</v>
      </c>
      <c r="I307" t="s">
        <v>209</v>
      </c>
      <c r="J307" s="55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5">
        <v>44818</v>
      </c>
      <c r="H308">
        <v>45</v>
      </c>
      <c r="I308" t="s">
        <v>209</v>
      </c>
      <c r="J308" s="55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5">
        <v>45145</v>
      </c>
      <c r="H309">
        <v>34</v>
      </c>
      <c r="I309" t="s">
        <v>209</v>
      </c>
      <c r="J309" s="55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5">
        <v>45363</v>
      </c>
      <c r="H310">
        <v>27</v>
      </c>
      <c r="I310" t="s">
        <v>209</v>
      </c>
      <c r="J310" s="55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5">
        <v>45398</v>
      </c>
      <c r="H311">
        <v>26</v>
      </c>
      <c r="I311" t="s">
        <v>209</v>
      </c>
      <c r="J311" s="55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5">
        <v>44257</v>
      </c>
      <c r="H313">
        <v>63</v>
      </c>
      <c r="I313" t="s">
        <v>583</v>
      </c>
      <c r="J313" s="55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5">
        <v>44671</v>
      </c>
      <c r="H314">
        <v>49</v>
      </c>
      <c r="I314" t="s">
        <v>583</v>
      </c>
      <c r="J314" s="55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5">
        <v>44746</v>
      </c>
      <c r="H315">
        <v>47</v>
      </c>
      <c r="I315" t="s">
        <v>584</v>
      </c>
      <c r="J315" s="55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5">
        <v>44943</v>
      </c>
      <c r="H316">
        <v>41</v>
      </c>
      <c r="I316" t="s">
        <v>584</v>
      </c>
      <c r="J316" s="55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5">
        <v>45112</v>
      </c>
      <c r="H317">
        <v>35</v>
      </c>
      <c r="I317" t="s">
        <v>584</v>
      </c>
      <c r="J317" s="55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5">
        <v>45173</v>
      </c>
      <c r="H318">
        <v>33</v>
      </c>
      <c r="I318" t="s">
        <v>583</v>
      </c>
      <c r="J318" s="55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5">
        <v>45281</v>
      </c>
      <c r="H319">
        <v>29</v>
      </c>
      <c r="I319" t="s">
        <v>583</v>
      </c>
      <c r="J319" s="55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5">
        <v>45369</v>
      </c>
      <c r="H320">
        <v>26</v>
      </c>
      <c r="I320" t="s">
        <v>583</v>
      </c>
      <c r="J320" s="55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5">
        <v>45511</v>
      </c>
      <c r="H321">
        <v>22</v>
      </c>
      <c r="I321" t="s">
        <v>583</v>
      </c>
      <c r="J321" s="55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5">
        <v>45789</v>
      </c>
      <c r="H322">
        <v>13</v>
      </c>
      <c r="I322" t="s">
        <v>583</v>
      </c>
      <c r="J322" s="55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5">
        <v>45884</v>
      </c>
      <c r="H323">
        <v>10</v>
      </c>
      <c r="I323" t="s">
        <v>584</v>
      </c>
      <c r="J323" s="55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5">
        <v>46027</v>
      </c>
      <c r="H324">
        <v>5</v>
      </c>
      <c r="I324" t="s">
        <v>583</v>
      </c>
      <c r="J324" s="55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5">
        <v>44109</v>
      </c>
      <c r="H325">
        <v>68</v>
      </c>
      <c r="I325" t="s">
        <v>159</v>
      </c>
      <c r="J325" s="55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5">
        <v>44809</v>
      </c>
      <c r="H326">
        <v>45</v>
      </c>
      <c r="I326" t="s">
        <v>159</v>
      </c>
      <c r="J326" s="55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5">
        <v>45295</v>
      </c>
      <c r="H330">
        <v>29</v>
      </c>
      <c r="I330" t="s">
        <v>159</v>
      </c>
      <c r="J330" s="55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5">
        <v>45334</v>
      </c>
      <c r="H331">
        <v>28</v>
      </c>
      <c r="I331" t="s">
        <v>159</v>
      </c>
      <c r="J331" s="55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5">
        <v>45882</v>
      </c>
      <c r="H334">
        <v>10</v>
      </c>
      <c r="I334" t="s">
        <v>159</v>
      </c>
      <c r="J334" s="55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5">
        <v>46029</v>
      </c>
      <c r="H335">
        <v>5</v>
      </c>
      <c r="I335" t="s">
        <v>159</v>
      </c>
      <c r="J335" s="55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5">
        <v>46038</v>
      </c>
      <c r="H336">
        <v>5</v>
      </c>
      <c r="I336" t="s">
        <v>159</v>
      </c>
      <c r="J336" s="55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5">
        <v>46064</v>
      </c>
      <c r="H338">
        <v>4</v>
      </c>
      <c r="I338" t="s">
        <v>175</v>
      </c>
      <c r="J338" s="55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5">
        <v>44022</v>
      </c>
      <c r="H341">
        <v>71</v>
      </c>
      <c r="I341" t="s">
        <v>209</v>
      </c>
      <c r="J341" s="55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5">
        <v>43506</v>
      </c>
      <c r="H343">
        <v>88</v>
      </c>
      <c r="I343" t="s">
        <v>209</v>
      </c>
      <c r="J343" s="55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5">
        <v>44874</v>
      </c>
      <c r="H344">
        <v>43</v>
      </c>
      <c r="I344" t="s">
        <v>159</v>
      </c>
      <c r="J344" s="55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5">
        <v>43805</v>
      </c>
      <c r="H345">
        <v>78</v>
      </c>
      <c r="I345" t="s">
        <v>175</v>
      </c>
      <c r="J345" s="55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5">
        <v>43119</v>
      </c>
      <c r="H346">
        <v>100</v>
      </c>
      <c r="I346" t="s">
        <v>586</v>
      </c>
      <c r="J346" s="55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5">
        <v>43313</v>
      </c>
      <c r="H347">
        <v>94</v>
      </c>
      <c r="I347" t="s">
        <v>586</v>
      </c>
      <c r="J347" s="55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5">
        <v>44109</v>
      </c>
      <c r="H348">
        <v>68</v>
      </c>
      <c r="I348" t="s">
        <v>159</v>
      </c>
      <c r="J348" s="55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5">
        <v>44257</v>
      </c>
      <c r="H349">
        <v>63</v>
      </c>
      <c r="I349" t="s">
        <v>583</v>
      </c>
      <c r="J349" s="55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5">
        <v>44671</v>
      </c>
      <c r="H350">
        <v>49</v>
      </c>
      <c r="I350" t="s">
        <v>583</v>
      </c>
      <c r="J350" s="55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5">
        <v>44685</v>
      </c>
      <c r="H351">
        <v>49</v>
      </c>
      <c r="I351" t="s">
        <v>583</v>
      </c>
      <c r="J351" s="55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5">
        <v>44746</v>
      </c>
      <c r="H355">
        <v>47</v>
      </c>
      <c r="I355" t="s">
        <v>586</v>
      </c>
      <c r="J355" s="55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5">
        <v>44746</v>
      </c>
      <c r="H356">
        <v>47</v>
      </c>
      <c r="I356" t="s">
        <v>584</v>
      </c>
      <c r="J356" s="55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5">
        <v>44809</v>
      </c>
      <c r="H357">
        <v>45</v>
      </c>
      <c r="I357" t="s">
        <v>159</v>
      </c>
      <c r="J357" s="55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5">
        <v>44817</v>
      </c>
      <c r="H358">
        <v>45</v>
      </c>
      <c r="I358" t="s">
        <v>584</v>
      </c>
      <c r="J358" s="55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5">
        <v>44818</v>
      </c>
      <c r="H359">
        <v>45</v>
      </c>
      <c r="I359" t="s">
        <v>159</v>
      </c>
      <c r="J359" s="55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5">
        <v>44838</v>
      </c>
      <c r="H360">
        <v>44</v>
      </c>
      <c r="I360" t="s">
        <v>586</v>
      </c>
      <c r="J360" s="55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5">
        <v>44907</v>
      </c>
      <c r="H363">
        <v>42</v>
      </c>
      <c r="I363" t="s">
        <v>159</v>
      </c>
      <c r="J363" s="55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5">
        <v>44943</v>
      </c>
      <c r="H364">
        <v>41</v>
      </c>
      <c r="I364" t="s">
        <v>584</v>
      </c>
      <c r="J364" s="55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5">
        <v>45112</v>
      </c>
      <c r="H366">
        <v>35</v>
      </c>
      <c r="I366" t="s">
        <v>584</v>
      </c>
      <c r="J366" s="55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5">
        <v>45141</v>
      </c>
      <c r="H368">
        <v>34</v>
      </c>
      <c r="I368" t="s">
        <v>586</v>
      </c>
      <c r="J368" s="55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5">
        <v>45145</v>
      </c>
      <c r="H369">
        <v>34</v>
      </c>
      <c r="I369" t="s">
        <v>583</v>
      </c>
      <c r="J369" s="55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5">
        <v>45173</v>
      </c>
      <c r="H370">
        <v>33</v>
      </c>
      <c r="I370" t="s">
        <v>583</v>
      </c>
      <c r="J370" s="55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5">
        <v>45281</v>
      </c>
      <c r="H371">
        <v>29</v>
      </c>
      <c r="I371" t="s">
        <v>583</v>
      </c>
      <c r="J371" s="55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5">
        <v>45295</v>
      </c>
      <c r="H372">
        <v>29</v>
      </c>
      <c r="I372" t="s">
        <v>159</v>
      </c>
      <c r="J372" s="55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5">
        <v>45302</v>
      </c>
      <c r="H373">
        <v>29</v>
      </c>
      <c r="I373" t="s">
        <v>587</v>
      </c>
      <c r="J373" s="55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5">
        <v>45334</v>
      </c>
      <c r="H374">
        <v>28</v>
      </c>
      <c r="I374" t="s">
        <v>159</v>
      </c>
      <c r="J374" s="55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5">
        <v>45363</v>
      </c>
      <c r="H376">
        <v>27</v>
      </c>
      <c r="I376" t="s">
        <v>583</v>
      </c>
      <c r="J376" s="55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5">
        <v>45369</v>
      </c>
      <c r="H377">
        <v>26</v>
      </c>
      <c r="I377" t="s">
        <v>583</v>
      </c>
      <c r="J377" s="55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5">
        <v>45398</v>
      </c>
      <c r="H378">
        <v>26</v>
      </c>
      <c r="I378" t="s">
        <v>159</v>
      </c>
      <c r="J378" s="55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5">
        <v>45511</v>
      </c>
      <c r="H379">
        <v>22</v>
      </c>
      <c r="I379" t="s">
        <v>583</v>
      </c>
      <c r="J379" s="55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5">
        <v>45526</v>
      </c>
      <c r="H380">
        <v>21</v>
      </c>
      <c r="I380" t="s">
        <v>583</v>
      </c>
      <c r="J380" s="55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5">
        <v>45678</v>
      </c>
      <c r="H381">
        <v>16</v>
      </c>
      <c r="I381" t="s">
        <v>586</v>
      </c>
      <c r="J381" s="55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5">
        <v>45789</v>
      </c>
      <c r="H383">
        <v>13</v>
      </c>
      <c r="I383" t="s">
        <v>583</v>
      </c>
      <c r="J383" s="55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5">
        <v>45800</v>
      </c>
      <c r="H384">
        <v>12</v>
      </c>
      <c r="I384" t="s">
        <v>584</v>
      </c>
      <c r="J384" s="55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5">
        <v>45813</v>
      </c>
      <c r="H385">
        <v>12</v>
      </c>
      <c r="I385" t="s">
        <v>588</v>
      </c>
      <c r="J385" s="55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5">
        <v>45854</v>
      </c>
      <c r="H386">
        <v>11</v>
      </c>
      <c r="I386" t="s">
        <v>159</v>
      </c>
      <c r="J386" s="55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5">
        <v>45882</v>
      </c>
      <c r="H387">
        <v>10</v>
      </c>
      <c r="I387" t="s">
        <v>583</v>
      </c>
      <c r="J387" s="55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5">
        <v>45884</v>
      </c>
      <c r="H388">
        <v>10</v>
      </c>
      <c r="I388" t="s">
        <v>584</v>
      </c>
      <c r="J388" s="55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5">
        <v>45971</v>
      </c>
      <c r="H389">
        <v>7</v>
      </c>
      <c r="I389" t="s">
        <v>159</v>
      </c>
      <c r="J389" s="55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5">
        <v>45992</v>
      </c>
      <c r="H390">
        <v>6</v>
      </c>
      <c r="I390" t="s">
        <v>583</v>
      </c>
      <c r="J390" s="55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5">
        <v>46027</v>
      </c>
      <c r="H393">
        <v>5</v>
      </c>
      <c r="I393" t="s">
        <v>583</v>
      </c>
      <c r="J393" s="55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5">
        <v>46038</v>
      </c>
      <c r="H395">
        <v>5</v>
      </c>
      <c r="I395" t="s">
        <v>159</v>
      </c>
      <c r="J395" s="55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5">
        <v>46052</v>
      </c>
      <c r="H396">
        <v>4</v>
      </c>
      <c r="I396" t="s">
        <v>583</v>
      </c>
      <c r="J396" s="55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5">
        <v>46052</v>
      </c>
      <c r="H397">
        <v>4</v>
      </c>
      <c r="I397" t="s">
        <v>587</v>
      </c>
      <c r="J397" s="55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5">
        <v>46065</v>
      </c>
      <c r="H399">
        <v>4</v>
      </c>
      <c r="I399" t="s">
        <v>587</v>
      </c>
      <c r="J399" s="55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5">
        <v>46073</v>
      </c>
      <c r="H400">
        <v>3</v>
      </c>
      <c r="I400" t="s">
        <v>587</v>
      </c>
      <c r="J400" s="55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5">
        <v>46078</v>
      </c>
      <c r="H401">
        <v>0</v>
      </c>
      <c r="I401" t="s">
        <v>587</v>
      </c>
      <c r="J401" s="55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5">
        <v>46083</v>
      </c>
      <c r="H403">
        <v>3</v>
      </c>
      <c r="I403" t="s">
        <v>587</v>
      </c>
      <c r="J403" s="55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5">
        <v>46084</v>
      </c>
      <c r="H404">
        <v>3</v>
      </c>
      <c r="I404" t="s">
        <v>587</v>
      </c>
      <c r="J404" s="55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5">
        <v>44022</v>
      </c>
      <c r="H405">
        <v>71</v>
      </c>
      <c r="I405" t="s">
        <v>209</v>
      </c>
      <c r="J405" s="55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5">
        <v>43506</v>
      </c>
      <c r="H407">
        <v>88</v>
      </c>
      <c r="I407" t="s">
        <v>209</v>
      </c>
      <c r="J407" s="55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5">
        <v>44874</v>
      </c>
      <c r="H408">
        <v>43</v>
      </c>
      <c r="I408" t="s">
        <v>159</v>
      </c>
      <c r="J408" s="55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5">
        <v>43805</v>
      </c>
      <c r="H409">
        <v>78</v>
      </c>
      <c r="I409" t="s">
        <v>175</v>
      </c>
      <c r="J409" s="55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5">
        <v>45145</v>
      </c>
      <c r="H412">
        <v>34</v>
      </c>
      <c r="I412" t="s">
        <v>209</v>
      </c>
      <c r="J412" s="55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5">
        <v>44685</v>
      </c>
      <c r="H413">
        <v>49</v>
      </c>
      <c r="I413" t="s">
        <v>209</v>
      </c>
      <c r="J413" s="55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5">
        <v>45363</v>
      </c>
      <c r="H414">
        <v>27</v>
      </c>
      <c r="I414" t="s">
        <v>209</v>
      </c>
      <c r="J414" s="55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5">
        <v>45882</v>
      </c>
      <c r="H416">
        <v>10</v>
      </c>
      <c r="I416" t="s">
        <v>209</v>
      </c>
      <c r="J416" s="55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5">
        <v>45173</v>
      </c>
      <c r="H420">
        <v>33</v>
      </c>
      <c r="I420" t="s">
        <v>209</v>
      </c>
      <c r="J420" s="55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5">
        <v>44817</v>
      </c>
      <c r="H421">
        <v>45</v>
      </c>
      <c r="I421" t="s">
        <v>209</v>
      </c>
      <c r="J421" s="55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5">
        <v>44746</v>
      </c>
      <c r="H423">
        <v>47</v>
      </c>
      <c r="I423" t="s">
        <v>209</v>
      </c>
      <c r="J423" s="55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5">
        <v>45884</v>
      </c>
      <c r="H424">
        <v>10</v>
      </c>
      <c r="I424" t="s">
        <v>209</v>
      </c>
      <c r="J424" s="55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5">
        <v>46027</v>
      </c>
      <c r="H425">
        <v>5</v>
      </c>
      <c r="I425" t="s">
        <v>209</v>
      </c>
      <c r="J425" s="55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5">
        <v>44109</v>
      </c>
      <c r="H428">
        <v>68</v>
      </c>
      <c r="I428" t="s">
        <v>159</v>
      </c>
      <c r="J428" s="55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5">
        <v>44809</v>
      </c>
      <c r="H430">
        <v>45</v>
      </c>
      <c r="I430" t="s">
        <v>159</v>
      </c>
      <c r="J430" s="55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5">
        <v>45295</v>
      </c>
      <c r="H431">
        <v>29</v>
      </c>
      <c r="I431" t="s">
        <v>159</v>
      </c>
      <c r="J431" s="55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5">
        <v>45334</v>
      </c>
      <c r="H432">
        <v>28</v>
      </c>
      <c r="I432" t="s">
        <v>159</v>
      </c>
      <c r="J432" s="55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5">
        <v>44818</v>
      </c>
      <c r="H433">
        <v>45</v>
      </c>
      <c r="I433" t="s">
        <v>159</v>
      </c>
      <c r="J433" s="55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5">
        <v>45398</v>
      </c>
      <c r="H434">
        <v>26</v>
      </c>
      <c r="I434" t="s">
        <v>159</v>
      </c>
      <c r="J434" s="55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5">
        <v>45112</v>
      </c>
      <c r="H435">
        <v>35</v>
      </c>
      <c r="I435" t="s">
        <v>159</v>
      </c>
      <c r="J435" s="55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5">
        <v>45511</v>
      </c>
      <c r="H436">
        <v>22</v>
      </c>
      <c r="I436" t="s">
        <v>159</v>
      </c>
      <c r="J436" s="55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5">
        <v>45789</v>
      </c>
      <c r="H437">
        <v>13</v>
      </c>
      <c r="I437" t="s">
        <v>159</v>
      </c>
      <c r="J437" s="55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5">
        <v>45854</v>
      </c>
      <c r="H443">
        <v>11</v>
      </c>
      <c r="I443" t="s">
        <v>159</v>
      </c>
      <c r="J443" s="55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5">
        <v>44907</v>
      </c>
      <c r="H444">
        <v>42</v>
      </c>
      <c r="I444" t="s">
        <v>159</v>
      </c>
      <c r="J444" s="55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5">
        <v>46052</v>
      </c>
      <c r="H449">
        <v>4</v>
      </c>
      <c r="I449" t="s">
        <v>586</v>
      </c>
      <c r="J449" s="55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5">
        <v>46024</v>
      </c>
      <c r="H450">
        <v>5</v>
      </c>
      <c r="I450" t="s">
        <v>586</v>
      </c>
      <c r="J450" s="55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5">
        <v>44838</v>
      </c>
      <c r="H451">
        <v>44</v>
      </c>
      <c r="I451" t="s">
        <v>586</v>
      </c>
      <c r="J451" s="55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5">
        <v>45141</v>
      </c>
      <c r="H452">
        <v>34</v>
      </c>
      <c r="I452" t="s">
        <v>586</v>
      </c>
      <c r="J452" s="55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5">
        <v>44746</v>
      </c>
      <c r="H453">
        <v>47</v>
      </c>
      <c r="I453" t="s">
        <v>586</v>
      </c>
      <c r="J453" s="55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5">
        <v>43313</v>
      </c>
      <c r="H454">
        <v>94</v>
      </c>
      <c r="I454" t="s">
        <v>586</v>
      </c>
      <c r="J454" s="55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5">
        <v>45302</v>
      </c>
      <c r="H455">
        <v>29</v>
      </c>
      <c r="I455" t="s">
        <v>587</v>
      </c>
      <c r="J455" s="55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5">
        <v>46065</v>
      </c>
      <c r="H456">
        <v>4</v>
      </c>
      <c r="I456" t="s">
        <v>587</v>
      </c>
      <c r="J456" s="55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5">
        <v>46073</v>
      </c>
      <c r="H457">
        <v>2</v>
      </c>
      <c r="I457" t="s">
        <v>587</v>
      </c>
      <c r="J457" s="55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5">
        <v>46083</v>
      </c>
      <c r="H458">
        <v>1</v>
      </c>
      <c r="I458" t="s">
        <v>587</v>
      </c>
      <c r="J458" s="55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5">
        <v>46084</v>
      </c>
      <c r="H459">
        <v>3</v>
      </c>
      <c r="I459" t="s">
        <v>587</v>
      </c>
      <c r="J459" s="55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5">
        <v>45813</v>
      </c>
      <c r="H460">
        <v>12</v>
      </c>
      <c r="I460" t="s">
        <v>588</v>
      </c>
      <c r="J460" s="55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5">
        <v>46139</v>
      </c>
      <c r="H462">
        <v>1</v>
      </c>
      <c r="I462" t="s">
        <v>586</v>
      </c>
      <c r="J462" s="55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5">
        <v>46121</v>
      </c>
      <c r="H463">
        <v>2</v>
      </c>
      <c r="I463" t="s">
        <v>587</v>
      </c>
      <c r="J463" s="55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5">
        <v>46141</v>
      </c>
      <c r="H464">
        <v>1</v>
      </c>
      <c r="I464" t="s">
        <v>587</v>
      </c>
      <c r="J464" s="55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5">
        <v>44886</v>
      </c>
      <c r="H465">
        <v>42</v>
      </c>
      <c r="I465" t="s">
        <v>602</v>
      </c>
      <c r="J465" s="55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5">
        <v>44943</v>
      </c>
      <c r="H466">
        <v>41</v>
      </c>
      <c r="I466" t="s">
        <v>500</v>
      </c>
      <c r="J466" s="55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5">
        <v>44671</v>
      </c>
      <c r="H467">
        <v>49</v>
      </c>
      <c r="I467" t="s">
        <v>500</v>
      </c>
      <c r="J467" s="55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5">
        <v>45678</v>
      </c>
      <c r="H468">
        <v>16</v>
      </c>
      <c r="I468" t="s">
        <v>500</v>
      </c>
      <c r="J468" s="55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5">
        <v>44022</v>
      </c>
      <c r="H469">
        <v>71</v>
      </c>
      <c r="I469" t="s">
        <v>209</v>
      </c>
      <c r="J469" s="55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5">
        <v>43506</v>
      </c>
      <c r="H471">
        <v>88</v>
      </c>
      <c r="I471" t="s">
        <v>209</v>
      </c>
      <c r="J471" s="55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5">
        <v>44109</v>
      </c>
      <c r="H472">
        <v>68</v>
      </c>
      <c r="I472" t="s">
        <v>175</v>
      </c>
      <c r="J472" s="55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5">
        <v>43805</v>
      </c>
      <c r="H473">
        <v>78</v>
      </c>
      <c r="I473" t="s">
        <v>159</v>
      </c>
      <c r="J473" s="55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5">
        <v>45173</v>
      </c>
      <c r="H474">
        <v>33</v>
      </c>
      <c r="I474" t="s">
        <v>209</v>
      </c>
      <c r="J474" s="55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5">
        <v>44817</v>
      </c>
      <c r="H475">
        <v>45</v>
      </c>
      <c r="I475" t="s">
        <v>209</v>
      </c>
      <c r="J475" s="55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5">
        <v>44746</v>
      </c>
      <c r="H476">
        <v>47</v>
      </c>
      <c r="I476" t="s">
        <v>209</v>
      </c>
      <c r="J476" s="55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5">
        <v>45884</v>
      </c>
      <c r="H477">
        <v>10</v>
      </c>
      <c r="I477" t="s">
        <v>209</v>
      </c>
      <c r="J477" s="55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5">
        <v>46027</v>
      </c>
      <c r="H478">
        <v>5</v>
      </c>
      <c r="I478" t="s">
        <v>209</v>
      </c>
      <c r="J478" s="55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5">
        <v>45145</v>
      </c>
      <c r="H483">
        <v>34</v>
      </c>
      <c r="I483" t="s">
        <v>209</v>
      </c>
      <c r="J483" s="55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5">
        <v>44685</v>
      </c>
      <c r="H484">
        <v>49</v>
      </c>
      <c r="I484" t="s">
        <v>209</v>
      </c>
      <c r="J484" s="55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5">
        <v>45363</v>
      </c>
      <c r="H485">
        <v>27</v>
      </c>
      <c r="I485" t="s">
        <v>209</v>
      </c>
      <c r="J485" s="55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5">
        <v>45882</v>
      </c>
      <c r="H487">
        <v>10</v>
      </c>
      <c r="I487" t="s">
        <v>209</v>
      </c>
      <c r="J487" s="55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5">
        <v>44809</v>
      </c>
      <c r="H492">
        <v>45</v>
      </c>
      <c r="I492" t="s">
        <v>159</v>
      </c>
      <c r="J492" s="55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5">
        <v>45295</v>
      </c>
      <c r="H493">
        <v>29</v>
      </c>
      <c r="I493" t="s">
        <v>159</v>
      </c>
      <c r="J493" s="55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5">
        <v>45334</v>
      </c>
      <c r="H494">
        <v>28</v>
      </c>
      <c r="I494" t="s">
        <v>159</v>
      </c>
      <c r="J494" s="55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5">
        <v>44818</v>
      </c>
      <c r="H495">
        <v>45</v>
      </c>
      <c r="I495" t="s">
        <v>159</v>
      </c>
      <c r="J495" s="55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5">
        <v>45398</v>
      </c>
      <c r="H496">
        <v>26</v>
      </c>
      <c r="I496" t="s">
        <v>159</v>
      </c>
      <c r="J496" s="55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5">
        <v>45112</v>
      </c>
      <c r="H497">
        <v>35</v>
      </c>
      <c r="I497" t="s">
        <v>159</v>
      </c>
      <c r="J497" s="55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5">
        <v>45511</v>
      </c>
      <c r="H498">
        <v>22</v>
      </c>
      <c r="I498" t="s">
        <v>602</v>
      </c>
      <c r="J498" s="55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5">
        <v>45854</v>
      </c>
      <c r="H505">
        <v>11</v>
      </c>
      <c r="I505" t="s">
        <v>159</v>
      </c>
      <c r="J505" s="55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5">
        <v>44907</v>
      </c>
      <c r="H506">
        <v>42</v>
      </c>
      <c r="I506" t="s">
        <v>159</v>
      </c>
      <c r="J506" s="55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5">
        <v>46052</v>
      </c>
      <c r="H511">
        <v>4</v>
      </c>
      <c r="I511" t="s">
        <v>586</v>
      </c>
      <c r="J511" s="55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5">
        <v>46024</v>
      </c>
      <c r="H512">
        <v>5</v>
      </c>
      <c r="I512" t="s">
        <v>586</v>
      </c>
      <c r="J512" s="55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5">
        <v>44838</v>
      </c>
      <c r="H513">
        <v>44</v>
      </c>
      <c r="I513" t="s">
        <v>586</v>
      </c>
      <c r="J513" s="55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5">
        <v>44746</v>
      </c>
      <c r="H514">
        <v>47</v>
      </c>
      <c r="I514" t="s">
        <v>586</v>
      </c>
      <c r="J514" s="55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5">
        <v>43313</v>
      </c>
      <c r="H515">
        <v>94</v>
      </c>
      <c r="I515" t="s">
        <v>586</v>
      </c>
      <c r="J515" s="55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5">
        <v>44943</v>
      </c>
      <c r="H516">
        <v>41</v>
      </c>
      <c r="I516" t="s">
        <v>586</v>
      </c>
      <c r="J516" s="55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5">
        <v>46139</v>
      </c>
      <c r="H517">
        <v>1</v>
      </c>
      <c r="I517" t="s">
        <v>586</v>
      </c>
      <c r="J517" s="55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5">
        <v>45302</v>
      </c>
      <c r="H518">
        <v>29</v>
      </c>
      <c r="I518" t="s">
        <v>587</v>
      </c>
      <c r="J518" s="55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5">
        <v>46065</v>
      </c>
      <c r="H519">
        <v>4</v>
      </c>
      <c r="I519" t="s">
        <v>587</v>
      </c>
      <c r="J519" s="55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5">
        <v>46084</v>
      </c>
      <c r="H520">
        <v>2</v>
      </c>
      <c r="I520" t="s">
        <v>587</v>
      </c>
      <c r="J520" s="55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5">
        <v>45813</v>
      </c>
      <c r="H521">
        <v>12</v>
      </c>
      <c r="I521" t="s">
        <v>587</v>
      </c>
      <c r="J521" s="55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5">
        <v>46121</v>
      </c>
      <c r="H522">
        <v>2</v>
      </c>
      <c r="I522" t="s">
        <v>587</v>
      </c>
      <c r="J522" s="55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5">
        <v>46141</v>
      </c>
      <c r="H523">
        <v>1</v>
      </c>
      <c r="I523" t="s">
        <v>587</v>
      </c>
      <c r="J523" s="55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5">
        <v>44886</v>
      </c>
      <c r="H524">
        <v>42</v>
      </c>
      <c r="I524" t="s">
        <v>602</v>
      </c>
      <c r="J524" s="55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5">
        <v>45800</v>
      </c>
      <c r="H525">
        <v>12</v>
      </c>
      <c r="I525" t="s">
        <v>500</v>
      </c>
      <c r="J525" s="55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5">
        <v>44733</v>
      </c>
      <c r="H526">
        <v>47</v>
      </c>
      <c r="I526" t="s">
        <v>500</v>
      </c>
      <c r="J526" s="55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5">
        <v>45789</v>
      </c>
      <c r="H527">
        <v>13</v>
      </c>
      <c r="I527" t="s">
        <v>500</v>
      </c>
      <c r="J527" s="55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5">
        <v>45141</v>
      </c>
      <c r="H528">
        <v>34</v>
      </c>
      <c r="I528" t="s">
        <v>500</v>
      </c>
      <c r="J528" s="55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5">
        <v>44022</v>
      </c>
      <c r="H529">
        <v>71</v>
      </c>
      <c r="I529" t="s">
        <v>209</v>
      </c>
      <c r="J529" s="55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5">
        <v>43506</v>
      </c>
      <c r="H531">
        <v>88</v>
      </c>
      <c r="I531" t="s">
        <v>209</v>
      </c>
      <c r="J531" s="55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5">
        <v>44109</v>
      </c>
      <c r="H532">
        <v>68</v>
      </c>
      <c r="I532" t="s">
        <v>159</v>
      </c>
      <c r="J532" s="55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5">
        <v>43805</v>
      </c>
      <c r="H533">
        <v>78</v>
      </c>
      <c r="I533" t="s">
        <v>158</v>
      </c>
      <c r="J533" s="55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5">
        <v>44109</v>
      </c>
      <c r="H534">
        <v>68</v>
      </c>
      <c r="I534" t="s">
        <v>209</v>
      </c>
      <c r="J534" s="55"/>
    </row>
    <row r="535" spans="1:10" x14ac:dyDescent="0.25">
      <c r="A535" t="s">
        <v>628</v>
      </c>
      <c r="B535" t="s">
        <v>59</v>
      </c>
      <c r="C535">
        <v>60870839</v>
      </c>
      <c r="D535" t="s">
        <v>2</v>
      </c>
      <c r="E535" t="s">
        <v>501</v>
      </c>
      <c r="F535" t="s">
        <v>575</v>
      </c>
      <c r="G535" s="55">
        <v>45344</v>
      </c>
      <c r="H535">
        <v>27</v>
      </c>
      <c r="I535" t="s">
        <v>1248</v>
      </c>
      <c r="J535" s="55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5">
        <v>45854</v>
      </c>
      <c r="H536">
        <v>11</v>
      </c>
      <c r="I536" t="s">
        <v>629</v>
      </c>
      <c r="J536" s="55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5">
        <v>45145</v>
      </c>
      <c r="H537">
        <v>34</v>
      </c>
      <c r="I537" t="s">
        <v>629</v>
      </c>
      <c r="J537" s="55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5">
        <v>45363</v>
      </c>
      <c r="H538">
        <v>27</v>
      </c>
      <c r="I538" t="s">
        <v>629</v>
      </c>
      <c r="J538" s="55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5">
        <v>45884</v>
      </c>
      <c r="H539">
        <v>10</v>
      </c>
      <c r="I539" t="s">
        <v>209</v>
      </c>
      <c r="J539" s="55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5">
        <v>46027</v>
      </c>
      <c r="H540">
        <v>5</v>
      </c>
      <c r="I540" t="s">
        <v>209</v>
      </c>
      <c r="J540" s="55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5">
        <v>44746</v>
      </c>
      <c r="H542">
        <v>47</v>
      </c>
      <c r="I542" t="s">
        <v>209</v>
      </c>
      <c r="J542" s="55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5">
        <v>45173</v>
      </c>
      <c r="H544">
        <v>33</v>
      </c>
      <c r="I544" t="s">
        <v>209</v>
      </c>
      <c r="J544" s="55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5">
        <v>45295</v>
      </c>
      <c r="H549">
        <v>29</v>
      </c>
      <c r="I549" t="s">
        <v>209</v>
      </c>
      <c r="J549" s="55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5">
        <v>45398</v>
      </c>
      <c r="H550">
        <v>26</v>
      </c>
      <c r="I550" t="s">
        <v>209</v>
      </c>
      <c r="J550" s="55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5">
        <v>45882</v>
      </c>
      <c r="H551">
        <v>10</v>
      </c>
      <c r="I551" t="s">
        <v>209</v>
      </c>
      <c r="J551" s="55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5">
        <v>44817</v>
      </c>
      <c r="H554">
        <v>45</v>
      </c>
      <c r="I554" t="s">
        <v>159</v>
      </c>
      <c r="J554" s="55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5">
        <v>44809</v>
      </c>
      <c r="H556">
        <v>45</v>
      </c>
      <c r="I556" t="s">
        <v>159</v>
      </c>
      <c r="J556" s="55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5">
        <v>44818</v>
      </c>
      <c r="H557">
        <v>45</v>
      </c>
      <c r="I557" t="s">
        <v>159</v>
      </c>
      <c r="J557" s="55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5">
        <v>45511</v>
      </c>
      <c r="H558">
        <v>22</v>
      </c>
      <c r="I558" t="s">
        <v>159</v>
      </c>
      <c r="J558" s="55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5">
        <v>45334</v>
      </c>
      <c r="H560">
        <v>28</v>
      </c>
      <c r="I560" t="s">
        <v>159</v>
      </c>
      <c r="J560" s="55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5">
        <v>45302</v>
      </c>
      <c r="H563">
        <v>29</v>
      </c>
      <c r="I563" t="s">
        <v>159</v>
      </c>
      <c r="J563" s="55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628</v>
      </c>
      <c r="B568" t="s">
        <v>75</v>
      </c>
      <c r="C568">
        <v>71264767</v>
      </c>
      <c r="D568" t="s">
        <v>3</v>
      </c>
      <c r="E568" t="s">
        <v>501</v>
      </c>
      <c r="F568" t="s">
        <v>575</v>
      </c>
      <c r="G568" s="55">
        <v>44714</v>
      </c>
      <c r="H568">
        <v>48</v>
      </c>
      <c r="I568" t="s">
        <v>629</v>
      </c>
      <c r="J568" s="55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5">
        <v>44907</v>
      </c>
      <c r="H570">
        <v>42</v>
      </c>
      <c r="I570" t="s">
        <v>159</v>
      </c>
      <c r="J570" s="55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5">
        <v>44838</v>
      </c>
      <c r="H572">
        <v>44</v>
      </c>
      <c r="I572" t="s">
        <v>158</v>
      </c>
      <c r="J572" s="55"/>
    </row>
    <row r="573" spans="1:10" x14ac:dyDescent="0.25">
      <c r="A573" t="s">
        <v>628</v>
      </c>
      <c r="B573" t="s">
        <v>51</v>
      </c>
      <c r="C573">
        <v>76089925</v>
      </c>
      <c r="D573" t="s">
        <v>125</v>
      </c>
      <c r="E573" t="s">
        <v>501</v>
      </c>
      <c r="F573" t="s">
        <v>575</v>
      </c>
      <c r="G573" s="55">
        <v>45678</v>
      </c>
      <c r="H573">
        <v>16</v>
      </c>
      <c r="I573" t="s">
        <v>159</v>
      </c>
      <c r="J573" s="55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5">
        <v>45789</v>
      </c>
      <c r="H575">
        <v>13</v>
      </c>
      <c r="I575" t="s">
        <v>158</v>
      </c>
      <c r="J575" s="55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5">
        <v>46065</v>
      </c>
      <c r="H577">
        <v>4</v>
      </c>
      <c r="I577" t="s">
        <v>158</v>
      </c>
      <c r="J577" s="55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5">
        <v>45813</v>
      </c>
      <c r="H578">
        <v>12</v>
      </c>
      <c r="I578" t="s">
        <v>158</v>
      </c>
      <c r="J578" s="55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5">
        <v>46121</v>
      </c>
      <c r="H579">
        <v>2</v>
      </c>
      <c r="I579" t="s">
        <v>158</v>
      </c>
      <c r="J579" s="55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5">
        <v>45112</v>
      </c>
      <c r="H580">
        <v>35</v>
      </c>
      <c r="I580" t="s">
        <v>158</v>
      </c>
      <c r="J580" s="55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5">
        <v>44943</v>
      </c>
      <c r="H581">
        <v>41</v>
      </c>
      <c r="I581" t="s">
        <v>158</v>
      </c>
      <c r="J581" s="55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5">
        <v>44685</v>
      </c>
      <c r="H584">
        <v>49</v>
      </c>
      <c r="I584" t="s">
        <v>500</v>
      </c>
      <c r="J584" s="55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5">
        <v>45132</v>
      </c>
      <c r="H585">
        <v>34</v>
      </c>
      <c r="I585" t="s">
        <v>500</v>
      </c>
      <c r="J585" s="55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5">
        <v>44746</v>
      </c>
      <c r="H586">
        <v>47</v>
      </c>
      <c r="I586" t="s">
        <v>500</v>
      </c>
      <c r="J586" s="55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5">
        <v>44886</v>
      </c>
      <c r="H587">
        <v>42</v>
      </c>
      <c r="I587" t="s">
        <v>602</v>
      </c>
      <c r="J587" s="55"/>
    </row>
    <row r="588" spans="1:10" x14ac:dyDescent="0.25">
      <c r="A588" t="s">
        <v>628</v>
      </c>
      <c r="B588" t="s">
        <v>81</v>
      </c>
      <c r="C588">
        <v>72716299</v>
      </c>
      <c r="D588" t="s">
        <v>2</v>
      </c>
      <c r="E588" t="s">
        <v>501</v>
      </c>
      <c r="F588" t="s">
        <v>575</v>
      </c>
      <c r="G588" s="55">
        <v>45511</v>
      </c>
      <c r="H588">
        <v>22</v>
      </c>
      <c r="I588" t="s">
        <v>159</v>
      </c>
      <c r="J588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5"/>
  <sheetViews>
    <sheetView topLeftCell="A198" zoomScale="85" zoomScaleNormal="85" workbookViewId="0">
      <selection activeCell="E213" sqref="E213:E21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288587.593661436</v>
      </c>
      <c r="F213" s="9">
        <v>60000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2026JUNIOJORGE</v>
      </c>
      <c r="B214" s="49" t="s">
        <v>208</v>
      </c>
      <c r="C214" s="27" t="s">
        <v>144</v>
      </c>
      <c r="D214" s="75" t="s">
        <v>2</v>
      </c>
      <c r="E214" s="29">
        <v>200000</v>
      </c>
      <c r="F214" s="29">
        <v>36000</v>
      </c>
      <c r="G214" s="53" t="s">
        <v>1248</v>
      </c>
    </row>
    <row r="215" spans="1:7" x14ac:dyDescent="0.25">
      <c r="A215" s="52" t="str">
        <f>_xlfn.CONCAT(TablaMeta[[#This Row],[AÑO]],TablaMeta[[#This Row],[mes]],TablaMeta[[#This Row],[Equipo]])</f>
        <v>2026JUNIOLEONOR</v>
      </c>
      <c r="B215" s="49" t="s">
        <v>208</v>
      </c>
      <c r="C215" s="27" t="s">
        <v>144</v>
      </c>
      <c r="D215" s="75" t="s">
        <v>7</v>
      </c>
      <c r="E215" s="29">
        <v>143766</v>
      </c>
      <c r="F215" s="29">
        <v>12000</v>
      </c>
      <c r="G215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L104"/>
  <sheetViews>
    <sheetView workbookViewId="0">
      <selection activeCell="H14" sqref="A1:H14"/>
    </sheetView>
  </sheetViews>
  <sheetFormatPr baseColWidth="10" defaultRowHeight="15" x14ac:dyDescent="0.25"/>
  <cols>
    <col min="1" max="1" width="22.5703125" bestFit="1" customWidth="1"/>
    <col min="2" max="2" width="22.5703125" customWidth="1"/>
    <col min="3" max="3" width="18" bestFit="1" customWidth="1"/>
    <col min="4" max="4" width="16.42578125" bestFit="1" customWidth="1"/>
    <col min="5" max="5" width="20" bestFit="1" customWidth="1"/>
    <col min="6" max="6" width="14.5703125" bestFit="1" customWidth="1"/>
    <col min="7" max="7" width="14.5703125" customWidth="1"/>
    <col min="9" max="10" width="12.28515625" customWidth="1"/>
    <col min="11" max="11" width="15" customWidth="1"/>
    <col min="12" max="12" width="12" bestFit="1" customWidth="1"/>
    <col min="13" max="41" width="3.140625" customWidth="1"/>
  </cols>
  <sheetData>
    <row r="1" spans="1:12" x14ac:dyDescent="0.25">
      <c r="A1" t="s">
        <v>0</v>
      </c>
      <c r="B1" t="s">
        <v>1244</v>
      </c>
      <c r="C1" t="s">
        <v>1150</v>
      </c>
      <c r="D1" t="s">
        <v>1149</v>
      </c>
      <c r="E1" t="s">
        <v>1151</v>
      </c>
      <c r="F1" t="s">
        <v>1152</v>
      </c>
      <c r="G1" t="s">
        <v>1153</v>
      </c>
      <c r="I1" t="s">
        <v>1155</v>
      </c>
      <c r="J1" t="s">
        <v>1156</v>
      </c>
      <c r="K1" t="s">
        <v>1157</v>
      </c>
      <c r="L1" t="s">
        <v>1158</v>
      </c>
    </row>
    <row r="2" spans="1:12" x14ac:dyDescent="0.25">
      <c r="A2" t="s">
        <v>19</v>
      </c>
      <c r="B2" t="s">
        <v>1245</v>
      </c>
      <c r="C2" t="s">
        <v>1232</v>
      </c>
      <c r="D2" t="s">
        <v>1148</v>
      </c>
      <c r="E2">
        <v>25321.741219375021</v>
      </c>
      <c r="F2">
        <f>VLOOKUP(Tabla1[[#This Row],[ASESOR]],DATA_MAYO_2026[[ASER_]:[R_M]],24,0)</f>
        <v>15530</v>
      </c>
      <c r="G2">
        <f>Tabla1[[#This Row],[RECUPEROS]]/Tabla1[[#This Row],[METAS]]</f>
        <v>0.6133069548991823</v>
      </c>
      <c r="I2" t="s">
        <v>1232</v>
      </c>
      <c r="J2">
        <f>SUMIFS(Tabla1[METAS],Tabla1[EQUIPOS],Tabla94[[#This Row],[EQUIPOS_T]])</f>
        <v>104725.71985790905</v>
      </c>
      <c r="K2">
        <f>SUMIFS(Tabla1[RECUPEROS],Tabla1[EQUIPOS],Tabla94[[#This Row],[EQUIPOS_T]])</f>
        <v>26355</v>
      </c>
      <c r="L2">
        <f>Tabla94[[#This Row],[RECUPERO_T]]/Tabla94[[#This Row],[META_T]]</f>
        <v>0.25165737734491811</v>
      </c>
    </row>
    <row r="3" spans="1:12" x14ac:dyDescent="0.25">
      <c r="A3" t="s">
        <v>493</v>
      </c>
      <c r="B3" t="s">
        <v>1245</v>
      </c>
      <c r="C3" t="s">
        <v>1232</v>
      </c>
      <c r="D3" t="s">
        <v>1148</v>
      </c>
      <c r="E3">
        <v>24071.284862862674</v>
      </c>
      <c r="F3">
        <f>VLOOKUP(Tabla1[[#This Row],[ASESOR]],DATA_MAYO_2026[[ASER_]:[R_M]],24,0)</f>
        <v>7100</v>
      </c>
      <c r="G3">
        <f>Tabla1[[#This Row],[RECUPEROS]]/Tabla1[[#This Row],[METAS]]</f>
        <v>0.29495725053521854</v>
      </c>
      <c r="I3" t="s">
        <v>1233</v>
      </c>
      <c r="J3">
        <f>SUMIFS(Tabla1[METAS],Tabla1[EQUIPOS],Tabla94[[#This Row],[EQUIPOS_T]])</f>
        <v>85343.64633196767</v>
      </c>
      <c r="K3">
        <f>SUMIFS(Tabla1[RECUPEROS],Tabla1[EQUIPOS],Tabla94[[#This Row],[EQUIPOS_T]])</f>
        <v>12000</v>
      </c>
      <c r="L3">
        <f>Tabla94[[#This Row],[RECUPERO_T]]/Tabla94[[#This Row],[META_T]]</f>
        <v>0.1406080067556838</v>
      </c>
    </row>
    <row r="4" spans="1:12" x14ac:dyDescent="0.25">
      <c r="A4" t="s">
        <v>72</v>
      </c>
      <c r="B4" t="s">
        <v>1245</v>
      </c>
      <c r="C4" t="s">
        <v>1232</v>
      </c>
      <c r="D4" t="s">
        <v>1148</v>
      </c>
      <c r="E4">
        <v>18444.231258557116</v>
      </c>
      <c r="F4">
        <f>VLOOKUP(Tabla1[[#This Row],[ASESOR]],DATA_MAYO_2026[[ASER_]:[R_M]],24,0)</f>
        <v>2400</v>
      </c>
      <c r="G4">
        <f>Tabla1[[#This Row],[RECUPEROS]]/Tabla1[[#This Row],[METAS]]</f>
        <v>0.13012198591288704</v>
      </c>
      <c r="I4" t="s">
        <v>1238</v>
      </c>
      <c r="J4">
        <f>SUMIFS(Tabla1[METAS],Tabla1[EQUIPOS],Tabla94[[#This Row],[EQUIPOS_T]])</f>
        <v>86594.102688480023</v>
      </c>
      <c r="K4">
        <f>SUMIFS(Tabla1[RECUPEROS],Tabla1[EQUIPOS],Tabla94[[#This Row],[EQUIPOS_T]])</f>
        <v>12504</v>
      </c>
      <c r="L4">
        <f>Tabla94[[#This Row],[RECUPERO_T]]/Tabla94[[#This Row],[META_T]]</f>
        <v>0.14439782400636228</v>
      </c>
    </row>
    <row r="5" spans="1:12" x14ac:dyDescent="0.25">
      <c r="A5" t="s">
        <v>51</v>
      </c>
      <c r="B5" t="s">
        <v>1245</v>
      </c>
      <c r="C5" t="s">
        <v>1232</v>
      </c>
      <c r="D5" t="s">
        <v>1148</v>
      </c>
      <c r="E5">
        <v>18444.231258557116</v>
      </c>
      <c r="F5">
        <f>VLOOKUP(Tabla1[[#This Row],[ASESOR]],DATA_MAYO_2026[[ASER_]:[R_M]],24,0)</f>
        <v>1200</v>
      </c>
      <c r="G5">
        <f>Tabla1[[#This Row],[RECUPEROS]]/Tabla1[[#This Row],[METAS]]</f>
        <v>6.506099295644352E-2</v>
      </c>
      <c r="I5" t="s">
        <v>1234</v>
      </c>
      <c r="J5">
        <f>SUMIFS(Tabla1[METAS],Tabla1[EQUIPOS],Tabla94[[#This Row],[EQUIPOS_T]])</f>
        <v>96285.139451450697</v>
      </c>
      <c r="K5">
        <f>SUMIFS(Tabla1[RECUPEROS],Tabla1[EQUIPOS],Tabla94[[#This Row],[EQUIPOS_T]])</f>
        <v>17596</v>
      </c>
      <c r="L5">
        <f>Tabla94[[#This Row],[RECUPERO_T]]/Tabla94[[#This Row],[META_T]]</f>
        <v>0.1827488655076657</v>
      </c>
    </row>
    <row r="6" spans="1:12" x14ac:dyDescent="0.25">
      <c r="A6" t="s">
        <v>12</v>
      </c>
      <c r="B6" t="s">
        <v>1245</v>
      </c>
      <c r="C6" t="s">
        <v>1232</v>
      </c>
      <c r="D6" t="s">
        <v>1148</v>
      </c>
      <c r="E6">
        <v>18444.231258557116</v>
      </c>
      <c r="F6">
        <f>VLOOKUP(Tabla1[[#This Row],[ASESOR]],DATA_MAYO_2026[[ASER_]:[R_M]],24,0)</f>
        <v>125</v>
      </c>
      <c r="G6">
        <f>Tabla1[[#This Row],[RECUPEROS]]/Tabla1[[#This Row],[METAS]]</f>
        <v>6.7771867662962003E-3</v>
      </c>
      <c r="I6" t="s">
        <v>1243</v>
      </c>
      <c r="J6">
        <f>SUMIFS(Tabla1[METAS],Tabla1[EQUIPOS],Tabla94[[#This Row],[EQUIPOS_T]])</f>
        <v>100349.12261011582</v>
      </c>
      <c r="K6">
        <f>SUMIFS(Tabla1[RECUPEROS],Tabla1[EQUIPOS],Tabla94[[#This Row],[EQUIPOS_T]])</f>
        <v>15100</v>
      </c>
      <c r="L6">
        <f>Tabla94[[#This Row],[RECUPERO_T]]/Tabla94[[#This Row],[META_T]]</f>
        <v>0.15047465894313483</v>
      </c>
    </row>
    <row r="7" spans="1:12" x14ac:dyDescent="0.25">
      <c r="A7" t="s">
        <v>59</v>
      </c>
      <c r="B7" t="s">
        <v>1245</v>
      </c>
      <c r="C7" t="s">
        <v>1233</v>
      </c>
      <c r="D7" t="s">
        <v>1147</v>
      </c>
      <c r="E7">
        <v>45016.428834444487</v>
      </c>
      <c r="F7">
        <f>VLOOKUP(Tabla1[[#This Row],[ASESOR]],DATA_MAYO_2026[[ASER_]:[R_M]],24,0)</f>
        <v>2300</v>
      </c>
      <c r="G7">
        <f>Tabla1[[#This Row],[RECUPEROS]]/Tabla1[[#This Row],[METAS]]</f>
        <v>5.1092458010355245E-2</v>
      </c>
      <c r="I7" t="s">
        <v>1242</v>
      </c>
      <c r="J7">
        <f>SUMIFS(Tabla1[METAS],Tabla1[EQUIPOS],Tabla94[[#This Row],[EQUIPOS_T]])</f>
        <v>90658.085847145121</v>
      </c>
      <c r="K7">
        <f>SUMIFS(Tabla1[RECUPEROS],Tabla1[EQUIPOS],Tabla94[[#This Row],[EQUIPOS_T]])</f>
        <v>13823</v>
      </c>
      <c r="L7">
        <f>Tabla94[[#This Row],[RECUPERO_T]]/Tabla94[[#This Row],[META_T]]</f>
        <v>0.15247398917407537</v>
      </c>
    </row>
    <row r="8" spans="1:12" x14ac:dyDescent="0.25">
      <c r="A8" t="s">
        <v>49</v>
      </c>
      <c r="B8" t="s">
        <v>1245</v>
      </c>
      <c r="C8" t="s">
        <v>1233</v>
      </c>
      <c r="D8" t="s">
        <v>1147</v>
      </c>
      <c r="E8">
        <v>7502.7381390740802</v>
      </c>
      <c r="F8">
        <f>VLOOKUP(Tabla1[[#This Row],[ASESOR]],DATA_MAYO_2026[[ASER_]:[R_M]],24,0)</f>
        <v>150</v>
      </c>
      <c r="G8">
        <f>Tabla1[[#This Row],[RECUPEROS]]/Tabla1[[#This Row],[METAS]]</f>
        <v>1.9992700960573793E-2</v>
      </c>
      <c r="I8" t="s">
        <v>1235</v>
      </c>
      <c r="J8">
        <f>SUMIFS(Tabla1[METAS],Tabla1[EQUIPOS],Tabla94[[#This Row],[EQUIPOS_T]])</f>
        <v>99098.666253603471</v>
      </c>
      <c r="K8">
        <f>SUMIFS(Tabla1[RECUPEROS],Tabla1[EQUIPOS],Tabla94[[#This Row],[EQUIPOS_T]])</f>
        <v>23726</v>
      </c>
      <c r="L8">
        <f>Tabla94[[#This Row],[RECUPERO_T]]/Tabla94[[#This Row],[META_T]]</f>
        <v>0.23941795482174075</v>
      </c>
    </row>
    <row r="9" spans="1:12" x14ac:dyDescent="0.25">
      <c r="A9" t="s">
        <v>55</v>
      </c>
      <c r="B9" t="s">
        <v>1245</v>
      </c>
      <c r="C9" t="s">
        <v>1233</v>
      </c>
      <c r="D9" t="s">
        <v>1147</v>
      </c>
      <c r="E9">
        <v>7502.7381390740802</v>
      </c>
      <c r="F9">
        <f>VLOOKUP(Tabla1[[#This Row],[ASESOR]],DATA_MAYO_2026[[ASER_]:[R_M]],24,0)</f>
        <v>850</v>
      </c>
      <c r="G9">
        <f>Tabla1[[#This Row],[RECUPEROS]]/Tabla1[[#This Row],[METAS]]</f>
        <v>0.11329197210991816</v>
      </c>
      <c r="I9" t="s">
        <v>1241</v>
      </c>
      <c r="J9">
        <f>SUMIFS(Tabla1[METAS],Tabla1[EQUIPOS],Tabla94[[#This Row],[EQUIPOS_T]])</f>
        <v>92221.15629278557</v>
      </c>
      <c r="K9">
        <f>SUMIFS(Tabla1[RECUPEROS],Tabla1[EQUIPOS],Tabla94[[#This Row],[EQUIPOS_T]])</f>
        <v>8070</v>
      </c>
      <c r="L9">
        <f>Tabla94[[#This Row],[RECUPERO_T]]/Tabla94[[#This Row],[META_T]]</f>
        <v>8.7507035526416546E-2</v>
      </c>
    </row>
    <row r="10" spans="1:12" x14ac:dyDescent="0.25">
      <c r="A10" t="s">
        <v>31</v>
      </c>
      <c r="B10" t="s">
        <v>1245</v>
      </c>
      <c r="C10" t="s">
        <v>1233</v>
      </c>
      <c r="D10" t="s">
        <v>1147</v>
      </c>
      <c r="E10">
        <v>25321.741219375021</v>
      </c>
      <c r="F10">
        <f>VLOOKUP(Tabla1[[#This Row],[ASESOR]],DATA_MAYO_2026[[ASER_]:[R_M]],24,0)</f>
        <v>8700</v>
      </c>
      <c r="G10">
        <f>Tabla1[[#This Row],[RECUPEROS]]/Tabla1[[#This Row],[METAS]]</f>
        <v>0.3435782683594904</v>
      </c>
      <c r="I10" t="s">
        <v>1236</v>
      </c>
      <c r="J10">
        <f>SUMIFS(Tabla1[METAS],Tabla1[EQUIPOS],Tabla94[[#This Row],[EQUIPOS_T]])</f>
        <v>120043.81022518528</v>
      </c>
      <c r="K10">
        <f>SUMIFS(Tabla1[RECUPEROS],Tabla1[EQUIPOS],Tabla94[[#This Row],[EQUIPOS_T]])</f>
        <v>20138</v>
      </c>
      <c r="L10">
        <f>Tabla94[[#This Row],[RECUPERO_T]]/Tabla94[[#This Row],[META_T]]</f>
        <v>0.16775542164334795</v>
      </c>
    </row>
    <row r="11" spans="1:12" x14ac:dyDescent="0.25">
      <c r="A11" t="s">
        <v>68</v>
      </c>
      <c r="B11" t="s">
        <v>1245</v>
      </c>
      <c r="C11" t="s">
        <v>1234</v>
      </c>
      <c r="D11" t="s">
        <v>1146</v>
      </c>
      <c r="E11">
        <v>45016.428834444487</v>
      </c>
      <c r="F11">
        <f>VLOOKUP(Tabla1[[#This Row],[ASESOR]],DATA_MAYO_2026[[ASER_]:[R_M]],24,0)</f>
        <v>3700</v>
      </c>
      <c r="G11">
        <f>Tabla1[[#This Row],[RECUPEROS]]/Tabla1[[#This Row],[METAS]]</f>
        <v>8.21922150601367E-2</v>
      </c>
      <c r="I11" t="s">
        <v>1240</v>
      </c>
      <c r="J11">
        <f>SUMIFS(Tabla1[METAS],Tabla1[EQUIPOS],Tabla94[[#This Row],[EQUIPOS_T]])</f>
        <v>122675.32062118752</v>
      </c>
      <c r="K11">
        <f>SUMIFS(Tabla1[RECUPEROS],Tabla1[EQUIPOS],Tabla94[[#This Row],[EQUIPOS_T]])</f>
        <v>6254.8</v>
      </c>
      <c r="L11">
        <f>Tabla94[[#This Row],[RECUPERO_T]]/Tabla94[[#This Row],[META_T]]</f>
        <v>5.098662035956171E-2</v>
      </c>
    </row>
    <row r="12" spans="1:12" x14ac:dyDescent="0.25">
      <c r="A12" t="s">
        <v>41</v>
      </c>
      <c r="B12" t="s">
        <v>1245</v>
      </c>
      <c r="C12" t="s">
        <v>1234</v>
      </c>
      <c r="D12" t="s">
        <v>1146</v>
      </c>
      <c r="E12">
        <v>18444.231258557116</v>
      </c>
      <c r="F12">
        <f>VLOOKUP(Tabla1[[#This Row],[ASESOR]],DATA_MAYO_2026[[ASER_]:[R_M]],24,0)</f>
        <v>7000</v>
      </c>
      <c r="G12">
        <f>Tabla1[[#This Row],[RECUPEROS]]/Tabla1[[#This Row],[METAS]]</f>
        <v>0.37952245891258723</v>
      </c>
      <c r="I12" t="s">
        <v>1237</v>
      </c>
      <c r="J12">
        <f>SUMIFS(Tabla1[METAS],Tabla1[EQUIPOS],Tabla94[[#This Row],[EQUIPOS_T]])</f>
        <v>121294.26658169764</v>
      </c>
      <c r="K12">
        <f>SUMIFS(Tabla1[RECUPEROS],Tabla1[EQUIPOS],Tabla94[[#This Row],[EQUIPOS_T]])</f>
        <v>1520</v>
      </c>
      <c r="L12">
        <f>Tabla94[[#This Row],[RECUPERO_T]]/Tabla94[[#This Row],[META_T]]</f>
        <v>1.2531507406215326E-2</v>
      </c>
    </row>
    <row r="13" spans="1:12" x14ac:dyDescent="0.25">
      <c r="A13" t="s">
        <v>35</v>
      </c>
      <c r="B13" t="s">
        <v>1245</v>
      </c>
      <c r="C13" t="s">
        <v>1234</v>
      </c>
      <c r="D13" t="s">
        <v>1146</v>
      </c>
      <c r="E13">
        <v>25321.741219375021</v>
      </c>
      <c r="F13">
        <f>VLOOKUP(Tabla1[[#This Row],[ASESOR]],DATA_MAYO_2026[[ASER_]:[R_M]],24,0)</f>
        <v>6200</v>
      </c>
      <c r="G13">
        <f>Tabla1[[#This Row],[RECUPEROS]]/Tabla1[[#This Row],[METAS]]</f>
        <v>0.2448488808998667</v>
      </c>
      <c r="I13" t="s">
        <v>1239</v>
      </c>
      <c r="J13">
        <f>SUMIFS(Tabla1[METAS],Tabla1[EQUIPOS],Tabla94[[#This Row],[EQUIPOS_T]])</f>
        <v>118793.35386867294</v>
      </c>
      <c r="K13">
        <f>SUMIFS(Tabla1[RECUPEROS],Tabla1[EQUIPOS],Tabla94[[#This Row],[EQUIPOS_T]])</f>
        <v>2200</v>
      </c>
      <c r="L13">
        <f>Tabla94[[#This Row],[RECUPERO_T]]/Tabla94[[#This Row],[META_T]]</f>
        <v>1.8519554574005198E-2</v>
      </c>
    </row>
    <row r="14" spans="1:12" x14ac:dyDescent="0.25">
      <c r="A14" t="s">
        <v>630</v>
      </c>
      <c r="B14" t="s">
        <v>1245</v>
      </c>
      <c r="C14" t="s">
        <v>1234</v>
      </c>
      <c r="D14" t="s">
        <v>1146</v>
      </c>
      <c r="E14">
        <v>7502.7381390740802</v>
      </c>
      <c r="F14">
        <f>VLOOKUP(Tabla1[[#This Row],[ASESOR]],DATA_MAYO_2026[[ASER_]:[R_M]],24,0)</f>
        <v>696</v>
      </c>
      <c r="G14">
        <f>Tabla1[[#This Row],[RECUPEROS]]/Tabla1[[#This Row],[METAS]]</f>
        <v>9.2766132457062403E-2</v>
      </c>
    </row>
    <row r="15" spans="1:12" x14ac:dyDescent="0.25">
      <c r="A15" t="s">
        <v>38</v>
      </c>
      <c r="B15" t="s">
        <v>1245</v>
      </c>
      <c r="C15" t="s">
        <v>1235</v>
      </c>
      <c r="D15" t="s">
        <v>1145</v>
      </c>
      <c r="E15">
        <v>25321.741219375021</v>
      </c>
      <c r="F15">
        <f>VLOOKUP(Tabla1[[#This Row],[ASESOR]],DATA_MAYO_2026[[ASER_]:[R_M]],24,0)</f>
        <v>2725</v>
      </c>
      <c r="G15">
        <f>Tabla1[[#This Row],[RECUPEROS]]/Tabla1[[#This Row],[METAS]]</f>
        <v>0.1076150323309898</v>
      </c>
    </row>
    <row r="16" spans="1:12" x14ac:dyDescent="0.25">
      <c r="A16" t="s">
        <v>96</v>
      </c>
      <c r="B16" t="s">
        <v>1245</v>
      </c>
      <c r="C16" t="s">
        <v>1235</v>
      </c>
      <c r="D16" t="s">
        <v>1145</v>
      </c>
      <c r="E16">
        <v>24071.284862862674</v>
      </c>
      <c r="F16">
        <f>VLOOKUP(Tabla1[[#This Row],[ASESOR]],DATA_MAYO_2026[[ASER_]:[R_M]],24,0)</f>
        <v>18400</v>
      </c>
      <c r="G16">
        <f>Tabla1[[#This Row],[RECUPEROS]]/Tabla1[[#This Row],[METAS]]</f>
        <v>0.76439625490817209</v>
      </c>
    </row>
    <row r="17" spans="1:7" x14ac:dyDescent="0.25">
      <c r="A17" t="s">
        <v>549</v>
      </c>
      <c r="B17" t="s">
        <v>1245</v>
      </c>
      <c r="C17" t="s">
        <v>1235</v>
      </c>
      <c r="D17" t="s">
        <v>1145</v>
      </c>
      <c r="E17">
        <v>7502.7381390740802</v>
      </c>
      <c r="F17">
        <f>VLOOKUP(Tabla1[[#This Row],[ASESOR]],DATA_MAYO_2026[[ASER_]:[R_M]],24,0)</f>
        <v>2200</v>
      </c>
      <c r="G17">
        <f>Tabla1[[#This Row],[RECUPEROS]]/Tabla1[[#This Row],[METAS]]</f>
        <v>0.29322628075508228</v>
      </c>
    </row>
    <row r="18" spans="1:7" x14ac:dyDescent="0.25">
      <c r="A18" t="s">
        <v>15</v>
      </c>
      <c r="B18" t="s">
        <v>1245</v>
      </c>
      <c r="C18" t="s">
        <v>1235</v>
      </c>
      <c r="D18" t="s">
        <v>1145</v>
      </c>
      <c r="E18">
        <v>42202.902032291706</v>
      </c>
      <c r="F18">
        <f>VLOOKUP(Tabla1[[#This Row],[ASESOR]],DATA_MAYO_2026[[ASER_]:[R_M]],24,0)</f>
        <v>401</v>
      </c>
      <c r="G18">
        <f>Tabla1[[#This Row],[RECUPEROS]]/Tabla1[[#This Row],[METAS]]</f>
        <v>9.501716249114181E-3</v>
      </c>
    </row>
    <row r="19" spans="1:7" x14ac:dyDescent="0.25">
      <c r="A19" t="s">
        <v>97</v>
      </c>
      <c r="B19" t="s">
        <v>1245</v>
      </c>
      <c r="C19" t="s">
        <v>1236</v>
      </c>
      <c r="D19" t="s">
        <v>1144</v>
      </c>
      <c r="E19">
        <v>25321.741219375021</v>
      </c>
      <c r="F19">
        <f>VLOOKUP(Tabla1[[#This Row],[ASESOR]],DATA_MAYO_2026[[ASER_]:[R_M]],24,0)</f>
        <v>17600</v>
      </c>
      <c r="G19">
        <f>Tabla1[[#This Row],[RECUPEROS]]/Tabla1[[#This Row],[METAS]]</f>
        <v>0.69505488771575064</v>
      </c>
    </row>
    <row r="20" spans="1:7" x14ac:dyDescent="0.25">
      <c r="A20" t="s">
        <v>13</v>
      </c>
      <c r="B20" t="s">
        <v>1245</v>
      </c>
      <c r="C20" t="s">
        <v>1236</v>
      </c>
      <c r="D20" t="s">
        <v>1144</v>
      </c>
      <c r="E20">
        <v>42202.902032291706</v>
      </c>
      <c r="F20">
        <f>VLOOKUP(Tabla1[[#This Row],[ASESOR]],DATA_MAYO_2026[[ASER_]:[R_M]],24,0)</f>
        <v>0</v>
      </c>
      <c r="G20">
        <f>Tabla1[[#This Row],[RECUPEROS]]/Tabla1[[#This Row],[METAS]]</f>
        <v>0</v>
      </c>
    </row>
    <row r="21" spans="1:7" x14ac:dyDescent="0.25">
      <c r="A21" t="s">
        <v>75</v>
      </c>
      <c r="B21" t="s">
        <v>1245</v>
      </c>
      <c r="C21" t="s">
        <v>1236</v>
      </c>
      <c r="D21" t="s">
        <v>1144</v>
      </c>
      <c r="E21">
        <v>45016.428834444487</v>
      </c>
      <c r="F21">
        <f>VLOOKUP(Tabla1[[#This Row],[ASESOR]],DATA_MAYO_2026[[ASER_]:[R_M]],24,0)</f>
        <v>1613</v>
      </c>
      <c r="G21">
        <f>Tabla1[[#This Row],[RECUPEROS]]/Tabla1[[#This Row],[METAS]]</f>
        <v>3.5831362943783918E-2</v>
      </c>
    </row>
    <row r="22" spans="1:7" x14ac:dyDescent="0.25">
      <c r="A22" t="s">
        <v>37</v>
      </c>
      <c r="B22" t="s">
        <v>1245</v>
      </c>
      <c r="C22" t="s">
        <v>1236</v>
      </c>
      <c r="D22" t="s">
        <v>1144</v>
      </c>
      <c r="E22">
        <v>7502.7381390740802</v>
      </c>
      <c r="F22">
        <f>VLOOKUP(Tabla1[[#This Row],[ASESOR]],DATA_MAYO_2026[[ASER_]:[R_M]],24,0)</f>
        <v>925</v>
      </c>
      <c r="G22">
        <f>Tabla1[[#This Row],[RECUPEROS]]/Tabla1[[#This Row],[METAS]]</f>
        <v>0.12328832259020506</v>
      </c>
    </row>
    <row r="23" spans="1:7" x14ac:dyDescent="0.25">
      <c r="A23" t="s">
        <v>61</v>
      </c>
      <c r="B23" t="s">
        <v>1245</v>
      </c>
      <c r="C23" t="s">
        <v>1237</v>
      </c>
      <c r="D23" t="s">
        <v>1143</v>
      </c>
      <c r="E23">
        <v>18444.231258557116</v>
      </c>
      <c r="F23">
        <f>VLOOKUP(Tabla1[[#This Row],[ASESOR]],DATA_MAYO_2026[[ASER_]:[R_M]],24,0)</f>
        <v>0</v>
      </c>
      <c r="G23">
        <f>Tabla1[[#This Row],[RECUPEROS]]/Tabla1[[#This Row],[METAS]]</f>
        <v>0</v>
      </c>
    </row>
    <row r="24" spans="1:7" x14ac:dyDescent="0.25">
      <c r="A24" t="s">
        <v>495</v>
      </c>
      <c r="B24" t="s">
        <v>1245</v>
      </c>
      <c r="C24" t="s">
        <v>1237</v>
      </c>
      <c r="D24" t="s">
        <v>1143</v>
      </c>
      <c r="E24">
        <v>18444.231258557116</v>
      </c>
      <c r="F24">
        <f>VLOOKUP(Tabla1[[#This Row],[ASESOR]],DATA_MAYO_2026[[ASER_]:[R_M]],24,0)</f>
        <v>0</v>
      </c>
      <c r="G24">
        <f>Tabla1[[#This Row],[RECUPEROS]]/Tabla1[[#This Row],[METAS]]</f>
        <v>0</v>
      </c>
    </row>
    <row r="25" spans="1:7" x14ac:dyDescent="0.25">
      <c r="A25" t="s">
        <v>76</v>
      </c>
      <c r="B25" t="s">
        <v>1245</v>
      </c>
      <c r="C25" t="s">
        <v>1237</v>
      </c>
      <c r="D25" t="s">
        <v>1143</v>
      </c>
      <c r="E25">
        <v>42202.902032291706</v>
      </c>
      <c r="F25">
        <f>VLOOKUP(Tabla1[[#This Row],[ASESOR]],DATA_MAYO_2026[[ASER_]:[R_M]],24,0)</f>
        <v>0</v>
      </c>
      <c r="G25">
        <f>Tabla1[[#This Row],[RECUPEROS]]/Tabla1[[#This Row],[METAS]]</f>
        <v>0</v>
      </c>
    </row>
    <row r="26" spans="1:7" x14ac:dyDescent="0.25">
      <c r="A26" t="s">
        <v>65</v>
      </c>
      <c r="B26" t="s">
        <v>1245</v>
      </c>
      <c r="C26" t="s">
        <v>1237</v>
      </c>
      <c r="D26" t="s">
        <v>1143</v>
      </c>
      <c r="E26">
        <v>42202.902032291706</v>
      </c>
      <c r="F26">
        <f>VLOOKUP(Tabla1[[#This Row],[ASESOR]],DATA_MAYO_2026[[ASER_]:[R_M]],24,0)</f>
        <v>1520</v>
      </c>
      <c r="G26">
        <f>Tabla1[[#This Row],[RECUPEROS]]/Tabla1[[#This Row],[METAS]]</f>
        <v>3.6016480545270714E-2</v>
      </c>
    </row>
    <row r="27" spans="1:7" x14ac:dyDescent="0.25">
      <c r="A27" t="s">
        <v>77</v>
      </c>
      <c r="B27" t="s">
        <v>1245</v>
      </c>
      <c r="C27" t="s">
        <v>1238</v>
      </c>
      <c r="D27" t="s">
        <v>1142</v>
      </c>
      <c r="E27">
        <v>7502.7381390740802</v>
      </c>
      <c r="F27">
        <f>VLOOKUP(Tabla1[[#This Row],[ASESOR]],DATA_MAYO_2026[[ASER_]:[R_M]],24,0)</f>
        <v>424</v>
      </c>
      <c r="G27">
        <f>Tabla1[[#This Row],[RECUPEROS]]/Tabla1[[#This Row],[METAS]]</f>
        <v>5.6512701381888589E-2</v>
      </c>
    </row>
    <row r="28" spans="1:7" x14ac:dyDescent="0.25">
      <c r="A28" t="s">
        <v>80</v>
      </c>
      <c r="B28" t="s">
        <v>1245</v>
      </c>
      <c r="C28" t="s">
        <v>1238</v>
      </c>
      <c r="D28" t="s">
        <v>1142</v>
      </c>
      <c r="E28">
        <v>18444.231258557116</v>
      </c>
      <c r="F28">
        <f>VLOOKUP(Tabla1[[#This Row],[ASESOR]],DATA_MAYO_2026[[ASER_]:[R_M]],24,0)</f>
        <v>7655</v>
      </c>
      <c r="G28">
        <f>Tabla1[[#This Row],[RECUPEROS]]/Tabla1[[#This Row],[METAS]]</f>
        <v>0.41503491756797933</v>
      </c>
    </row>
    <row r="29" spans="1:7" x14ac:dyDescent="0.25">
      <c r="A29" t="s">
        <v>10</v>
      </c>
      <c r="B29" t="s">
        <v>1245</v>
      </c>
      <c r="C29" t="s">
        <v>1238</v>
      </c>
      <c r="D29" t="s">
        <v>1142</v>
      </c>
      <c r="E29">
        <v>42202.902032291706</v>
      </c>
      <c r="F29">
        <f>VLOOKUP(Tabla1[[#This Row],[ASESOR]],DATA_MAYO_2026[[ASER_]:[R_M]],24,0)</f>
        <v>3300</v>
      </c>
      <c r="G29">
        <f>Tabla1[[#This Row],[RECUPEROS]]/Tabla1[[#This Row],[METAS]]</f>
        <v>7.8193674868021937E-2</v>
      </c>
    </row>
    <row r="30" spans="1:7" x14ac:dyDescent="0.25">
      <c r="A30" t="s">
        <v>564</v>
      </c>
      <c r="B30" t="s">
        <v>1245</v>
      </c>
      <c r="C30" t="s">
        <v>1238</v>
      </c>
      <c r="D30" t="s">
        <v>1142</v>
      </c>
      <c r="E30">
        <v>18444.231258557116</v>
      </c>
      <c r="F30">
        <f>VLOOKUP(Tabla1[[#This Row],[ASESOR]],DATA_MAYO_2026[[ASER_]:[R_M]],24,0)</f>
        <v>1125</v>
      </c>
      <c r="G30">
        <f>Tabla1[[#This Row],[RECUPEROS]]/Tabla1[[#This Row],[METAS]]</f>
        <v>6.09946808966658E-2</v>
      </c>
    </row>
    <row r="31" spans="1:7" x14ac:dyDescent="0.25">
      <c r="A31" t="s">
        <v>79</v>
      </c>
      <c r="B31" t="s">
        <v>1245</v>
      </c>
      <c r="C31" t="s">
        <v>1239</v>
      </c>
      <c r="D31" t="s">
        <v>1141</v>
      </c>
      <c r="E31">
        <v>45016.428834444487</v>
      </c>
      <c r="F31">
        <f>VLOOKUP(Tabla1[[#This Row],[ASESOR]],DATA_MAYO_2026[[ASER_]:[R_M]],24,0)</f>
        <v>2000</v>
      </c>
      <c r="G31">
        <f>Tabla1[[#This Row],[RECUPEROS]]/Tabla1[[#This Row],[METAS]]</f>
        <v>4.4428224356830644E-2</v>
      </c>
    </row>
    <row r="32" spans="1:7" x14ac:dyDescent="0.25">
      <c r="A32" t="s">
        <v>85</v>
      </c>
      <c r="B32" t="s">
        <v>1245</v>
      </c>
      <c r="C32" t="s">
        <v>1239</v>
      </c>
      <c r="D32" t="s">
        <v>1141</v>
      </c>
      <c r="E32">
        <v>24071.284862862674</v>
      </c>
      <c r="F32">
        <f>VLOOKUP(Tabla1[[#This Row],[ASESOR]],DATA_MAYO_2026[[ASER_]:[R_M]],24,0)</f>
        <v>0</v>
      </c>
      <c r="G32">
        <f>Tabla1[[#This Row],[RECUPEROS]]/Tabla1[[#This Row],[METAS]]</f>
        <v>0</v>
      </c>
    </row>
    <row r="33" spans="1:7" x14ac:dyDescent="0.25">
      <c r="A33" t="s">
        <v>81</v>
      </c>
      <c r="B33" t="s">
        <v>1245</v>
      </c>
      <c r="C33" t="s">
        <v>1239</v>
      </c>
      <c r="D33" t="s">
        <v>1141</v>
      </c>
      <c r="E33">
        <v>42202.902032291706</v>
      </c>
      <c r="F33">
        <f>VLOOKUP(Tabla1[[#This Row],[ASESOR]],DATA_MAYO_2026[[ASER_]:[R_M]],24,0)</f>
        <v>0</v>
      </c>
      <c r="G33">
        <f>Tabla1[[#This Row],[RECUPEROS]]/Tabla1[[#This Row],[METAS]]</f>
        <v>0</v>
      </c>
    </row>
    <row r="34" spans="1:7" x14ac:dyDescent="0.25">
      <c r="A34" t="s">
        <v>50</v>
      </c>
      <c r="B34" t="s">
        <v>1245</v>
      </c>
      <c r="C34" t="s">
        <v>1239</v>
      </c>
      <c r="D34" t="s">
        <v>1141</v>
      </c>
      <c r="E34">
        <v>7502.7381390740802</v>
      </c>
      <c r="F34">
        <f>VLOOKUP(Tabla1[[#This Row],[ASESOR]],DATA_MAYO_2026[[ASER_]:[R_M]],24,0)</f>
        <v>200</v>
      </c>
      <c r="G34">
        <f>Tabla1[[#This Row],[RECUPEROS]]/Tabla1[[#This Row],[METAS]]</f>
        <v>2.665693461409839E-2</v>
      </c>
    </row>
    <row r="35" spans="1:7" x14ac:dyDescent="0.25">
      <c r="A35" t="s">
        <v>11</v>
      </c>
      <c r="B35" t="s">
        <v>1245</v>
      </c>
      <c r="C35" t="s">
        <v>1240</v>
      </c>
      <c r="D35" t="s">
        <v>1140</v>
      </c>
      <c r="E35">
        <v>25321.741219375021</v>
      </c>
      <c r="F35">
        <f>VLOOKUP(Tabla1[[#This Row],[ASESOR]],DATA_MAYO_2026[[ASER_]:[R_M]],24,0)</f>
        <v>1400</v>
      </c>
      <c r="G35">
        <f>Tabla1[[#This Row],[RECUPEROS]]/Tabla1[[#This Row],[METAS]]</f>
        <v>5.528845697738926E-2</v>
      </c>
    </row>
    <row r="36" spans="1:7" x14ac:dyDescent="0.25">
      <c r="A36" t="s">
        <v>60</v>
      </c>
      <c r="B36" t="s">
        <v>1245</v>
      </c>
      <c r="C36" t="s">
        <v>1240</v>
      </c>
      <c r="D36" t="s">
        <v>1140</v>
      </c>
      <c r="E36">
        <v>45016.428834444487</v>
      </c>
      <c r="F36">
        <f>VLOOKUP(Tabla1[[#This Row],[ASESOR]],DATA_MAYO_2026[[ASER_]:[R_M]],24,0)</f>
        <v>4854.8</v>
      </c>
      <c r="G36">
        <f>Tabla1[[#This Row],[RECUPEROS]]/Tabla1[[#This Row],[METAS]]</f>
        <v>0.10784507180377072</v>
      </c>
    </row>
    <row r="37" spans="1:7" x14ac:dyDescent="0.25">
      <c r="A37" t="s">
        <v>78</v>
      </c>
      <c r="B37" t="s">
        <v>1245</v>
      </c>
      <c r="C37" t="s">
        <v>1240</v>
      </c>
      <c r="D37" t="s">
        <v>1140</v>
      </c>
      <c r="E37">
        <v>44834.41242829393</v>
      </c>
      <c r="F37">
        <f>VLOOKUP(Tabla1[[#This Row],[ASESOR]],DATA_MAYO_2026[[ASER_]:[R_M]],24,0)</f>
        <v>0</v>
      </c>
      <c r="G37">
        <f>Tabla1[[#This Row],[RECUPEROS]]/Tabla1[[#This Row],[METAS]]</f>
        <v>0</v>
      </c>
    </row>
    <row r="38" spans="1:7" x14ac:dyDescent="0.25">
      <c r="A38" t="s">
        <v>599</v>
      </c>
      <c r="B38" t="s">
        <v>1245</v>
      </c>
      <c r="C38" t="s">
        <v>1240</v>
      </c>
      <c r="D38" t="s">
        <v>1140</v>
      </c>
      <c r="E38">
        <v>7502.7381390740802</v>
      </c>
      <c r="F38">
        <f>VLOOKUP(Tabla1[[#This Row],[ASESOR]],DATA_MAYO_2026[[ASER_]:[R_M]],24,0)</f>
        <v>0</v>
      </c>
      <c r="G38">
        <f>Tabla1[[#This Row],[RECUPEROS]]/Tabla1[[#This Row],[METAS]]</f>
        <v>0</v>
      </c>
    </row>
    <row r="39" spans="1:7" x14ac:dyDescent="0.25">
      <c r="A39" t="s">
        <v>58</v>
      </c>
      <c r="B39" t="s">
        <v>1245</v>
      </c>
      <c r="C39" t="s">
        <v>1241</v>
      </c>
      <c r="D39" t="s">
        <v>1139</v>
      </c>
      <c r="E39">
        <v>24071.284862862674</v>
      </c>
      <c r="F39">
        <f>VLOOKUP(Tabla1[[#This Row],[ASESOR]],DATA_MAYO_2026[[ASER_]:[R_M]],24,0)</f>
        <v>2000</v>
      </c>
      <c r="G39">
        <f>Tabla1[[#This Row],[RECUPEROS]]/Tabla1[[#This Row],[METAS]]</f>
        <v>8.3086549446540439E-2</v>
      </c>
    </row>
    <row r="40" spans="1:7" x14ac:dyDescent="0.25">
      <c r="A40" t="s">
        <v>73</v>
      </c>
      <c r="B40" t="s">
        <v>1245</v>
      </c>
      <c r="C40" t="s">
        <v>1241</v>
      </c>
      <c r="D40" t="s">
        <v>1139</v>
      </c>
      <c r="E40">
        <v>7502.7381390740802</v>
      </c>
      <c r="F40">
        <f>VLOOKUP(Tabla1[[#This Row],[ASESOR]],DATA_MAYO_2026[[ASER_]:[R_M]],24,0)</f>
        <v>1900</v>
      </c>
      <c r="G40">
        <f>Tabla1[[#This Row],[RECUPEROS]]/Tabla1[[#This Row],[METAS]]</f>
        <v>0.2532408788339347</v>
      </c>
    </row>
    <row r="41" spans="1:7" x14ac:dyDescent="0.25">
      <c r="A41" t="s">
        <v>109</v>
      </c>
      <c r="B41" t="s">
        <v>1245</v>
      </c>
      <c r="C41" t="s">
        <v>1241</v>
      </c>
      <c r="D41" t="s">
        <v>1139</v>
      </c>
      <c r="E41">
        <v>18444.231258557116</v>
      </c>
      <c r="F41">
        <f>VLOOKUP(Tabla1[[#This Row],[ASESOR]],DATA_MAYO_2026[[ASER_]:[R_M]],24,0)</f>
        <v>500</v>
      </c>
      <c r="G41">
        <f>Tabla1[[#This Row],[RECUPEROS]]/Tabla1[[#This Row],[METAS]]</f>
        <v>2.7108747065184801E-2</v>
      </c>
    </row>
    <row r="42" spans="1:7" x14ac:dyDescent="0.25">
      <c r="A42" t="s">
        <v>25</v>
      </c>
      <c r="B42" t="s">
        <v>1245</v>
      </c>
      <c r="C42" t="s">
        <v>1241</v>
      </c>
      <c r="D42" t="s">
        <v>1139</v>
      </c>
      <c r="E42">
        <v>42202.902032291706</v>
      </c>
      <c r="F42">
        <f>VLOOKUP(Tabla1[[#This Row],[ASESOR]],DATA_MAYO_2026[[ASER_]:[R_M]],24,0)</f>
        <v>3670</v>
      </c>
      <c r="G42">
        <f>Tabla1[[#This Row],[RECUPEROS]]/Tabla1[[#This Row],[METAS]]</f>
        <v>8.6960844474436527E-2</v>
      </c>
    </row>
    <row r="43" spans="1:7" x14ac:dyDescent="0.25">
      <c r="A43" t="s">
        <v>32</v>
      </c>
      <c r="B43" t="s">
        <v>1245</v>
      </c>
      <c r="C43" t="s">
        <v>1242</v>
      </c>
      <c r="D43" t="s">
        <v>1138</v>
      </c>
      <c r="E43">
        <v>24071.284862862674</v>
      </c>
      <c r="F43">
        <f>VLOOKUP(Tabla1[[#This Row],[ASESOR]],DATA_MAYO_2026[[ASER_]:[R_M]],24,0)</f>
        <v>5900</v>
      </c>
      <c r="G43">
        <f>Tabla1[[#This Row],[RECUPEROS]]/Tabla1[[#This Row],[METAS]]</f>
        <v>0.24510532086729431</v>
      </c>
    </row>
    <row r="44" spans="1:7" x14ac:dyDescent="0.25">
      <c r="A44" t="s">
        <v>26</v>
      </c>
      <c r="B44" t="s">
        <v>1245</v>
      </c>
      <c r="C44" t="s">
        <v>1242</v>
      </c>
      <c r="D44" t="s">
        <v>1138</v>
      </c>
      <c r="E44">
        <v>18444.231258557116</v>
      </c>
      <c r="F44">
        <f>VLOOKUP(Tabla1[[#This Row],[ASESOR]],DATA_MAYO_2026[[ASER_]:[R_M]],24,0)</f>
        <v>5018</v>
      </c>
      <c r="G44">
        <f>Tabla1[[#This Row],[RECUPEROS]]/Tabla1[[#This Row],[METAS]]</f>
        <v>0.27206338554619469</v>
      </c>
    </row>
    <row r="45" spans="1:7" x14ac:dyDescent="0.25">
      <c r="A45" t="s">
        <v>22</v>
      </c>
      <c r="B45" t="s">
        <v>1245</v>
      </c>
      <c r="C45" t="s">
        <v>1242</v>
      </c>
      <c r="D45" t="s">
        <v>1138</v>
      </c>
      <c r="E45">
        <v>24071.284862862674</v>
      </c>
      <c r="F45">
        <f>VLOOKUP(Tabla1[[#This Row],[ASESOR]],DATA_MAYO_2026[[ASER_]:[R_M]],24,0)</f>
        <v>1905</v>
      </c>
      <c r="G45">
        <f>Tabla1[[#This Row],[RECUPEROS]]/Tabla1[[#This Row],[METAS]]</f>
        <v>7.9139938347829772E-2</v>
      </c>
    </row>
    <row r="46" spans="1:7" x14ac:dyDescent="0.25">
      <c r="A46" t="s">
        <v>42</v>
      </c>
      <c r="B46" t="s">
        <v>1245</v>
      </c>
      <c r="C46" t="s">
        <v>1242</v>
      </c>
      <c r="D46" t="s">
        <v>1138</v>
      </c>
      <c r="E46">
        <v>24071.284862862674</v>
      </c>
      <c r="F46">
        <f>VLOOKUP(Tabla1[[#This Row],[ASESOR]],DATA_MAYO_2026[[ASER_]:[R_M]],24,0)</f>
        <v>1000</v>
      </c>
      <c r="G46">
        <f>Tabla1[[#This Row],[RECUPEROS]]/Tabla1[[#This Row],[METAS]]</f>
        <v>4.154327472327022E-2</v>
      </c>
    </row>
    <row r="47" spans="1:7" x14ac:dyDescent="0.25">
      <c r="A47" t="s">
        <v>34</v>
      </c>
      <c r="B47" t="s">
        <v>1245</v>
      </c>
      <c r="C47" t="s">
        <v>1243</v>
      </c>
      <c r="D47" t="s">
        <v>1137</v>
      </c>
      <c r="E47">
        <v>25321.741219375021</v>
      </c>
      <c r="F47">
        <f>VLOOKUP(Tabla1[[#This Row],[ASESOR]],DATA_MAYO_2026[[ASER_]:[R_M]],24,0)</f>
        <v>600</v>
      </c>
      <c r="G47">
        <f>Tabla1[[#This Row],[RECUPEROS]]/Tabla1[[#This Row],[METAS]]</f>
        <v>2.3695052990309683E-2</v>
      </c>
    </row>
    <row r="48" spans="1:7" x14ac:dyDescent="0.25">
      <c r="A48" t="s">
        <v>24</v>
      </c>
      <c r="B48" t="s">
        <v>1245</v>
      </c>
      <c r="C48" t="s">
        <v>1243</v>
      </c>
      <c r="D48" t="s">
        <v>1137</v>
      </c>
      <c r="E48">
        <v>42202.902032291706</v>
      </c>
      <c r="F48">
        <f>VLOOKUP(Tabla1[[#This Row],[ASESOR]],DATA_MAYO_2026[[ASER_]:[R_M]],24,0)</f>
        <v>9000</v>
      </c>
      <c r="G48">
        <f>Tabla1[[#This Row],[RECUPEROS]]/Tabla1[[#This Row],[METAS]]</f>
        <v>0.2132554769127871</v>
      </c>
    </row>
    <row r="49" spans="1:7" x14ac:dyDescent="0.25">
      <c r="A49" t="s">
        <v>105</v>
      </c>
      <c r="B49" t="s">
        <v>1245</v>
      </c>
      <c r="C49" t="s">
        <v>1243</v>
      </c>
      <c r="D49" t="s">
        <v>1137</v>
      </c>
      <c r="E49">
        <v>25321.741219375021</v>
      </c>
      <c r="F49">
        <f>VLOOKUP(Tabla1[[#This Row],[ASESOR]],DATA_MAYO_2026[[ASER_]:[R_M]],24,0)</f>
        <v>5500</v>
      </c>
      <c r="G49">
        <f>Tabla1[[#This Row],[RECUPEROS]]/Tabla1[[#This Row],[METAS]]</f>
        <v>0.21720465241117207</v>
      </c>
    </row>
    <row r="50" spans="1:7" x14ac:dyDescent="0.25">
      <c r="A50" t="s">
        <v>600</v>
      </c>
      <c r="B50" t="s">
        <v>1245</v>
      </c>
      <c r="C50" t="s">
        <v>1243</v>
      </c>
      <c r="D50" t="s">
        <v>1137</v>
      </c>
      <c r="E50">
        <v>7502.7381390740802</v>
      </c>
      <c r="F50">
        <f>VLOOKUP(Tabla1[[#This Row],[ASESOR]],DATA_MAYO_2026[[ASER_]:[R_M]],24,0)</f>
        <v>0</v>
      </c>
      <c r="G50">
        <f>Tabla1[[#This Row],[RECUPEROS]]/Tabla1[[#This Row],[METAS]]</f>
        <v>0</v>
      </c>
    </row>
    <row r="51" spans="1:7" x14ac:dyDescent="0.25">
      <c r="A51" t="s">
        <v>16</v>
      </c>
      <c r="B51" t="s">
        <v>1246</v>
      </c>
      <c r="C51" t="s">
        <v>1202</v>
      </c>
      <c r="D51" t="s">
        <v>1219</v>
      </c>
      <c r="E51" t="s">
        <v>548</v>
      </c>
      <c r="F51" t="e">
        <f>VLOOKUP(Tabla1[[#This Row],[ASESOR]],DATA_MAYO_2026[[ASER_]:[R_M]],24,0)</f>
        <v>#N/A</v>
      </c>
      <c r="G51" t="e">
        <f>Tabla1[[#This Row],[RECUPEROS]]/Tabla1[[#This Row],[METAS]]</f>
        <v>#N/A</v>
      </c>
    </row>
    <row r="52" spans="1:7" x14ac:dyDescent="0.25">
      <c r="A52" t="s">
        <v>91</v>
      </c>
      <c r="B52" t="s">
        <v>1246</v>
      </c>
      <c r="C52" t="s">
        <v>1202</v>
      </c>
      <c r="D52" t="s">
        <v>1219</v>
      </c>
      <c r="E52" t="s">
        <v>548</v>
      </c>
      <c r="F52" t="e">
        <f>VLOOKUP(Tabla1[[#This Row],[ASESOR]],DATA_MAYO_2026[[ASER_]:[R_M]],24,0)</f>
        <v>#N/A</v>
      </c>
      <c r="G52" t="e">
        <f>Tabla1[[#This Row],[RECUPEROS]]/Tabla1[[#This Row],[METAS]]</f>
        <v>#N/A</v>
      </c>
    </row>
    <row r="53" spans="1:7" x14ac:dyDescent="0.25">
      <c r="A53" t="s">
        <v>1159</v>
      </c>
      <c r="B53" t="s">
        <v>1246</v>
      </c>
      <c r="C53" t="s">
        <v>1202</v>
      </c>
      <c r="D53" t="s">
        <v>1219</v>
      </c>
      <c r="E53" t="s">
        <v>548</v>
      </c>
      <c r="F53" t="e">
        <f>VLOOKUP(Tabla1[[#This Row],[ASESOR]],DATA_MAYO_2026[[ASER_]:[R_M]],24,0)</f>
        <v>#N/A</v>
      </c>
      <c r="G53" t="e">
        <f>Tabla1[[#This Row],[RECUPEROS]]/Tabla1[[#This Row],[METAS]]</f>
        <v>#N/A</v>
      </c>
    </row>
    <row r="54" spans="1:7" x14ac:dyDescent="0.25">
      <c r="A54" t="s">
        <v>1160</v>
      </c>
      <c r="B54" t="s">
        <v>1246</v>
      </c>
      <c r="C54" t="s">
        <v>1202</v>
      </c>
      <c r="D54" t="s">
        <v>1219</v>
      </c>
      <c r="E54" t="s">
        <v>548</v>
      </c>
      <c r="F54" t="e">
        <f>VLOOKUP(Tabla1[[#This Row],[ASESOR]],DATA_MAYO_2026[[ASER_]:[R_M]],24,0)</f>
        <v>#N/A</v>
      </c>
      <c r="G54" t="e">
        <f>Tabla1[[#This Row],[RECUPEROS]]/Tabla1[[#This Row],[METAS]]</f>
        <v>#N/A</v>
      </c>
    </row>
    <row r="55" spans="1:7" x14ac:dyDescent="0.25">
      <c r="A55" t="s">
        <v>1161</v>
      </c>
      <c r="B55" t="s">
        <v>1246</v>
      </c>
      <c r="C55" t="s">
        <v>1202</v>
      </c>
      <c r="D55" t="s">
        <v>1219</v>
      </c>
      <c r="E55" t="s">
        <v>548</v>
      </c>
      <c r="F55" t="e">
        <f>VLOOKUP(Tabla1[[#This Row],[ASESOR]],DATA_MAYO_2026[[ASER_]:[R_M]],24,0)</f>
        <v>#N/A</v>
      </c>
      <c r="G55" t="e">
        <f>Tabla1[[#This Row],[RECUPEROS]]/Tabla1[[#This Row],[METAS]]</f>
        <v>#N/A</v>
      </c>
    </row>
    <row r="56" spans="1:7" x14ac:dyDescent="0.25">
      <c r="A56" t="s">
        <v>66</v>
      </c>
      <c r="B56" t="s">
        <v>1246</v>
      </c>
      <c r="C56" t="s">
        <v>1203</v>
      </c>
      <c r="D56" t="s">
        <v>1220</v>
      </c>
      <c r="E56" t="s">
        <v>548</v>
      </c>
      <c r="F56" t="e">
        <f>VLOOKUP(Tabla1[[#This Row],[ASESOR]],DATA_MAYO_2026[[ASER_]:[R_M]],24,0)</f>
        <v>#N/A</v>
      </c>
      <c r="G56" t="e">
        <f>Tabla1[[#This Row],[RECUPEROS]]/Tabla1[[#This Row],[METAS]]</f>
        <v>#N/A</v>
      </c>
    </row>
    <row r="57" spans="1:7" x14ac:dyDescent="0.25">
      <c r="A57" t="s">
        <v>1162</v>
      </c>
      <c r="B57" t="s">
        <v>1246</v>
      </c>
      <c r="C57" t="s">
        <v>1203</v>
      </c>
      <c r="D57" t="s">
        <v>1220</v>
      </c>
      <c r="E57" t="s">
        <v>548</v>
      </c>
      <c r="F57" t="e">
        <f>VLOOKUP(Tabla1[[#This Row],[ASESOR]],DATA_MAYO_2026[[ASER_]:[R_M]],24,0)</f>
        <v>#N/A</v>
      </c>
      <c r="G57" t="e">
        <f>Tabla1[[#This Row],[RECUPEROS]]/Tabla1[[#This Row],[METAS]]</f>
        <v>#N/A</v>
      </c>
    </row>
    <row r="58" spans="1:7" x14ac:dyDescent="0.25">
      <c r="A58" t="s">
        <v>1163</v>
      </c>
      <c r="B58" t="s">
        <v>1246</v>
      </c>
      <c r="C58" t="s">
        <v>1203</v>
      </c>
      <c r="D58" t="s">
        <v>1220</v>
      </c>
      <c r="E58" t="s">
        <v>548</v>
      </c>
      <c r="F58" t="e">
        <f>VLOOKUP(Tabla1[[#This Row],[ASESOR]],DATA_MAYO_2026[[ASER_]:[R_M]],24,0)</f>
        <v>#N/A</v>
      </c>
      <c r="G58" t="e">
        <f>Tabla1[[#This Row],[RECUPEROS]]/Tabla1[[#This Row],[METAS]]</f>
        <v>#N/A</v>
      </c>
    </row>
    <row r="59" spans="1:7" x14ac:dyDescent="0.25">
      <c r="A59" t="s">
        <v>1164</v>
      </c>
      <c r="B59" t="s">
        <v>1246</v>
      </c>
      <c r="C59" t="s">
        <v>1203</v>
      </c>
      <c r="D59" t="s">
        <v>1220</v>
      </c>
      <c r="E59" t="s">
        <v>548</v>
      </c>
      <c r="F59" t="e">
        <f>VLOOKUP(Tabla1[[#This Row],[ASESOR]],DATA_MAYO_2026[[ASER_]:[R_M]],24,0)</f>
        <v>#N/A</v>
      </c>
      <c r="G59" t="e">
        <f>Tabla1[[#This Row],[RECUPEROS]]/Tabla1[[#This Row],[METAS]]</f>
        <v>#N/A</v>
      </c>
    </row>
    <row r="60" spans="1:7" x14ac:dyDescent="0.25">
      <c r="A60" t="s">
        <v>1165</v>
      </c>
      <c r="B60" t="s">
        <v>1246</v>
      </c>
      <c r="C60" t="s">
        <v>1204</v>
      </c>
      <c r="D60" t="s">
        <v>1221</v>
      </c>
      <c r="E60" t="s">
        <v>548</v>
      </c>
      <c r="F60" t="e">
        <f>VLOOKUP(Tabla1[[#This Row],[ASESOR]],DATA_MAYO_2026[[ASER_]:[R_M]],24,0)</f>
        <v>#N/A</v>
      </c>
      <c r="G60" t="e">
        <f>Tabla1[[#This Row],[RECUPEROS]]/Tabla1[[#This Row],[METAS]]</f>
        <v>#N/A</v>
      </c>
    </row>
    <row r="61" spans="1:7" x14ac:dyDescent="0.25">
      <c r="A61" t="s">
        <v>1166</v>
      </c>
      <c r="B61" t="s">
        <v>1246</v>
      </c>
      <c r="C61" t="s">
        <v>1204</v>
      </c>
      <c r="D61" t="s">
        <v>1221</v>
      </c>
      <c r="E61" t="s">
        <v>548</v>
      </c>
      <c r="F61" t="e">
        <f>VLOOKUP(Tabla1[[#This Row],[ASESOR]],DATA_MAYO_2026[[ASER_]:[R_M]],24,0)</f>
        <v>#N/A</v>
      </c>
      <c r="G61" t="e">
        <f>Tabla1[[#This Row],[RECUPEROS]]/Tabla1[[#This Row],[METAS]]</f>
        <v>#N/A</v>
      </c>
    </row>
    <row r="62" spans="1:7" x14ac:dyDescent="0.25">
      <c r="A62" t="s">
        <v>1167</v>
      </c>
      <c r="B62" t="s">
        <v>1246</v>
      </c>
      <c r="C62" t="s">
        <v>1204</v>
      </c>
      <c r="D62" t="s">
        <v>1221</v>
      </c>
      <c r="E62" t="s">
        <v>548</v>
      </c>
      <c r="F62" t="e">
        <f>VLOOKUP(Tabla1[[#This Row],[ASESOR]],DATA_MAYO_2026[[ASER_]:[R_M]],24,0)</f>
        <v>#N/A</v>
      </c>
      <c r="G62" t="e">
        <f>Tabla1[[#This Row],[RECUPEROS]]/Tabla1[[#This Row],[METAS]]</f>
        <v>#N/A</v>
      </c>
    </row>
    <row r="63" spans="1:7" x14ac:dyDescent="0.25">
      <c r="A63" t="s">
        <v>1168</v>
      </c>
      <c r="B63" t="s">
        <v>1246</v>
      </c>
      <c r="C63" t="s">
        <v>1204</v>
      </c>
      <c r="D63" t="s">
        <v>1221</v>
      </c>
      <c r="E63" t="s">
        <v>548</v>
      </c>
      <c r="F63" t="e">
        <f>VLOOKUP(Tabla1[[#This Row],[ASESOR]],DATA_MAYO_2026[[ASER_]:[R_M]],24,0)</f>
        <v>#N/A</v>
      </c>
      <c r="G63" t="e">
        <f>Tabla1[[#This Row],[RECUPEROS]]/Tabla1[[#This Row],[METAS]]</f>
        <v>#N/A</v>
      </c>
    </row>
    <row r="64" spans="1:7" x14ac:dyDescent="0.25">
      <c r="A64" t="s">
        <v>1169</v>
      </c>
      <c r="B64" t="s">
        <v>1246</v>
      </c>
      <c r="C64" t="s">
        <v>1205</v>
      </c>
      <c r="D64" t="s">
        <v>1222</v>
      </c>
      <c r="E64" t="s">
        <v>548</v>
      </c>
      <c r="F64" t="e">
        <f>VLOOKUP(Tabla1[[#This Row],[ASESOR]],DATA_MAYO_2026[[ASER_]:[R_M]],24,0)</f>
        <v>#N/A</v>
      </c>
      <c r="G64" t="e">
        <f>Tabla1[[#This Row],[RECUPEROS]]/Tabla1[[#This Row],[METAS]]</f>
        <v>#N/A</v>
      </c>
    </row>
    <row r="65" spans="1:7" x14ac:dyDescent="0.25">
      <c r="A65" t="s">
        <v>1170</v>
      </c>
      <c r="B65" t="s">
        <v>1246</v>
      </c>
      <c r="C65" t="s">
        <v>1205</v>
      </c>
      <c r="D65" t="s">
        <v>1222</v>
      </c>
      <c r="E65" t="s">
        <v>548</v>
      </c>
      <c r="F65" t="e">
        <f>VLOOKUP(Tabla1[[#This Row],[ASESOR]],DATA_MAYO_2026[[ASER_]:[R_M]],24,0)</f>
        <v>#N/A</v>
      </c>
      <c r="G65" t="e">
        <f>Tabla1[[#This Row],[RECUPEROS]]/Tabla1[[#This Row],[METAS]]</f>
        <v>#N/A</v>
      </c>
    </row>
    <row r="66" spans="1:7" x14ac:dyDescent="0.25">
      <c r="A66" t="s">
        <v>1171</v>
      </c>
      <c r="B66" t="s">
        <v>1246</v>
      </c>
      <c r="C66" t="s">
        <v>1205</v>
      </c>
      <c r="D66" t="s">
        <v>1222</v>
      </c>
      <c r="E66" t="s">
        <v>548</v>
      </c>
      <c r="F66" t="e">
        <f>VLOOKUP(Tabla1[[#This Row],[ASESOR]],DATA_MAYO_2026[[ASER_]:[R_M]],24,0)</f>
        <v>#N/A</v>
      </c>
      <c r="G66" t="e">
        <f>Tabla1[[#This Row],[RECUPEROS]]/Tabla1[[#This Row],[METAS]]</f>
        <v>#N/A</v>
      </c>
    </row>
    <row r="67" spans="1:7" x14ac:dyDescent="0.25">
      <c r="A67" t="s">
        <v>1172</v>
      </c>
      <c r="B67" t="s">
        <v>1246</v>
      </c>
      <c r="C67" t="s">
        <v>1205</v>
      </c>
      <c r="D67" t="s">
        <v>1222</v>
      </c>
      <c r="E67" t="s">
        <v>548</v>
      </c>
      <c r="F67" t="e">
        <f>VLOOKUP(Tabla1[[#This Row],[ASESOR]],DATA_MAYO_2026[[ASER_]:[R_M]],24,0)</f>
        <v>#N/A</v>
      </c>
      <c r="G67" t="e">
        <f>Tabla1[[#This Row],[RECUPEROS]]/Tabla1[[#This Row],[METAS]]</f>
        <v>#N/A</v>
      </c>
    </row>
    <row r="68" spans="1:7" x14ac:dyDescent="0.25">
      <c r="A68" t="s">
        <v>28</v>
      </c>
      <c r="B68" t="s">
        <v>1246</v>
      </c>
      <c r="C68" t="s">
        <v>1206</v>
      </c>
      <c r="D68" t="s">
        <v>1223</v>
      </c>
      <c r="E68" t="s">
        <v>548</v>
      </c>
      <c r="F68" t="e">
        <f>VLOOKUP(Tabla1[[#This Row],[ASESOR]],DATA_MAYO_2026[[ASER_]:[R_M]],24,0)</f>
        <v>#N/A</v>
      </c>
      <c r="G68" t="e">
        <f>Tabla1[[#This Row],[RECUPEROS]]/Tabla1[[#This Row],[METAS]]</f>
        <v>#N/A</v>
      </c>
    </row>
    <row r="69" spans="1:7" x14ac:dyDescent="0.25">
      <c r="A69" t="s">
        <v>1173</v>
      </c>
      <c r="B69" t="s">
        <v>1246</v>
      </c>
      <c r="C69" t="s">
        <v>1206</v>
      </c>
      <c r="D69" t="s">
        <v>1223</v>
      </c>
      <c r="E69" t="s">
        <v>548</v>
      </c>
      <c r="F69" t="e">
        <f>VLOOKUP(Tabla1[[#This Row],[ASESOR]],DATA_MAYO_2026[[ASER_]:[R_M]],24,0)</f>
        <v>#N/A</v>
      </c>
      <c r="G69" t="e">
        <f>Tabla1[[#This Row],[RECUPEROS]]/Tabla1[[#This Row],[METAS]]</f>
        <v>#N/A</v>
      </c>
    </row>
    <row r="70" spans="1:7" x14ac:dyDescent="0.25">
      <c r="A70" t="s">
        <v>1174</v>
      </c>
      <c r="B70" t="s">
        <v>1246</v>
      </c>
      <c r="C70" t="s">
        <v>1206</v>
      </c>
      <c r="D70" t="s">
        <v>1223</v>
      </c>
      <c r="E70" t="s">
        <v>548</v>
      </c>
      <c r="F70" t="e">
        <f>VLOOKUP(Tabla1[[#This Row],[ASESOR]],DATA_MAYO_2026[[ASER_]:[R_M]],24,0)</f>
        <v>#N/A</v>
      </c>
      <c r="G70" t="e">
        <f>Tabla1[[#This Row],[RECUPEROS]]/Tabla1[[#This Row],[METAS]]</f>
        <v>#N/A</v>
      </c>
    </row>
    <row r="71" spans="1:7" x14ac:dyDescent="0.25">
      <c r="A71" t="s">
        <v>1175</v>
      </c>
      <c r="B71" t="s">
        <v>1246</v>
      </c>
      <c r="C71" t="s">
        <v>1206</v>
      </c>
      <c r="D71" t="s">
        <v>1223</v>
      </c>
      <c r="E71" t="s">
        <v>548</v>
      </c>
      <c r="F71" t="e">
        <f>VLOOKUP(Tabla1[[#This Row],[ASESOR]],DATA_MAYO_2026[[ASER_]:[R_M]],24,0)</f>
        <v>#N/A</v>
      </c>
      <c r="G71" t="e">
        <f>Tabla1[[#This Row],[RECUPEROS]]/Tabla1[[#This Row],[METAS]]</f>
        <v>#N/A</v>
      </c>
    </row>
    <row r="72" spans="1:7" x14ac:dyDescent="0.25">
      <c r="A72" t="s">
        <v>1176</v>
      </c>
      <c r="B72" t="s">
        <v>1246</v>
      </c>
      <c r="C72" t="s">
        <v>1207</v>
      </c>
      <c r="D72" t="s">
        <v>1224</v>
      </c>
      <c r="E72" t="s">
        <v>548</v>
      </c>
      <c r="F72" t="e">
        <f>VLOOKUP(Tabla1[[#This Row],[ASESOR]],DATA_MAYO_2026[[ASER_]:[R_M]],24,0)</f>
        <v>#N/A</v>
      </c>
      <c r="G72" t="e">
        <f>Tabla1[[#This Row],[RECUPEROS]]/Tabla1[[#This Row],[METAS]]</f>
        <v>#N/A</v>
      </c>
    </row>
    <row r="73" spans="1:7" x14ac:dyDescent="0.25">
      <c r="A73" t="s">
        <v>1177</v>
      </c>
      <c r="B73" t="s">
        <v>1246</v>
      </c>
      <c r="C73" t="s">
        <v>1207</v>
      </c>
      <c r="D73" t="s">
        <v>1224</v>
      </c>
      <c r="E73" t="s">
        <v>548</v>
      </c>
      <c r="F73" t="e">
        <f>VLOOKUP(Tabla1[[#This Row],[ASESOR]],DATA_MAYO_2026[[ASER_]:[R_M]],24,0)</f>
        <v>#N/A</v>
      </c>
      <c r="G73" t="e">
        <f>Tabla1[[#This Row],[RECUPEROS]]/Tabla1[[#This Row],[METAS]]</f>
        <v>#N/A</v>
      </c>
    </row>
    <row r="74" spans="1:7" x14ac:dyDescent="0.25">
      <c r="A74" t="s">
        <v>1178</v>
      </c>
      <c r="B74" t="s">
        <v>1246</v>
      </c>
      <c r="C74" t="s">
        <v>1207</v>
      </c>
      <c r="D74" t="s">
        <v>1224</v>
      </c>
      <c r="E74" t="s">
        <v>548</v>
      </c>
      <c r="F74" t="e">
        <f>VLOOKUP(Tabla1[[#This Row],[ASESOR]],DATA_MAYO_2026[[ASER_]:[R_M]],24,0)</f>
        <v>#N/A</v>
      </c>
      <c r="G74" t="e">
        <f>Tabla1[[#This Row],[RECUPEROS]]/Tabla1[[#This Row],[METAS]]</f>
        <v>#N/A</v>
      </c>
    </row>
    <row r="75" spans="1:7" x14ac:dyDescent="0.25">
      <c r="A75" t="s">
        <v>1179</v>
      </c>
      <c r="B75" t="s">
        <v>1246</v>
      </c>
      <c r="C75" t="s">
        <v>1207</v>
      </c>
      <c r="D75" t="s">
        <v>1224</v>
      </c>
      <c r="E75" t="s">
        <v>548</v>
      </c>
      <c r="F75" t="e">
        <f>VLOOKUP(Tabla1[[#This Row],[ASESOR]],DATA_MAYO_2026[[ASER_]:[R_M]],24,0)</f>
        <v>#N/A</v>
      </c>
      <c r="G75" t="e">
        <f>Tabla1[[#This Row],[RECUPEROS]]/Tabla1[[#This Row],[METAS]]</f>
        <v>#N/A</v>
      </c>
    </row>
    <row r="76" spans="1:7" x14ac:dyDescent="0.25">
      <c r="A76" t="s">
        <v>1180</v>
      </c>
      <c r="B76" t="s">
        <v>1246</v>
      </c>
      <c r="C76" t="s">
        <v>1208</v>
      </c>
      <c r="D76" t="s">
        <v>1225</v>
      </c>
      <c r="E76" t="s">
        <v>548</v>
      </c>
      <c r="F76" t="e">
        <f>VLOOKUP(Tabla1[[#This Row],[ASESOR]],DATA_MAYO_2026[[ASER_]:[R_M]],24,0)</f>
        <v>#N/A</v>
      </c>
      <c r="G76" t="e">
        <f>Tabla1[[#This Row],[RECUPEROS]]/Tabla1[[#This Row],[METAS]]</f>
        <v>#N/A</v>
      </c>
    </row>
    <row r="77" spans="1:7" x14ac:dyDescent="0.25">
      <c r="A77" t="s">
        <v>1181</v>
      </c>
      <c r="B77" t="s">
        <v>1246</v>
      </c>
      <c r="C77" t="s">
        <v>1208</v>
      </c>
      <c r="D77" t="s">
        <v>1225</v>
      </c>
      <c r="E77" t="s">
        <v>548</v>
      </c>
      <c r="F77" t="e">
        <f>VLOOKUP(Tabla1[[#This Row],[ASESOR]],DATA_MAYO_2026[[ASER_]:[R_M]],24,0)</f>
        <v>#N/A</v>
      </c>
      <c r="G77" t="e">
        <f>Tabla1[[#This Row],[RECUPEROS]]/Tabla1[[#This Row],[METAS]]</f>
        <v>#N/A</v>
      </c>
    </row>
    <row r="78" spans="1:7" x14ac:dyDescent="0.25">
      <c r="A78" t="s">
        <v>1182</v>
      </c>
      <c r="B78" t="s">
        <v>1246</v>
      </c>
      <c r="C78" t="s">
        <v>1208</v>
      </c>
      <c r="D78" t="s">
        <v>1225</v>
      </c>
      <c r="E78" t="s">
        <v>548</v>
      </c>
      <c r="F78" t="e">
        <f>VLOOKUP(Tabla1[[#This Row],[ASESOR]],DATA_MAYO_2026[[ASER_]:[R_M]],24,0)</f>
        <v>#N/A</v>
      </c>
      <c r="G78" t="e">
        <f>Tabla1[[#This Row],[RECUPEROS]]/Tabla1[[#This Row],[METAS]]</f>
        <v>#N/A</v>
      </c>
    </row>
    <row r="79" spans="1:7" x14ac:dyDescent="0.25">
      <c r="A79" t="s">
        <v>1183</v>
      </c>
      <c r="B79" t="s">
        <v>1246</v>
      </c>
      <c r="C79" t="s">
        <v>1208</v>
      </c>
      <c r="D79" t="s">
        <v>1225</v>
      </c>
      <c r="E79" t="s">
        <v>548</v>
      </c>
      <c r="F79" t="e">
        <f>VLOOKUP(Tabla1[[#This Row],[ASESOR]],DATA_MAYO_2026[[ASER_]:[R_M]],24,0)</f>
        <v>#N/A</v>
      </c>
      <c r="G79" t="e">
        <f>Tabla1[[#This Row],[RECUPEROS]]/Tabla1[[#This Row],[METAS]]</f>
        <v>#N/A</v>
      </c>
    </row>
    <row r="80" spans="1:7" x14ac:dyDescent="0.25">
      <c r="A80" t="s">
        <v>1184</v>
      </c>
      <c r="B80" t="s">
        <v>1246</v>
      </c>
      <c r="C80" t="s">
        <v>1209</v>
      </c>
      <c r="D80" t="s">
        <v>1226</v>
      </c>
      <c r="E80" t="s">
        <v>548</v>
      </c>
      <c r="F80" t="e">
        <f>VLOOKUP(Tabla1[[#This Row],[ASESOR]],DATA_MAYO_2026[[ASER_]:[R_M]],24,0)</f>
        <v>#N/A</v>
      </c>
      <c r="G80" t="e">
        <f>Tabla1[[#This Row],[RECUPEROS]]/Tabla1[[#This Row],[METAS]]</f>
        <v>#N/A</v>
      </c>
    </row>
    <row r="81" spans="1:7" x14ac:dyDescent="0.25">
      <c r="A81" t="s">
        <v>1185</v>
      </c>
      <c r="B81" t="s">
        <v>1246</v>
      </c>
      <c r="C81" t="s">
        <v>1209</v>
      </c>
      <c r="D81" t="s">
        <v>1226</v>
      </c>
      <c r="E81" t="s">
        <v>548</v>
      </c>
      <c r="F81" t="e">
        <f>VLOOKUP(Tabla1[[#This Row],[ASESOR]],DATA_MAYO_2026[[ASER_]:[R_M]],24,0)</f>
        <v>#N/A</v>
      </c>
      <c r="G81" t="e">
        <f>Tabla1[[#This Row],[RECUPEROS]]/Tabla1[[#This Row],[METAS]]</f>
        <v>#N/A</v>
      </c>
    </row>
    <row r="82" spans="1:7" x14ac:dyDescent="0.25">
      <c r="A82" t="s">
        <v>1186</v>
      </c>
      <c r="B82" t="s">
        <v>1246</v>
      </c>
      <c r="C82" t="s">
        <v>1209</v>
      </c>
      <c r="D82" t="s">
        <v>1226</v>
      </c>
      <c r="E82" t="s">
        <v>548</v>
      </c>
      <c r="F82" t="e">
        <f>VLOOKUP(Tabla1[[#This Row],[ASESOR]],DATA_MAYO_2026[[ASER_]:[R_M]],24,0)</f>
        <v>#N/A</v>
      </c>
      <c r="G82" t="e">
        <f>Tabla1[[#This Row],[RECUPEROS]]/Tabla1[[#This Row],[METAS]]</f>
        <v>#N/A</v>
      </c>
    </row>
    <row r="83" spans="1:7" x14ac:dyDescent="0.25">
      <c r="A83" t="s">
        <v>1187</v>
      </c>
      <c r="B83" t="s">
        <v>1246</v>
      </c>
      <c r="C83" t="s">
        <v>1209</v>
      </c>
      <c r="D83" t="s">
        <v>1226</v>
      </c>
      <c r="E83" t="s">
        <v>548</v>
      </c>
      <c r="F83" t="e">
        <f>VLOOKUP(Tabla1[[#This Row],[ASESOR]],DATA_MAYO_2026[[ASER_]:[R_M]],24,0)</f>
        <v>#N/A</v>
      </c>
      <c r="G83" t="e">
        <f>Tabla1[[#This Row],[RECUPEROS]]/Tabla1[[#This Row],[METAS]]</f>
        <v>#N/A</v>
      </c>
    </row>
    <row r="84" spans="1:7" x14ac:dyDescent="0.25">
      <c r="A84" t="s">
        <v>1215</v>
      </c>
      <c r="B84" t="s">
        <v>1246</v>
      </c>
      <c r="C84" t="s">
        <v>1210</v>
      </c>
      <c r="D84" t="s">
        <v>1227</v>
      </c>
      <c r="E84" t="s">
        <v>548</v>
      </c>
      <c r="F84" t="e">
        <f>VLOOKUP(Tabla1[[#This Row],[ASESOR]],DATA_MAYO_2026[[ASER_]:[R_M]],24,0)</f>
        <v>#N/A</v>
      </c>
      <c r="G84" t="e">
        <f>Tabla1[[#This Row],[RECUPEROS]]/Tabla1[[#This Row],[METAS]]</f>
        <v>#N/A</v>
      </c>
    </row>
    <row r="85" spans="1:7" x14ac:dyDescent="0.25">
      <c r="A85" t="s">
        <v>1216</v>
      </c>
      <c r="B85" t="s">
        <v>1246</v>
      </c>
      <c r="C85" t="s">
        <v>1210</v>
      </c>
      <c r="D85" t="s">
        <v>1227</v>
      </c>
      <c r="E85" t="s">
        <v>548</v>
      </c>
      <c r="F85" t="e">
        <f>VLOOKUP(Tabla1[[#This Row],[ASESOR]],DATA_MAYO_2026[[ASER_]:[R_M]],24,0)</f>
        <v>#N/A</v>
      </c>
      <c r="G85" t="e">
        <f>Tabla1[[#This Row],[RECUPEROS]]/Tabla1[[#This Row],[METAS]]</f>
        <v>#N/A</v>
      </c>
    </row>
    <row r="86" spans="1:7" x14ac:dyDescent="0.25">
      <c r="A86" t="s">
        <v>1217</v>
      </c>
      <c r="B86" t="s">
        <v>1246</v>
      </c>
      <c r="C86" t="s">
        <v>1210</v>
      </c>
      <c r="D86" t="s">
        <v>1227</v>
      </c>
      <c r="E86" t="s">
        <v>548</v>
      </c>
      <c r="F86" t="e">
        <f>VLOOKUP(Tabla1[[#This Row],[ASESOR]],DATA_MAYO_2026[[ASER_]:[R_M]],24,0)</f>
        <v>#N/A</v>
      </c>
      <c r="G86" t="e">
        <f>Tabla1[[#This Row],[RECUPEROS]]/Tabla1[[#This Row],[METAS]]</f>
        <v>#N/A</v>
      </c>
    </row>
    <row r="87" spans="1:7" x14ac:dyDescent="0.25">
      <c r="A87" t="s">
        <v>1218</v>
      </c>
      <c r="B87" t="s">
        <v>1246</v>
      </c>
      <c r="C87" t="s">
        <v>1210</v>
      </c>
      <c r="D87" t="s">
        <v>1227</v>
      </c>
      <c r="E87" t="s">
        <v>548</v>
      </c>
      <c r="F87" t="e">
        <f>VLOOKUP(Tabla1[[#This Row],[ASESOR]],DATA_MAYO_2026[[ASER_]:[R_M]],24,0)</f>
        <v>#N/A</v>
      </c>
      <c r="G87" t="e">
        <f>Tabla1[[#This Row],[RECUPEROS]]/Tabla1[[#This Row],[METAS]]</f>
        <v>#N/A</v>
      </c>
    </row>
    <row r="88" spans="1:7" x14ac:dyDescent="0.25">
      <c r="A88" t="s">
        <v>1188</v>
      </c>
      <c r="B88" t="s">
        <v>1246</v>
      </c>
      <c r="C88" t="s">
        <v>1211</v>
      </c>
      <c r="D88" t="s">
        <v>1228</v>
      </c>
      <c r="E88" t="s">
        <v>548</v>
      </c>
      <c r="F88" t="e">
        <f>VLOOKUP(Tabla1[[#This Row],[ASESOR]],DATA_MAYO_2026[[ASER_]:[R_M]],24,0)</f>
        <v>#N/A</v>
      </c>
      <c r="G88" t="e">
        <f>Tabla1[[#This Row],[RECUPEROS]]/Tabla1[[#This Row],[METAS]]</f>
        <v>#N/A</v>
      </c>
    </row>
    <row r="89" spans="1:7" x14ac:dyDescent="0.25">
      <c r="A89" t="s">
        <v>1189</v>
      </c>
      <c r="B89" t="s">
        <v>1246</v>
      </c>
      <c r="C89" t="s">
        <v>1211</v>
      </c>
      <c r="D89" t="s">
        <v>1228</v>
      </c>
      <c r="E89" t="s">
        <v>548</v>
      </c>
      <c r="F89" t="e">
        <f>VLOOKUP(Tabla1[[#This Row],[ASESOR]],DATA_MAYO_2026[[ASER_]:[R_M]],24,0)</f>
        <v>#N/A</v>
      </c>
      <c r="G89" t="e">
        <f>Tabla1[[#This Row],[RECUPEROS]]/Tabla1[[#This Row],[METAS]]</f>
        <v>#N/A</v>
      </c>
    </row>
    <row r="90" spans="1:7" x14ac:dyDescent="0.25">
      <c r="A90" t="s">
        <v>1190</v>
      </c>
      <c r="B90" t="s">
        <v>1246</v>
      </c>
      <c r="C90" t="s">
        <v>1211</v>
      </c>
      <c r="D90" t="s">
        <v>1228</v>
      </c>
      <c r="E90" t="s">
        <v>548</v>
      </c>
      <c r="F90" t="e">
        <f>VLOOKUP(Tabla1[[#This Row],[ASESOR]],DATA_MAYO_2026[[ASER_]:[R_M]],24,0)</f>
        <v>#N/A</v>
      </c>
      <c r="G90" t="e">
        <f>Tabla1[[#This Row],[RECUPEROS]]/Tabla1[[#This Row],[METAS]]</f>
        <v>#N/A</v>
      </c>
    </row>
    <row r="91" spans="1:7" x14ac:dyDescent="0.25">
      <c r="A91" t="s">
        <v>1191</v>
      </c>
      <c r="B91" t="s">
        <v>1246</v>
      </c>
      <c r="C91" t="s">
        <v>1211</v>
      </c>
      <c r="D91" t="s">
        <v>1228</v>
      </c>
      <c r="E91" t="s">
        <v>548</v>
      </c>
      <c r="F91" t="e">
        <f>VLOOKUP(Tabla1[[#This Row],[ASESOR]],DATA_MAYO_2026[[ASER_]:[R_M]],24,0)</f>
        <v>#N/A</v>
      </c>
      <c r="G91" t="e">
        <f>Tabla1[[#This Row],[RECUPEROS]]/Tabla1[[#This Row],[METAS]]</f>
        <v>#N/A</v>
      </c>
    </row>
    <row r="92" spans="1:7" x14ac:dyDescent="0.25">
      <c r="A92" t="s">
        <v>1192</v>
      </c>
      <c r="B92" t="s">
        <v>1246</v>
      </c>
      <c r="C92" t="s">
        <v>1211</v>
      </c>
      <c r="D92" t="s">
        <v>1228</v>
      </c>
      <c r="E92" t="s">
        <v>548</v>
      </c>
      <c r="F92" t="e">
        <f>VLOOKUP(Tabla1[[#This Row],[ASESOR]],DATA_MAYO_2026[[ASER_]:[R_M]],24,0)</f>
        <v>#N/A</v>
      </c>
      <c r="G92" t="e">
        <f>Tabla1[[#This Row],[RECUPEROS]]/Tabla1[[#This Row],[METAS]]</f>
        <v>#N/A</v>
      </c>
    </row>
    <row r="93" spans="1:7" x14ac:dyDescent="0.25">
      <c r="A93" t="s">
        <v>93</v>
      </c>
      <c r="B93" t="s">
        <v>1246</v>
      </c>
      <c r="C93" t="s">
        <v>1212</v>
      </c>
      <c r="D93" t="s">
        <v>1229</v>
      </c>
      <c r="E93" t="s">
        <v>548</v>
      </c>
      <c r="F93" t="e">
        <f>VLOOKUP(Tabla1[[#This Row],[ASESOR]],DATA_MAYO_2026[[ASER_]:[R_M]],24,0)</f>
        <v>#N/A</v>
      </c>
      <c r="G93" t="e">
        <f>Tabla1[[#This Row],[RECUPEROS]]/Tabla1[[#This Row],[METAS]]</f>
        <v>#N/A</v>
      </c>
    </row>
    <row r="94" spans="1:7" x14ac:dyDescent="0.25">
      <c r="A94" t="s">
        <v>14</v>
      </c>
      <c r="B94" t="s">
        <v>1246</v>
      </c>
      <c r="C94" t="s">
        <v>1212</v>
      </c>
      <c r="D94" t="s">
        <v>1229</v>
      </c>
      <c r="E94" t="s">
        <v>548</v>
      </c>
      <c r="F94" t="e">
        <f>VLOOKUP(Tabla1[[#This Row],[ASESOR]],DATA_MAYO_2026[[ASER_]:[R_M]],24,0)</f>
        <v>#N/A</v>
      </c>
      <c r="G94" t="e">
        <f>Tabla1[[#This Row],[RECUPEROS]]/Tabla1[[#This Row],[METAS]]</f>
        <v>#N/A</v>
      </c>
    </row>
    <row r="95" spans="1:7" x14ac:dyDescent="0.25">
      <c r="A95" t="s">
        <v>1193</v>
      </c>
      <c r="B95" t="s">
        <v>1246</v>
      </c>
      <c r="C95" t="s">
        <v>1212</v>
      </c>
      <c r="D95" t="s">
        <v>1229</v>
      </c>
      <c r="E95" t="s">
        <v>548</v>
      </c>
      <c r="F95" t="e">
        <f>VLOOKUP(Tabla1[[#This Row],[ASESOR]],DATA_MAYO_2026[[ASER_]:[R_M]],24,0)</f>
        <v>#N/A</v>
      </c>
      <c r="G95" t="e">
        <f>Tabla1[[#This Row],[RECUPEROS]]/Tabla1[[#This Row],[METAS]]</f>
        <v>#N/A</v>
      </c>
    </row>
    <row r="96" spans="1:7" x14ac:dyDescent="0.25">
      <c r="A96" t="s">
        <v>1194</v>
      </c>
      <c r="B96" t="s">
        <v>1246</v>
      </c>
      <c r="C96" t="s">
        <v>1212</v>
      </c>
      <c r="D96" t="s">
        <v>1229</v>
      </c>
      <c r="E96" t="s">
        <v>548</v>
      </c>
      <c r="F96" t="e">
        <f>VLOOKUP(Tabla1[[#This Row],[ASESOR]],DATA_MAYO_2026[[ASER_]:[R_M]],24,0)</f>
        <v>#N/A</v>
      </c>
      <c r="G96" t="e">
        <f>Tabla1[[#This Row],[RECUPEROS]]/Tabla1[[#This Row],[METAS]]</f>
        <v>#N/A</v>
      </c>
    </row>
    <row r="97" spans="1:7" x14ac:dyDescent="0.25">
      <c r="A97" t="s">
        <v>1195</v>
      </c>
      <c r="B97" t="s">
        <v>1246</v>
      </c>
      <c r="C97" t="s">
        <v>1214</v>
      </c>
      <c r="D97" t="s">
        <v>1230</v>
      </c>
      <c r="E97" t="s">
        <v>548</v>
      </c>
      <c r="F97" t="e">
        <f>VLOOKUP(Tabla1[[#This Row],[ASESOR]],DATA_MAYO_2026[[ASER_]:[R_M]],24,0)</f>
        <v>#N/A</v>
      </c>
      <c r="G97" t="e">
        <f>Tabla1[[#This Row],[RECUPEROS]]/Tabla1[[#This Row],[METAS]]</f>
        <v>#N/A</v>
      </c>
    </row>
    <row r="98" spans="1:7" x14ac:dyDescent="0.25">
      <c r="A98" t="s">
        <v>44</v>
      </c>
      <c r="B98" t="s">
        <v>1246</v>
      </c>
      <c r="C98" t="s">
        <v>1214</v>
      </c>
      <c r="D98" t="s">
        <v>1230</v>
      </c>
      <c r="E98" t="s">
        <v>548</v>
      </c>
      <c r="F98" t="e">
        <f>VLOOKUP(Tabla1[[#This Row],[ASESOR]],DATA_MAYO_2026[[ASER_]:[R_M]],24,0)</f>
        <v>#N/A</v>
      </c>
      <c r="G98" t="e">
        <f>Tabla1[[#This Row],[RECUPEROS]]/Tabla1[[#This Row],[METAS]]</f>
        <v>#N/A</v>
      </c>
    </row>
    <row r="99" spans="1:7" x14ac:dyDescent="0.25">
      <c r="A99" t="s">
        <v>1196</v>
      </c>
      <c r="B99" t="s">
        <v>1246</v>
      </c>
      <c r="C99" t="s">
        <v>1214</v>
      </c>
      <c r="D99" t="s">
        <v>1230</v>
      </c>
      <c r="E99" t="s">
        <v>548</v>
      </c>
      <c r="F99" t="e">
        <f>VLOOKUP(Tabla1[[#This Row],[ASESOR]],DATA_MAYO_2026[[ASER_]:[R_M]],24,0)</f>
        <v>#N/A</v>
      </c>
      <c r="G99" t="e">
        <f>Tabla1[[#This Row],[RECUPEROS]]/Tabla1[[#This Row],[METAS]]</f>
        <v>#N/A</v>
      </c>
    </row>
    <row r="100" spans="1:7" x14ac:dyDescent="0.25">
      <c r="A100" t="s">
        <v>1197</v>
      </c>
      <c r="B100" t="s">
        <v>1246</v>
      </c>
      <c r="C100" t="s">
        <v>1214</v>
      </c>
      <c r="D100" t="s">
        <v>1230</v>
      </c>
      <c r="E100" t="s">
        <v>548</v>
      </c>
      <c r="F100" t="e">
        <f>VLOOKUP(Tabla1[[#This Row],[ASESOR]],DATA_MAYO_2026[[ASER_]:[R_M]],24,0)</f>
        <v>#N/A</v>
      </c>
      <c r="G100" t="e">
        <f>Tabla1[[#This Row],[RECUPEROS]]/Tabla1[[#This Row],[METAS]]</f>
        <v>#N/A</v>
      </c>
    </row>
    <row r="101" spans="1:7" x14ac:dyDescent="0.25">
      <c r="A101" t="s">
        <v>1198</v>
      </c>
      <c r="B101" t="s">
        <v>1246</v>
      </c>
      <c r="C101" t="s">
        <v>1213</v>
      </c>
      <c r="D101" t="s">
        <v>1231</v>
      </c>
      <c r="E101" t="s">
        <v>548</v>
      </c>
      <c r="F101" t="e">
        <f>VLOOKUP(Tabla1[[#This Row],[ASESOR]],DATA_MAYO_2026[[ASER_]:[R_M]],24,0)</f>
        <v>#N/A</v>
      </c>
      <c r="G101" t="e">
        <f>Tabla1[[#This Row],[RECUPEROS]]/Tabla1[[#This Row],[METAS]]</f>
        <v>#N/A</v>
      </c>
    </row>
    <row r="102" spans="1:7" x14ac:dyDescent="0.25">
      <c r="A102" t="s">
        <v>1199</v>
      </c>
      <c r="B102" t="s">
        <v>1246</v>
      </c>
      <c r="C102" t="s">
        <v>1213</v>
      </c>
      <c r="D102" t="s">
        <v>1231</v>
      </c>
      <c r="E102" t="s">
        <v>548</v>
      </c>
      <c r="F102" t="e">
        <f>VLOOKUP(Tabla1[[#This Row],[ASESOR]],DATA_MAYO_2026[[ASER_]:[R_M]],24,0)</f>
        <v>#N/A</v>
      </c>
      <c r="G102" t="e">
        <f>Tabla1[[#This Row],[RECUPEROS]]/Tabla1[[#This Row],[METAS]]</f>
        <v>#N/A</v>
      </c>
    </row>
    <row r="103" spans="1:7" x14ac:dyDescent="0.25">
      <c r="A103" t="s">
        <v>1200</v>
      </c>
      <c r="B103" t="s">
        <v>1246</v>
      </c>
      <c r="C103" t="s">
        <v>1213</v>
      </c>
      <c r="D103" t="s">
        <v>1231</v>
      </c>
      <c r="E103" t="s">
        <v>548</v>
      </c>
      <c r="F103" t="e">
        <f>VLOOKUP(Tabla1[[#This Row],[ASESOR]],DATA_MAYO_2026[[ASER_]:[R_M]],24,0)</f>
        <v>#N/A</v>
      </c>
      <c r="G103" t="e">
        <f>Tabla1[[#This Row],[RECUPEROS]]/Tabla1[[#This Row],[METAS]]</f>
        <v>#N/A</v>
      </c>
    </row>
    <row r="104" spans="1:7" x14ac:dyDescent="0.25">
      <c r="A104" t="s">
        <v>1201</v>
      </c>
      <c r="B104" t="s">
        <v>1246</v>
      </c>
      <c r="C104" t="s">
        <v>1213</v>
      </c>
      <c r="D104" t="s">
        <v>1231</v>
      </c>
      <c r="E104" t="s">
        <v>548</v>
      </c>
      <c r="F104" t="e">
        <f>VLOOKUP(Tabla1[[#This Row],[ASESOR]],DATA_MAYO_2026[[ASER_]:[R_M]],24,0)</f>
        <v>#N/A</v>
      </c>
      <c r="G104" t="e">
        <f>Tabla1[[#This Row],[RECUPEROS]]/Tabla1[[#This Row],[METAS]]</f>
        <v>#N/A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2026-06-18T17:37:14Z</dcterms:modified>
</cp:coreProperties>
</file>