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queryTables/queryTable1.xml" ContentType="application/vnd.openxmlformats-officedocument.spreadsheetml.queryTable+xml"/>
  <Override PartName="/xl/tables/table86.xml" ContentType="application/vnd.openxmlformats-officedocument.spreadsheetml.table+xml"/>
  <Override PartName="/xl/queryTables/queryTable2.xml" ContentType="application/vnd.openxmlformats-officedocument.spreadsheetml.query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932F669F-94B7-4385-AD2E-0198150E34B4}" xr6:coauthVersionLast="47" xr6:coauthVersionMax="47" xr10:uidLastSave="{00000000-0000-0000-0000-000000000000}"/>
  <bookViews>
    <workbookView xWindow="-120" yWindow="-120" windowWidth="20730" windowHeight="11040" firstSheet="18" activeTab="23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37" r:id="rId19"/>
    <sheet name="JUNIO_2026" sheetId="17" r:id="rId20"/>
    <sheet name="INF" sheetId="28" r:id="rId21"/>
    <sheet name="DIM" sheetId="34" r:id="rId22"/>
    <sheet name="METAS" sheetId="22" r:id="rId23"/>
    <sheet name="ME" sheetId="38" r:id="rId24"/>
    <sheet name="Hoja1" sheetId="39" r:id="rId25"/>
  </sheets>
  <definedNames>
    <definedName name="_xlnm._FilterDatabase" localSheetId="8" hidden="1">JULIO_2025!#REF!</definedName>
    <definedName name="DatosExternos_1" localSheetId="21" hidden="1">DIM!$A$1:$J$587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8" l="1"/>
  <c r="F3" i="38"/>
  <c r="F4" i="38"/>
  <c r="F5" i="38"/>
  <c r="F6" i="38"/>
  <c r="F7" i="38"/>
  <c r="F8" i="38"/>
  <c r="F9" i="38"/>
  <c r="F10" i="38"/>
  <c r="F11" i="38"/>
  <c r="F12" i="38"/>
  <c r="F13" i="38"/>
  <c r="F14" i="38"/>
  <c r="F15" i="38"/>
  <c r="F16" i="38"/>
  <c r="F17" i="38"/>
  <c r="F18" i="38"/>
  <c r="F19" i="38"/>
  <c r="F20" i="38"/>
  <c r="F21" i="38"/>
  <c r="F22" i="38"/>
  <c r="F23" i="38"/>
  <c r="F24" i="38"/>
  <c r="F25" i="38"/>
  <c r="F26" i="38"/>
  <c r="F27" i="38"/>
  <c r="F28" i="38"/>
  <c r="F29" i="38"/>
  <c r="F30" i="38"/>
  <c r="F31" i="38"/>
  <c r="F32" i="38"/>
  <c r="F33" i="38"/>
  <c r="F34" i="38"/>
  <c r="F35" i="38"/>
  <c r="F36" i="38"/>
  <c r="F37" i="38"/>
  <c r="F38" i="38"/>
  <c r="F39" i="38"/>
  <c r="F40" i="38"/>
  <c r="F41" i="38"/>
  <c r="F42" i="38"/>
  <c r="F43" i="38"/>
  <c r="F44" i="38"/>
  <c r="F45" i="38"/>
  <c r="F46" i="38"/>
  <c r="F47" i="38"/>
  <c r="F48" i="38"/>
  <c r="F49" i="38"/>
  <c r="F50" i="38"/>
  <c r="F51" i="38"/>
  <c r="F52" i="38"/>
  <c r="F53" i="38"/>
  <c r="F54" i="38"/>
  <c r="F55" i="38"/>
  <c r="F56" i="38"/>
  <c r="F57" i="38"/>
  <c r="F58" i="38"/>
  <c r="F59" i="38"/>
  <c r="F60" i="38"/>
  <c r="F61" i="38"/>
  <c r="F62" i="38"/>
  <c r="F63" i="38"/>
  <c r="F64" i="38"/>
  <c r="F65" i="38"/>
  <c r="F66" i="38"/>
  <c r="F67" i="38"/>
  <c r="F68" i="38"/>
  <c r="F69" i="38"/>
  <c r="F70" i="38"/>
  <c r="F71" i="38"/>
  <c r="F72" i="38"/>
  <c r="F73" i="38"/>
  <c r="F74" i="38"/>
  <c r="F75" i="38"/>
  <c r="F76" i="38"/>
  <c r="F77" i="38"/>
  <c r="F78" i="38"/>
  <c r="F79" i="38"/>
  <c r="F80" i="38"/>
  <c r="F81" i="38"/>
  <c r="F82" i="38"/>
  <c r="F83" i="38"/>
  <c r="F84" i="38"/>
  <c r="F85" i="38"/>
  <c r="F86" i="38"/>
  <c r="F87" i="38"/>
  <c r="F88" i="38"/>
  <c r="F89" i="38"/>
  <c r="F90" i="38"/>
  <c r="F91" i="38"/>
  <c r="F92" i="38"/>
  <c r="F93" i="38"/>
  <c r="F94" i="38"/>
  <c r="F95" i="38"/>
  <c r="F96" i="38"/>
  <c r="F97" i="38"/>
  <c r="F98" i="38"/>
  <c r="F99" i="38"/>
  <c r="F100" i="38"/>
  <c r="F101" i="38"/>
  <c r="F102" i="38"/>
  <c r="F103" i="38"/>
  <c r="F104" i="38"/>
  <c r="AO9" i="17"/>
  <c r="AO10" i="17"/>
  <c r="AO11" i="17"/>
  <c r="AO12" i="17"/>
  <c r="AO13" i="17"/>
  <c r="AO14" i="17"/>
  <c r="AO15" i="17"/>
  <c r="AO16" i="17"/>
  <c r="AO17" i="17"/>
  <c r="AO18" i="17"/>
  <c r="AO19" i="17"/>
  <c r="AO20" i="17"/>
  <c r="AO21" i="17"/>
  <c r="AO22" i="17"/>
  <c r="AO23" i="17"/>
  <c r="AO24" i="17"/>
  <c r="AO25" i="17"/>
  <c r="AO26" i="17"/>
  <c r="AO27" i="17"/>
  <c r="AO28" i="17"/>
  <c r="AO29" i="17"/>
  <c r="AO30" i="17"/>
  <c r="AO31" i="17"/>
  <c r="AO32" i="17"/>
  <c r="AO33" i="17"/>
  <c r="AO34" i="17"/>
  <c r="AO35" i="17"/>
  <c r="AO36" i="17"/>
  <c r="AO37" i="17"/>
  <c r="AO38" i="17"/>
  <c r="AO39" i="17"/>
  <c r="AO40" i="17"/>
  <c r="AO41" i="17"/>
  <c r="AO42" i="17"/>
  <c r="AO43" i="17"/>
  <c r="AO44" i="17"/>
  <c r="AO45" i="17"/>
  <c r="AO46" i="17"/>
  <c r="AO47" i="17"/>
  <c r="AO48" i="17"/>
  <c r="AO49" i="17"/>
  <c r="AO50" i="17"/>
  <c r="AO51" i="17"/>
  <c r="AO52" i="17"/>
  <c r="AO53" i="17"/>
  <c r="AO54" i="17"/>
  <c r="AO55" i="17"/>
  <c r="AO56" i="17"/>
  <c r="AO57" i="17"/>
  <c r="B44" i="17" a="1"/>
  <c r="H44" i="17" a="1"/>
  <c r="I44" i="17" a="1"/>
  <c r="J44" i="17" a="1"/>
  <c r="K44" i="17" a="1"/>
  <c r="B53" i="17" a="1"/>
  <c r="B54" i="17" a="1"/>
  <c r="B55" i="17" a="1"/>
  <c r="H53" i="17" a="1"/>
  <c r="H54" i="17" a="1"/>
  <c r="H55" i="17" a="1"/>
  <c r="I53" i="17" a="1"/>
  <c r="I54" i="17" a="1"/>
  <c r="I55" i="17" a="1"/>
  <c r="J53" i="17" a="1"/>
  <c r="J54" i="17" a="1"/>
  <c r="J55" i="17" a="1"/>
  <c r="K53" i="17" a="1"/>
  <c r="K54" i="17" a="1"/>
  <c r="K55" i="17" a="1"/>
  <c r="P58" i="35"/>
  <c r="P59" i="35"/>
  <c r="P60" i="35"/>
  <c r="P61" i="35"/>
  <c r="AV58" i="35" a="1"/>
  <c r="AV59" i="35" a="1"/>
  <c r="AV60" i="35" a="1"/>
  <c r="AV61" i="35" a="1"/>
  <c r="P57" i="36"/>
  <c r="P58" i="36"/>
  <c r="P59" i="36"/>
  <c r="P60" i="36"/>
  <c r="AS57" i="36" a="1"/>
  <c r="AS58" i="36" a="1"/>
  <c r="AS59" i="36" a="1"/>
  <c r="AS60" i="36" a="1"/>
  <c r="P54" i="36"/>
  <c r="P55" i="36"/>
  <c r="P56" i="36"/>
  <c r="AS54" i="36" a="1"/>
  <c r="AS55" i="36" a="1"/>
  <c r="AS56" i="36" a="1"/>
  <c r="P49" i="36"/>
  <c r="P50" i="36"/>
  <c r="P51" i="36"/>
  <c r="P52" i="36"/>
  <c r="P53" i="36"/>
  <c r="AS49" i="36" a="1"/>
  <c r="AS50" i="36" a="1"/>
  <c r="AS51" i="36" a="1"/>
  <c r="AS52" i="36" a="1"/>
  <c r="AS53" i="36" a="1"/>
  <c r="BY9" i="36" a="1"/>
  <c r="BY10" i="36" a="1"/>
  <c r="BY11" i="36" a="1"/>
  <c r="BY12" i="36" a="1"/>
  <c r="BY13" i="36" a="1"/>
  <c r="AZ10" i="37"/>
  <c r="AZ11" i="37"/>
  <c r="AZ12" i="37"/>
  <c r="AZ13" i="37"/>
  <c r="AZ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41" i="37"/>
  <c r="P42" i="37"/>
  <c r="P43" i="37"/>
  <c r="P44" i="37"/>
  <c r="P45" i="37"/>
  <c r="P46" i="37"/>
  <c r="P47" i="37"/>
  <c r="P48" i="37"/>
  <c r="P49" i="37"/>
  <c r="P50" i="37"/>
  <c r="P51" i="37"/>
  <c r="P52" i="37"/>
  <c r="P53" i="37"/>
  <c r="P54" i="37"/>
  <c r="P55" i="37"/>
  <c r="P56" i="37"/>
  <c r="P57" i="37"/>
  <c r="P58" i="37"/>
  <c r="P9" i="37"/>
  <c r="AY10" i="37"/>
  <c r="AY11" i="37"/>
  <c r="AY12" i="37"/>
  <c r="AY13" i="37"/>
  <c r="AY9" i="37"/>
  <c r="B55" i="37" a="1"/>
  <c r="B56" i="37" a="1"/>
  <c r="B57" i="37" a="1"/>
  <c r="B9" i="37" a="1"/>
  <c r="B10" i="37" a="1"/>
  <c r="B11" i="37" a="1"/>
  <c r="B12" i="37" a="1"/>
  <c r="B13" i="37" a="1"/>
  <c r="B14" i="37" a="1"/>
  <c r="B15" i="37" a="1"/>
  <c r="B16" i="37" a="1"/>
  <c r="B17" i="37" a="1"/>
  <c r="B18" i="37" a="1"/>
  <c r="B19" i="37" a="1"/>
  <c r="B20" i="37" a="1"/>
  <c r="B21" i="37" a="1"/>
  <c r="B22" i="37" a="1"/>
  <c r="B23" i="37" a="1"/>
  <c r="B24" i="37" a="1"/>
  <c r="B25" i="37" a="1"/>
  <c r="B26" i="37" a="1"/>
  <c r="B27" i="37" a="1"/>
  <c r="B28" i="37" a="1"/>
  <c r="B29" i="37" a="1"/>
  <c r="B30" i="37" a="1"/>
  <c r="B31" i="37" a="1"/>
  <c r="B32" i="37" a="1"/>
  <c r="B33" i="37" a="1"/>
  <c r="B34" i="37" a="1"/>
  <c r="B35" i="37" a="1"/>
  <c r="B36" i="37" a="1"/>
  <c r="B37" i="37" a="1"/>
  <c r="B38" i="37" a="1"/>
  <c r="B39" i="37" a="1"/>
  <c r="B40" i="37" a="1"/>
  <c r="B41" i="37" a="1"/>
  <c r="B42" i="37" a="1"/>
  <c r="B43" i="37" a="1"/>
  <c r="B44" i="37" a="1"/>
  <c r="B45" i="37" a="1"/>
  <c r="B46" i="37" a="1"/>
  <c r="B47" i="37" a="1"/>
  <c r="B48" i="37" a="1"/>
  <c r="B49" i="37" a="1"/>
  <c r="B50" i="37" a="1"/>
  <c r="B51" i="37" a="1"/>
  <c r="B52" i="37" a="1"/>
  <c r="B53" i="37" a="1"/>
  <c r="B54" i="37" a="1"/>
  <c r="B8" i="37" a="1"/>
  <c r="A9" i="37" a="1"/>
  <c r="A10" i="37" a="1"/>
  <c r="A11" i="37" a="1"/>
  <c r="A12" i="37" a="1"/>
  <c r="A13" i="37" a="1"/>
  <c r="A14" i="37" a="1"/>
  <c r="A15" i="37" a="1"/>
  <c r="A16" i="37" a="1"/>
  <c r="A17" i="37" a="1"/>
  <c r="A18" i="37" a="1"/>
  <c r="A19" i="37" a="1"/>
  <c r="A20" i="37" a="1"/>
  <c r="A21" i="37" a="1"/>
  <c r="A22" i="37" a="1"/>
  <c r="A23" i="37" a="1"/>
  <c r="A24" i="37" a="1"/>
  <c r="A25" i="37" a="1"/>
  <c r="A26" i="37" a="1"/>
  <c r="A27" i="37" a="1"/>
  <c r="A28" i="37" a="1"/>
  <c r="A29" i="37" a="1"/>
  <c r="A30" i="37" a="1"/>
  <c r="A31" i="37" a="1"/>
  <c r="A32" i="37" a="1"/>
  <c r="A33" i="37" a="1"/>
  <c r="A34" i="37" a="1"/>
  <c r="A35" i="37" a="1"/>
  <c r="A36" i="37" a="1"/>
  <c r="A37" i="37" a="1"/>
  <c r="A38" i="37" a="1"/>
  <c r="A39" i="37" a="1"/>
  <c r="A40" i="37" a="1"/>
  <c r="A41" i="37" a="1"/>
  <c r="A42" i="37" a="1"/>
  <c r="A43" i="37" a="1"/>
  <c r="A44" i="37" a="1"/>
  <c r="A45" i="37" a="1"/>
  <c r="A46" i="37" a="1"/>
  <c r="A47" i="37" a="1"/>
  <c r="A48" i="37" a="1"/>
  <c r="A49" i="37" a="1"/>
  <c r="A50" i="37" a="1"/>
  <c r="A51" i="37" a="1"/>
  <c r="A52" i="37" a="1"/>
  <c r="A53" i="37" a="1"/>
  <c r="A54" i="37" a="1"/>
  <c r="A8" i="37" a="1"/>
  <c r="AW19" i="37" a="1"/>
  <c r="AW53" i="37" a="1"/>
  <c r="AW54" i="37" a="1"/>
  <c r="AW55" i="37" a="1"/>
  <c r="AW56" i="37" a="1"/>
  <c r="AW57" i="37" a="1"/>
  <c r="AW58" i="37" a="1"/>
  <c r="AW10" i="37" a="1"/>
  <c r="AW11" i="37" a="1"/>
  <c r="AW12" i="37" a="1"/>
  <c r="AW13" i="37" a="1"/>
  <c r="AW14" i="37" a="1"/>
  <c r="AW15" i="37" a="1"/>
  <c r="AW16" i="37" a="1"/>
  <c r="AW17" i="37" a="1"/>
  <c r="AW18" i="37" a="1"/>
  <c r="AW20" i="37" a="1"/>
  <c r="AW21" i="37" a="1"/>
  <c r="AW22" i="37" a="1"/>
  <c r="AW23" i="37" a="1"/>
  <c r="AW24" i="37" a="1"/>
  <c r="AW25" i="37" a="1"/>
  <c r="AW26" i="37" a="1"/>
  <c r="AW27" i="37" a="1"/>
  <c r="AW28" i="37" a="1"/>
  <c r="AW29" i="37" a="1"/>
  <c r="AW30" i="37" a="1"/>
  <c r="AW31" i="37" a="1"/>
  <c r="AW32" i="37" a="1"/>
  <c r="AW33" i="37" a="1"/>
  <c r="AW34" i="37" a="1"/>
  <c r="AW35" i="37" a="1"/>
  <c r="AW36" i="37" a="1"/>
  <c r="AW37" i="37" a="1"/>
  <c r="AW38" i="37" a="1"/>
  <c r="AW39" i="37" a="1"/>
  <c r="AW40" i="37" a="1"/>
  <c r="AW41" i="37" a="1"/>
  <c r="AW42" i="37" a="1"/>
  <c r="AW43" i="37" a="1"/>
  <c r="AW44" i="37" a="1"/>
  <c r="AW45" i="37" a="1"/>
  <c r="AW46" i="37" a="1"/>
  <c r="AW47" i="37" a="1"/>
  <c r="AW48" i="37" a="1"/>
  <c r="AW49" i="37" a="1"/>
  <c r="AW50" i="37" a="1"/>
  <c r="AW51" i="37" a="1"/>
  <c r="AW52" i="37" a="1"/>
  <c r="AW9" i="37" a="1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9" i="36"/>
  <c r="B58" i="36" a="1"/>
  <c r="AS44" i="36" a="1"/>
  <c r="AS45" i="36" a="1"/>
  <c r="AS46" i="36" a="1"/>
  <c r="AS47" i="36" a="1"/>
  <c r="AS48" i="36" a="1"/>
  <c r="CE9" i="35"/>
  <c r="CE10" i="35"/>
  <c r="CE11" i="35"/>
  <c r="CE12" i="35"/>
  <c r="CE13" i="35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9" i="35"/>
  <c r="AV53" i="35" a="1"/>
  <c r="AV54" i="35" a="1"/>
  <c r="AV55" i="35" a="1"/>
  <c r="AV56" i="35" a="1"/>
  <c r="AV57" i="35" a="1"/>
  <c r="B52" i="17" a="1"/>
  <c r="A209" i="22"/>
  <c r="A210" i="22"/>
  <c r="A211" i="22"/>
  <c r="A212" i="22"/>
  <c r="A213" i="22"/>
  <c r="A214" i="22"/>
  <c r="B51" i="17" a="1"/>
  <c r="B50" i="17" a="1"/>
  <c r="B49" i="17" a="1"/>
  <c r="B48" i="17" a="1"/>
  <c r="A6" i="30"/>
  <c r="B37" i="17" a="1"/>
  <c r="B3" i="17" a="1"/>
  <c r="B4" i="17" a="1"/>
  <c r="B5" i="17" a="1"/>
  <c r="B6" i="17" a="1"/>
  <c r="B7" i="17" a="1"/>
  <c r="B8" i="17" a="1"/>
  <c r="B9" i="17" a="1"/>
  <c r="B10" i="17" a="1"/>
  <c r="B11" i="17" a="1"/>
  <c r="B12" i="17" a="1"/>
  <c r="B13" i="17" a="1"/>
  <c r="B14" i="17" a="1"/>
  <c r="B15" i="17" a="1"/>
  <c r="B16" i="17" a="1"/>
  <c r="B17" i="17" a="1"/>
  <c r="B18" i="17" a="1"/>
  <c r="B19" i="17" a="1"/>
  <c r="B20" i="17" a="1"/>
  <c r="B21" i="17" a="1"/>
  <c r="B22" i="17" a="1"/>
  <c r="B23" i="17" a="1"/>
  <c r="B24" i="17" a="1"/>
  <c r="B25" i="17" a="1"/>
  <c r="B26" i="17" a="1"/>
  <c r="B27" i="17" a="1"/>
  <c r="B28" i="17" a="1"/>
  <c r="B29" i="17" a="1"/>
  <c r="B30" i="17" a="1"/>
  <c r="B31" i="17" a="1"/>
  <c r="B32" i="17" a="1"/>
  <c r="B33" i="17" a="1"/>
  <c r="B34" i="17" a="1"/>
  <c r="B35" i="17" a="1"/>
  <c r="B36" i="17" a="1"/>
  <c r="B38" i="17" a="1"/>
  <c r="B39" i="17" a="1"/>
  <c r="B40" i="17" a="1"/>
  <c r="B41" i="17" a="1"/>
  <c r="B42" i="17" a="1"/>
  <c r="K42" i="17" s="1" a="1"/>
  <c r="B43" i="17" a="1"/>
  <c r="B45" i="17" a="1"/>
  <c r="B46" i="17" a="1"/>
  <c r="B47" i="17" a="1"/>
  <c r="AX10" i="30" a="1"/>
  <c r="AX11" i="30" a="1"/>
  <c r="AX12" i="30" a="1"/>
  <c r="AX13" i="30" a="1"/>
  <c r="AX14" i="30" a="1"/>
  <c r="AX15" i="30" a="1"/>
  <c r="AX16" i="30" a="1"/>
  <c r="AX17" i="30" a="1"/>
  <c r="AX18" i="30" a="1"/>
  <c r="AX19" i="30" a="1"/>
  <c r="AX20" i="30" a="1"/>
  <c r="AX21" i="30" a="1"/>
  <c r="AX22" i="30" a="1"/>
  <c r="AX23" i="30" a="1"/>
  <c r="AX24" i="30" a="1"/>
  <c r="AX25" i="30" a="1"/>
  <c r="AX26" i="30" a="1"/>
  <c r="AX27" i="30" a="1"/>
  <c r="AX28" i="30" a="1"/>
  <c r="AX29" i="30" a="1"/>
  <c r="AX30" i="30" a="1"/>
  <c r="AX31" i="30" a="1"/>
  <c r="AX32" i="30" a="1"/>
  <c r="AX33" i="30" a="1"/>
  <c r="AX34" i="30" a="1"/>
  <c r="AX35" i="30" a="1"/>
  <c r="AX36" i="30" a="1"/>
  <c r="AX37" i="30" a="1"/>
  <c r="AX38" i="30" a="1"/>
  <c r="AX39" i="30" a="1"/>
  <c r="AX40" i="30" a="1"/>
  <c r="AX41" i="30" a="1"/>
  <c r="AX42" i="30" a="1"/>
  <c r="AX43" i="30" a="1"/>
  <c r="AX44" i="30" a="1"/>
  <c r="AX45" i="30" a="1"/>
  <c r="AX46" i="30" a="1"/>
  <c r="AX47" i="30" a="1"/>
  <c r="AX48" i="30" a="1"/>
  <c r="AX49" i="30" a="1"/>
  <c r="AX50" i="30" a="1"/>
  <c r="AX51" i="30" a="1"/>
  <c r="AX52" i="30" a="1"/>
  <c r="AX53" i="30" a="1"/>
  <c r="AX54" i="30" a="1"/>
  <c r="AX55" i="30" a="1"/>
  <c r="AX56" i="30" a="1"/>
  <c r="AX57" i="30" a="1"/>
  <c r="AX58" i="30" a="1"/>
  <c r="AX59" i="30" a="1"/>
  <c r="AX9" i="30" a="1"/>
  <c r="AX9" i="33" a="1"/>
  <c r="AX10" i="33" a="1"/>
  <c r="AX11" i="33" a="1"/>
  <c r="AX12" i="33" a="1"/>
  <c r="AX13" i="33" a="1"/>
  <c r="AX14" i="33" a="1"/>
  <c r="AX15" i="33" a="1"/>
  <c r="AX16" i="33" a="1"/>
  <c r="AX17" i="33" a="1"/>
  <c r="AX18" i="33" a="1"/>
  <c r="AX19" i="33" a="1"/>
  <c r="AX20" i="33" a="1"/>
  <c r="AX21" i="33" a="1"/>
  <c r="AX22" i="33" a="1"/>
  <c r="AX23" i="33" a="1"/>
  <c r="AX24" i="33" a="1"/>
  <c r="AX25" i="33" a="1"/>
  <c r="AX26" i="33" a="1"/>
  <c r="AX27" i="33" a="1"/>
  <c r="AX28" i="33" a="1"/>
  <c r="AX29" i="33" a="1"/>
  <c r="AX30" i="33" a="1"/>
  <c r="AX31" i="33" a="1"/>
  <c r="AX32" i="33" a="1"/>
  <c r="AX33" i="33" a="1"/>
  <c r="AX34" i="33" a="1"/>
  <c r="AX35" i="33" a="1"/>
  <c r="AX36" i="33" a="1"/>
  <c r="AX37" i="33" a="1"/>
  <c r="AX38" i="33" a="1"/>
  <c r="AX39" i="33" a="1"/>
  <c r="AX40" i="33" a="1"/>
  <c r="AX41" i="33" a="1"/>
  <c r="AX42" i="33" a="1"/>
  <c r="AX43" i="33" a="1"/>
  <c r="AX44" i="33" a="1"/>
  <c r="AX45" i="33" a="1"/>
  <c r="AX46" i="33" a="1"/>
  <c r="AX47" i="33" a="1"/>
  <c r="AX48" i="33" a="1"/>
  <c r="AX49" i="33" a="1"/>
  <c r="AX50" i="33" a="1"/>
  <c r="AX51" i="33" a="1"/>
  <c r="AX52" i="33" a="1"/>
  <c r="AX53" i="33" a="1"/>
  <c r="AX54" i="33" a="1"/>
  <c r="AX55" i="33" a="1"/>
  <c r="AX56" i="33" a="1"/>
  <c r="AX57" i="33" a="1"/>
  <c r="AX58" i="33" a="1"/>
  <c r="AX59" i="33" a="1"/>
  <c r="AV9" i="35" a="1"/>
  <c r="AV10" i="35" a="1"/>
  <c r="AV11" i="35" a="1"/>
  <c r="AV12" i="35" a="1"/>
  <c r="AV13" i="35" a="1"/>
  <c r="AV14" i="35" a="1"/>
  <c r="AV15" i="35" a="1"/>
  <c r="AV16" i="35" a="1"/>
  <c r="AV17" i="35" a="1"/>
  <c r="AV18" i="35" a="1"/>
  <c r="AV19" i="35" a="1"/>
  <c r="AV20" i="35" a="1"/>
  <c r="AV21" i="35" a="1"/>
  <c r="AV22" i="35" a="1"/>
  <c r="AV23" i="35" a="1"/>
  <c r="AV24" i="35" a="1"/>
  <c r="AV25" i="35" a="1"/>
  <c r="AV26" i="35" a="1"/>
  <c r="AV27" i="35" a="1"/>
  <c r="AV28" i="35" a="1"/>
  <c r="AV29" i="35" a="1"/>
  <c r="AV30" i="35" a="1"/>
  <c r="AV31" i="35" a="1"/>
  <c r="AV32" i="35" a="1"/>
  <c r="AV33" i="35" a="1"/>
  <c r="AV34" i="35" a="1"/>
  <c r="AV35" i="35" a="1"/>
  <c r="AV36" i="35" a="1"/>
  <c r="AV37" i="35" a="1"/>
  <c r="AV38" i="35" a="1"/>
  <c r="AV39" i="35" a="1"/>
  <c r="AV40" i="35" a="1"/>
  <c r="AV41" i="35" a="1"/>
  <c r="AV42" i="35" a="1"/>
  <c r="AV43" i="35" a="1"/>
  <c r="AV44" i="35" a="1"/>
  <c r="AV45" i="35" a="1"/>
  <c r="AV46" i="35" a="1"/>
  <c r="AV47" i="35" a="1"/>
  <c r="AV48" i="35" a="1"/>
  <c r="AV49" i="35" a="1"/>
  <c r="AV50" i="35" a="1"/>
  <c r="AV51" i="35" a="1"/>
  <c r="AV52" i="35" a="1"/>
  <c r="AS9" i="36" a="1"/>
  <c r="AS10" i="36" a="1"/>
  <c r="AS11" i="36" a="1"/>
  <c r="AS12" i="36" a="1"/>
  <c r="AS13" i="36" a="1"/>
  <c r="AS14" i="36" a="1"/>
  <c r="AS15" i="36" a="1"/>
  <c r="AS16" i="36" a="1"/>
  <c r="AS17" i="36" a="1"/>
  <c r="AS18" i="36" a="1"/>
  <c r="AS19" i="36" a="1"/>
  <c r="AS20" i="36" a="1"/>
  <c r="AS21" i="36" a="1"/>
  <c r="AS22" i="36" a="1"/>
  <c r="AS23" i="36" a="1"/>
  <c r="AS24" i="36" a="1"/>
  <c r="AS25" i="36" a="1"/>
  <c r="AS26" i="36" a="1"/>
  <c r="AS27" i="36" a="1"/>
  <c r="AS28" i="36" a="1"/>
  <c r="AS29" i="36" a="1"/>
  <c r="AS30" i="36" a="1"/>
  <c r="AS31" i="36" a="1"/>
  <c r="AS32" i="36" a="1"/>
  <c r="AS33" i="36" a="1"/>
  <c r="AS34" i="36" a="1"/>
  <c r="AS35" i="36" a="1"/>
  <c r="AS36" i="36" a="1"/>
  <c r="AS37" i="36" a="1"/>
  <c r="AS38" i="36" a="1"/>
  <c r="AS39" i="36" a="1"/>
  <c r="AS40" i="36" a="1"/>
  <c r="AS41" i="36" a="1"/>
  <c r="AS42" i="36" a="1"/>
  <c r="AS43" i="36" a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3" i="36" a="1"/>
  <c r="B54" i="36" a="1"/>
  <c r="B55" i="36" a="1"/>
  <c r="B56" i="36" a="1"/>
  <c r="B57" i="36" a="1"/>
  <c r="B27" i="36" a="1"/>
  <c r="B6" i="36" a="1"/>
  <c r="B5" i="36" a="1"/>
  <c r="B4" i="36" a="1"/>
  <c r="B3" i="36" a="1"/>
  <c r="A197" i="22"/>
  <c r="A198" i="22"/>
  <c r="A199" i="22"/>
  <c r="A200" i="22"/>
  <c r="A201" i="22"/>
  <c r="A202" i="22"/>
  <c r="B51" i="36" a="1"/>
  <c r="B50" i="36" a="1"/>
  <c r="B49" i="36" a="1"/>
  <c r="B48" i="36" a="1"/>
  <c r="B47" i="36" a="1"/>
  <c r="B46" i="36" a="1"/>
  <c r="B45" i="36" a="1"/>
  <c r="B44" i="36" a="1"/>
  <c r="B43" i="36" a="1"/>
  <c r="B42" i="36" a="1"/>
  <c r="B41" i="36" a="1"/>
  <c r="B40" i="36" a="1"/>
  <c r="B39" i="36" a="1"/>
  <c r="B38" i="36" a="1"/>
  <c r="B37" i="36" a="1"/>
  <c r="B36" i="36" a="1"/>
  <c r="B35" i="36" a="1"/>
  <c r="B34" i="36" a="1"/>
  <c r="B33" i="36" a="1"/>
  <c r="B32" i="36" a="1"/>
  <c r="B31" i="36" a="1"/>
  <c r="B30" i="36" a="1"/>
  <c r="B29" i="36" a="1"/>
  <c r="B28" i="36" a="1"/>
  <c r="B26" i="36" a="1"/>
  <c r="B25" i="36" a="1"/>
  <c r="B24" i="36" a="1"/>
  <c r="B23" i="36" a="1"/>
  <c r="B22" i="36" a="1"/>
  <c r="B21" i="36" a="1"/>
  <c r="B20" i="36" a="1"/>
  <c r="B19" i="36" a="1"/>
  <c r="B18" i="36" a="1"/>
  <c r="B17" i="36" a="1"/>
  <c r="B16" i="36" a="1"/>
  <c r="B15" i="36" a="1"/>
  <c r="B14" i="36" a="1"/>
  <c r="B13" i="36" a="1"/>
  <c r="B12" i="36" a="1"/>
  <c r="B11" i="36" a="1"/>
  <c r="B10" i="36" a="1"/>
  <c r="B9" i="36" a="1"/>
  <c r="B8" i="36" a="1"/>
  <c r="B7" i="36" a="1"/>
  <c r="B59" i="35" a="1"/>
  <c r="B58" i="35" a="1"/>
  <c r="B57" i="35" a="1"/>
  <c r="B56" i="35" a="1"/>
  <c r="B55" i="35" a="1"/>
  <c r="B54" i="35" a="1"/>
  <c r="B53" i="35" a="1"/>
  <c r="B52" i="35" a="1"/>
  <c r="B51" i="35" a="1"/>
  <c r="B50" i="35" a="1"/>
  <c r="B49" i="35" a="1"/>
  <c r="B48" i="35" a="1"/>
  <c r="B47" i="35" a="1"/>
  <c r="B46" i="35" a="1"/>
  <c r="B45" i="35" a="1"/>
  <c r="B44" i="35" a="1"/>
  <c r="B43" i="35" a="1"/>
  <c r="B42" i="35" a="1"/>
  <c r="B41" i="35" a="1"/>
  <c r="B40" i="35" a="1"/>
  <c r="B39" i="35" a="1"/>
  <c r="B38" i="35" a="1"/>
  <c r="B37" i="35" a="1"/>
  <c r="B36" i="35" a="1"/>
  <c r="B35" i="35" a="1"/>
  <c r="B34" i="35" a="1"/>
  <c r="B33" i="35" a="1"/>
  <c r="B32" i="35" a="1"/>
  <c r="B31" i="35" a="1"/>
  <c r="B30" i="35" a="1"/>
  <c r="B29" i="35" a="1"/>
  <c r="B28" i="35" a="1"/>
  <c r="B27" i="35" a="1"/>
  <c r="B26" i="35" a="1"/>
  <c r="B25" i="35" a="1"/>
  <c r="B24" i="35" a="1"/>
  <c r="B23" i="35" a="1"/>
  <c r="B22" i="35" a="1"/>
  <c r="B21" i="35" a="1"/>
  <c r="B20" i="35" a="1"/>
  <c r="B19" i="35" a="1"/>
  <c r="B18" i="35" a="1"/>
  <c r="B17" i="35" a="1"/>
  <c r="B16" i="35" a="1"/>
  <c r="B15" i="35" a="1"/>
  <c r="B14" i="35" a="1"/>
  <c r="B13" i="35" a="1"/>
  <c r="B12" i="35" a="1"/>
  <c r="B11" i="35" a="1"/>
  <c r="B10" i="35" a="1"/>
  <c r="B9" i="35" a="1"/>
  <c r="B8" i="35" a="1"/>
  <c r="B7" i="35" a="1"/>
  <c r="B6" i="35" a="1"/>
  <c r="B5" i="35" a="1"/>
  <c r="B4" i="35" a="1"/>
  <c r="B3" i="35" a="1"/>
  <c r="G84" i="38" l="1"/>
  <c r="G85" i="38"/>
  <c r="G86" i="38"/>
  <c r="G87" i="38"/>
  <c r="G104" i="38"/>
  <c r="G103" i="38"/>
  <c r="G102" i="38"/>
  <c r="G101" i="38"/>
  <c r="G100" i="38"/>
  <c r="G99" i="38"/>
  <c r="G98" i="38"/>
  <c r="G97" i="38"/>
  <c r="G96" i="38"/>
  <c r="G95" i="38"/>
  <c r="G94" i="38"/>
  <c r="G93" i="38"/>
  <c r="G92" i="38"/>
  <c r="G91" i="38"/>
  <c r="G90" i="38"/>
  <c r="G89" i="38"/>
  <c r="G88" i="38"/>
  <c r="G83" i="38"/>
  <c r="G82" i="38"/>
  <c r="G81" i="38"/>
  <c r="G80" i="38"/>
  <c r="G79" i="38"/>
  <c r="G78" i="38"/>
  <c r="G77" i="38"/>
  <c r="G76" i="38"/>
  <c r="G75" i="38"/>
  <c r="G74" i="38"/>
  <c r="G73" i="38"/>
  <c r="G72" i="38"/>
  <c r="G71" i="38"/>
  <c r="G70" i="38"/>
  <c r="G69" i="38"/>
  <c r="G68" i="38"/>
  <c r="G67" i="38"/>
  <c r="G66" i="38"/>
  <c r="G65" i="38"/>
  <c r="G64" i="38"/>
  <c r="G63" i="38"/>
  <c r="G62" i="38"/>
  <c r="G61" i="38"/>
  <c r="G60" i="38"/>
  <c r="G59" i="38"/>
  <c r="G58" i="38"/>
  <c r="G57" i="38"/>
  <c r="G56" i="38"/>
  <c r="G55" i="38"/>
  <c r="G54" i="38"/>
  <c r="G53" i="38"/>
  <c r="G52" i="38"/>
  <c r="G51" i="38"/>
  <c r="A44" i="17" a="1"/>
  <c r="P56" i="17"/>
  <c r="P57" i="17"/>
  <c r="P47" i="17"/>
  <c r="A53" i="17" a="1"/>
  <c r="A54" i="17" a="1"/>
  <c r="A55" i="17" a="1"/>
  <c r="K8" i="38"/>
  <c r="AY10" i="35"/>
  <c r="H58" i="36" a="1"/>
  <c r="I58" i="36" a="1"/>
  <c r="J58" i="36" a="1"/>
  <c r="K58" i="36" a="1"/>
  <c r="AV13" i="36"/>
  <c r="AV12" i="36"/>
  <c r="AV11" i="36"/>
  <c r="AV10" i="36"/>
  <c r="AV9" i="36"/>
  <c r="BA10" i="37"/>
  <c r="BA11" i="37"/>
  <c r="BA12" i="37"/>
  <c r="BA13" i="37"/>
  <c r="BA9" i="37"/>
  <c r="H55" i="37" a="1"/>
  <c r="I55" i="37" a="1"/>
  <c r="J55" i="37" a="1"/>
  <c r="K55" i="37" a="1"/>
  <c r="H56" i="37" a="1"/>
  <c r="I56" i="37" a="1"/>
  <c r="J56" i="37" a="1"/>
  <c r="K56" i="37" a="1"/>
  <c r="H57" i="37" a="1"/>
  <c r="I57" i="37" a="1"/>
  <c r="J57" i="37" a="1"/>
  <c r="K57" i="37" a="1"/>
  <c r="K9" i="37" a="1"/>
  <c r="K10" i="37" a="1"/>
  <c r="K11" i="37" a="1"/>
  <c r="K12" i="37" a="1"/>
  <c r="K13" i="37" a="1"/>
  <c r="K14" i="37" a="1"/>
  <c r="K15" i="37" a="1"/>
  <c r="K16" i="37" a="1"/>
  <c r="K17" i="37" a="1"/>
  <c r="K18" i="37" a="1"/>
  <c r="K19" i="37" a="1"/>
  <c r="K20" i="37" a="1"/>
  <c r="K21" i="37" a="1"/>
  <c r="K22" i="37" a="1"/>
  <c r="K23" i="37" a="1"/>
  <c r="K24" i="37" a="1"/>
  <c r="K25" i="37" a="1"/>
  <c r="K26" i="37" a="1"/>
  <c r="K27" i="37" a="1"/>
  <c r="K28" i="37" a="1"/>
  <c r="K29" i="37" a="1"/>
  <c r="K30" i="37" a="1"/>
  <c r="K31" i="37" a="1"/>
  <c r="K32" i="37" a="1"/>
  <c r="K33" i="37" a="1"/>
  <c r="K34" i="37" a="1"/>
  <c r="K35" i="37" a="1"/>
  <c r="K36" i="37" a="1"/>
  <c r="K37" i="37" a="1"/>
  <c r="K38" i="37" a="1"/>
  <c r="K39" i="37" a="1"/>
  <c r="K40" i="37" a="1"/>
  <c r="K41" i="37" a="1"/>
  <c r="K42" i="37" a="1"/>
  <c r="K43" i="37" a="1"/>
  <c r="K44" i="37" a="1"/>
  <c r="K45" i="37" a="1"/>
  <c r="K46" i="37" a="1"/>
  <c r="K47" i="37" a="1"/>
  <c r="K48" i="37" a="1"/>
  <c r="K49" i="37" a="1"/>
  <c r="K50" i="37" a="1"/>
  <c r="K51" i="37" a="1"/>
  <c r="K52" i="37" a="1"/>
  <c r="K53" i="37" a="1"/>
  <c r="K54" i="37" a="1"/>
  <c r="K8" i="37" a="1"/>
  <c r="J9" i="37" a="1"/>
  <c r="J10" i="37" a="1"/>
  <c r="J11" i="37" a="1"/>
  <c r="J12" i="37" a="1"/>
  <c r="J13" i="37" a="1"/>
  <c r="J14" i="37" a="1"/>
  <c r="J15" i="37" a="1"/>
  <c r="J16" i="37" a="1"/>
  <c r="J17" i="37" a="1"/>
  <c r="J18" i="37" a="1"/>
  <c r="J19" i="37" a="1"/>
  <c r="J20" i="37" a="1"/>
  <c r="J21" i="37" a="1"/>
  <c r="J22" i="37" a="1"/>
  <c r="J23" i="37" a="1"/>
  <c r="J24" i="37" a="1"/>
  <c r="J25" i="37" a="1"/>
  <c r="J26" i="37" a="1"/>
  <c r="J27" i="37" a="1"/>
  <c r="J28" i="37" a="1"/>
  <c r="J29" i="37" a="1"/>
  <c r="J30" i="37" a="1"/>
  <c r="J31" i="37" a="1"/>
  <c r="J32" i="37" a="1"/>
  <c r="J33" i="37" a="1"/>
  <c r="J34" i="37" a="1"/>
  <c r="J35" i="37" a="1"/>
  <c r="J36" i="37" a="1"/>
  <c r="J37" i="37" a="1"/>
  <c r="J38" i="37" a="1"/>
  <c r="J39" i="37" a="1"/>
  <c r="J40" i="37" a="1"/>
  <c r="J41" i="37" a="1"/>
  <c r="J42" i="37" a="1"/>
  <c r="J43" i="37" a="1"/>
  <c r="J44" i="37" a="1"/>
  <c r="J45" i="37" a="1"/>
  <c r="J46" i="37" a="1"/>
  <c r="J47" i="37" a="1"/>
  <c r="J48" i="37" a="1"/>
  <c r="J49" i="37" a="1"/>
  <c r="J50" i="37" a="1"/>
  <c r="J51" i="37" a="1"/>
  <c r="J52" i="37" a="1"/>
  <c r="J53" i="37" a="1"/>
  <c r="J54" i="37" a="1"/>
  <c r="J8" i="37" a="1"/>
  <c r="I9" i="37" a="1"/>
  <c r="I10" i="37" a="1"/>
  <c r="I11" i="37" a="1"/>
  <c r="I12" i="37" a="1"/>
  <c r="I13" i="37" a="1"/>
  <c r="I14" i="37" a="1"/>
  <c r="I15" i="37" a="1"/>
  <c r="I16" i="37" a="1"/>
  <c r="I17" i="37" a="1"/>
  <c r="I18" i="37" a="1"/>
  <c r="I19" i="37" a="1"/>
  <c r="I20" i="37" a="1"/>
  <c r="I21" i="37" a="1"/>
  <c r="I22" i="37" a="1"/>
  <c r="I23" i="37" a="1"/>
  <c r="I24" i="37" a="1"/>
  <c r="I25" i="37" a="1"/>
  <c r="I26" i="37" a="1"/>
  <c r="I27" i="37" a="1"/>
  <c r="I28" i="37" a="1"/>
  <c r="I29" i="37" a="1"/>
  <c r="I30" i="37" a="1"/>
  <c r="I31" i="37" a="1"/>
  <c r="I32" i="37" a="1"/>
  <c r="I33" i="37" a="1"/>
  <c r="I34" i="37" a="1"/>
  <c r="I35" i="37" a="1"/>
  <c r="I36" i="37" a="1"/>
  <c r="I37" i="37" a="1"/>
  <c r="I38" i="37" a="1"/>
  <c r="I39" i="37" a="1"/>
  <c r="I40" i="37" a="1"/>
  <c r="I41" i="37" a="1"/>
  <c r="I42" i="37" a="1"/>
  <c r="I43" i="37" a="1"/>
  <c r="I44" i="37" a="1"/>
  <c r="I45" i="37" a="1"/>
  <c r="I46" i="37" a="1"/>
  <c r="I47" i="37" a="1"/>
  <c r="I48" i="37" a="1"/>
  <c r="I49" i="37" a="1"/>
  <c r="I50" i="37" a="1"/>
  <c r="I51" i="37" a="1"/>
  <c r="I52" i="37" a="1"/>
  <c r="I53" i="37" a="1"/>
  <c r="I54" i="37" a="1"/>
  <c r="I8" i="37" a="1"/>
  <c r="H9" i="37" a="1"/>
  <c r="H10" i="37" a="1"/>
  <c r="H11" i="37" a="1"/>
  <c r="H12" i="37" a="1"/>
  <c r="H13" i="37" a="1"/>
  <c r="H14" i="37" a="1"/>
  <c r="H15" i="37" a="1"/>
  <c r="H16" i="37" a="1"/>
  <c r="H17" i="37" a="1"/>
  <c r="H18" i="37" a="1"/>
  <c r="H19" i="37" a="1"/>
  <c r="H20" i="37" a="1"/>
  <c r="H21" i="37" a="1"/>
  <c r="H22" i="37" a="1"/>
  <c r="H23" i="37" a="1"/>
  <c r="H24" i="37" a="1"/>
  <c r="H25" i="37" a="1"/>
  <c r="H26" i="37" a="1"/>
  <c r="H27" i="37" a="1"/>
  <c r="H28" i="37" a="1"/>
  <c r="H29" i="37" a="1"/>
  <c r="H30" i="37" a="1"/>
  <c r="H31" i="37" a="1"/>
  <c r="H32" i="37" a="1"/>
  <c r="H33" i="37" a="1"/>
  <c r="H34" i="37" a="1"/>
  <c r="H35" i="37" a="1"/>
  <c r="H36" i="37" a="1"/>
  <c r="H37" i="37" a="1"/>
  <c r="H38" i="37" a="1"/>
  <c r="H39" i="37" a="1"/>
  <c r="H40" i="37" a="1"/>
  <c r="H41" i="37" a="1"/>
  <c r="H42" i="37" a="1"/>
  <c r="H43" i="37" a="1"/>
  <c r="H44" i="37" a="1"/>
  <c r="H45" i="37" a="1"/>
  <c r="H46" i="37" a="1"/>
  <c r="H47" i="37" a="1"/>
  <c r="H48" i="37" a="1"/>
  <c r="H49" i="37" a="1"/>
  <c r="H50" i="37" a="1"/>
  <c r="H51" i="37" a="1"/>
  <c r="H52" i="37" a="1"/>
  <c r="H53" i="37" a="1"/>
  <c r="H54" i="37" a="1"/>
  <c r="H8" i="37" a="1"/>
  <c r="E9" i="37"/>
  <c r="E10" i="37"/>
  <c r="E11" i="37"/>
  <c r="E12" i="37"/>
  <c r="O45" i="37" s="1"/>
  <c r="E13" i="37"/>
  <c r="O37" i="37" s="1"/>
  <c r="E14" i="37"/>
  <c r="O31" i="37" s="1"/>
  <c r="E15" i="37"/>
  <c r="O38" i="37" s="1"/>
  <c r="E16" i="37"/>
  <c r="O43" i="37" s="1"/>
  <c r="E17" i="37"/>
  <c r="O51" i="37" s="1"/>
  <c r="E18" i="37"/>
  <c r="E19" i="37"/>
  <c r="O48" i="37" s="1"/>
  <c r="E20" i="37"/>
  <c r="O41" i="37" s="1"/>
  <c r="E21" i="37"/>
  <c r="E22" i="37"/>
  <c r="E23" i="37"/>
  <c r="E24" i="37"/>
  <c r="O49" i="37" s="1"/>
  <c r="E25" i="37"/>
  <c r="O44" i="37" s="1"/>
  <c r="E26" i="37"/>
  <c r="O34" i="37" s="1"/>
  <c r="E27" i="37"/>
  <c r="E28" i="37"/>
  <c r="O36" i="37" s="1"/>
  <c r="E29" i="37"/>
  <c r="O42" i="37" s="1"/>
  <c r="E30" i="37"/>
  <c r="E31" i="37"/>
  <c r="O30" i="37" s="1"/>
  <c r="E32" i="37"/>
  <c r="E33" i="37"/>
  <c r="O47" i="37" s="1"/>
  <c r="E34" i="37"/>
  <c r="E35" i="37"/>
  <c r="O39" i="37" s="1"/>
  <c r="E36" i="37"/>
  <c r="E37" i="37"/>
  <c r="O35" i="37" s="1"/>
  <c r="E38" i="37"/>
  <c r="O50" i="37" s="1"/>
  <c r="E39" i="37"/>
  <c r="O40" i="37" s="1"/>
  <c r="E40" i="37"/>
  <c r="E41" i="37"/>
  <c r="E42" i="37"/>
  <c r="E43" i="37"/>
  <c r="E44" i="37"/>
  <c r="O32" i="37" s="1"/>
  <c r="E45" i="37"/>
  <c r="E46" i="37"/>
  <c r="O52" i="37" s="1"/>
  <c r="E47" i="37"/>
  <c r="E48" i="37"/>
  <c r="O9" i="37" s="1"/>
  <c r="E49" i="37"/>
  <c r="E50" i="37"/>
  <c r="E51" i="37"/>
  <c r="E52" i="37"/>
  <c r="E53" i="37"/>
  <c r="O33" i="37" s="1"/>
  <c r="E54" i="37"/>
  <c r="O46" i="37" s="1"/>
  <c r="E8" i="37"/>
  <c r="O29" i="37" s="1"/>
  <c r="A55" i="37" a="1"/>
  <c r="A56" i="37" a="1"/>
  <c r="A57" i="37" a="1"/>
  <c r="A58" i="36" a="1"/>
  <c r="AY13" i="35"/>
  <c r="AY12" i="35"/>
  <c r="AY11" i="35"/>
  <c r="AY9" i="35"/>
  <c r="P55" i="17"/>
  <c r="P48" i="17"/>
  <c r="P49" i="17"/>
  <c r="P50" i="17"/>
  <c r="P51" i="17"/>
  <c r="P52" i="17"/>
  <c r="P53" i="17"/>
  <c r="P54" i="17"/>
  <c r="H52" i="17" a="1"/>
  <c r="I52" i="17" a="1"/>
  <c r="J52" i="17" a="1"/>
  <c r="K52" i="17" a="1"/>
  <c r="A52" i="17" a="1"/>
  <c r="H51" i="17" a="1"/>
  <c r="J51" i="17" a="1"/>
  <c r="K51" i="17" a="1"/>
  <c r="I51" i="17" a="1"/>
  <c r="A51" i="17" a="1"/>
  <c r="K50" i="17" a="1"/>
  <c r="I50" i="17" a="1"/>
  <c r="H50" i="17" a="1"/>
  <c r="J50" i="17" a="1"/>
  <c r="A50" i="17" a="1"/>
  <c r="I49" i="17" a="1"/>
  <c r="K49" i="17" a="1"/>
  <c r="J49" i="17" a="1"/>
  <c r="A49" i="17" a="1"/>
  <c r="H49" i="17" a="1"/>
  <c r="K48" i="17" a="1"/>
  <c r="H48" i="17" a="1"/>
  <c r="I48" i="17" a="1"/>
  <c r="J48" i="17" a="1"/>
  <c r="A48" i="17" a="1"/>
  <c r="J37" i="17" a="1"/>
  <c r="A37" i="17" a="1"/>
  <c r="K37" i="17" a="1"/>
  <c r="I37" i="17" a="1"/>
  <c r="H37" i="17" a="1"/>
  <c r="K47" i="17" a="1"/>
  <c r="J47" i="17" a="1"/>
  <c r="I47" i="17" a="1"/>
  <c r="H47" i="17" a="1"/>
  <c r="A47" i="17" a="1"/>
  <c r="E47" i="17" s="1"/>
  <c r="P46" i="17"/>
  <c r="H57" i="36" a="1"/>
  <c r="H56" i="36" a="1"/>
  <c r="H55" i="36" a="1"/>
  <c r="A52" i="36" a="1"/>
  <c r="I52" i="36" a="1"/>
  <c r="J52" i="36" a="1"/>
  <c r="K52" i="36" a="1"/>
  <c r="A53" i="36" a="1"/>
  <c r="I53" i="36" a="1"/>
  <c r="J53" i="36" a="1"/>
  <c r="K53" i="36" a="1"/>
  <c r="H54" i="36" a="1"/>
  <c r="K54" i="36" a="1"/>
  <c r="J54" i="36" a="1"/>
  <c r="I54" i="36" a="1"/>
  <c r="A54" i="36" a="1"/>
  <c r="K55" i="36" a="1"/>
  <c r="J55" i="36" a="1"/>
  <c r="I55" i="36" a="1"/>
  <c r="A55" i="36" a="1"/>
  <c r="A56" i="36" a="1"/>
  <c r="I56" i="36" a="1"/>
  <c r="J56" i="36" a="1"/>
  <c r="K56" i="36" a="1"/>
  <c r="A57" i="36" a="1"/>
  <c r="E57" i="36" s="1"/>
  <c r="I57" i="36" a="1"/>
  <c r="J57" i="36" a="1"/>
  <c r="K57" i="36" a="1"/>
  <c r="E54" i="36"/>
  <c r="E55" i="36"/>
  <c r="E56" i="36"/>
  <c r="H52" i="36" a="1"/>
  <c r="H53" i="36" a="1"/>
  <c r="H51" i="36" a="1"/>
  <c r="I51" i="36" a="1"/>
  <c r="J51" i="36" a="1"/>
  <c r="K51" i="36" a="1"/>
  <c r="A51" i="36" a="1"/>
  <c r="H50" i="36" a="1"/>
  <c r="I50" i="36" a="1"/>
  <c r="J50" i="36" a="1"/>
  <c r="K50" i="36" a="1"/>
  <c r="A50" i="36" a="1"/>
  <c r="H49" i="36" a="1"/>
  <c r="I49" i="36" a="1"/>
  <c r="J49" i="36" a="1"/>
  <c r="K49" i="36" a="1"/>
  <c r="A49" i="36" a="1"/>
  <c r="H48" i="36" a="1"/>
  <c r="I48" i="36" a="1"/>
  <c r="J48" i="36" a="1"/>
  <c r="K48" i="36" a="1"/>
  <c r="A48" i="36" a="1"/>
  <c r="H47" i="36" a="1"/>
  <c r="I47" i="36" a="1"/>
  <c r="J47" i="36" a="1"/>
  <c r="K47" i="36" a="1"/>
  <c r="A47" i="36" a="1"/>
  <c r="H46" i="36" a="1"/>
  <c r="I46" i="36" a="1"/>
  <c r="J46" i="36" a="1"/>
  <c r="K46" i="36" a="1"/>
  <c r="A46" i="36" a="1"/>
  <c r="H45" i="36" a="1"/>
  <c r="I45" i="36" a="1"/>
  <c r="J45" i="36" a="1"/>
  <c r="K45" i="36" a="1"/>
  <c r="A45" i="36" a="1"/>
  <c r="H44" i="36" a="1"/>
  <c r="I44" i="36" a="1"/>
  <c r="J44" i="36" a="1"/>
  <c r="K44" i="36" a="1"/>
  <c r="A44" i="36" a="1"/>
  <c r="H43" i="36" a="1"/>
  <c r="I43" i="36" a="1"/>
  <c r="J43" i="36" a="1"/>
  <c r="K43" i="36" a="1"/>
  <c r="A43" i="36" a="1"/>
  <c r="H42" i="36" a="1"/>
  <c r="I42" i="36" a="1"/>
  <c r="J42" i="36" a="1"/>
  <c r="K42" i="36" a="1"/>
  <c r="A42" i="36" a="1"/>
  <c r="I41" i="36" a="1"/>
  <c r="A41" i="36" a="1"/>
  <c r="H41" i="36" a="1"/>
  <c r="J41" i="36" a="1"/>
  <c r="K41" i="36" a="1"/>
  <c r="J40" i="36" a="1"/>
  <c r="A40" i="36" a="1"/>
  <c r="H40" i="36" a="1"/>
  <c r="I40" i="36" a="1"/>
  <c r="K40" i="36" a="1"/>
  <c r="J39" i="36" a="1"/>
  <c r="A39" i="36" a="1"/>
  <c r="H39" i="36" a="1"/>
  <c r="I39" i="36" a="1"/>
  <c r="K39" i="36" a="1"/>
  <c r="H38" i="36" a="1"/>
  <c r="I38" i="36" a="1"/>
  <c r="K38" i="36" a="1"/>
  <c r="J38" i="36" a="1"/>
  <c r="A38" i="36" a="1"/>
  <c r="H37" i="36" a="1"/>
  <c r="J37" i="36" a="1"/>
  <c r="A37" i="36" a="1"/>
  <c r="I37" i="36" a="1"/>
  <c r="K37" i="36" a="1"/>
  <c r="H36" i="36" a="1"/>
  <c r="I36" i="36" a="1"/>
  <c r="K36" i="36" a="1"/>
  <c r="J36" i="36" a="1"/>
  <c r="A36" i="36" a="1"/>
  <c r="I35" i="36" a="1"/>
  <c r="H35" i="36" a="1"/>
  <c r="J35" i="36" a="1"/>
  <c r="K35" i="36" a="1"/>
  <c r="A35" i="36" a="1"/>
  <c r="I34" i="36" a="1"/>
  <c r="A34" i="36" a="1"/>
  <c r="H34" i="36" a="1"/>
  <c r="J34" i="36" a="1"/>
  <c r="K34" i="36" a="1"/>
  <c r="A33" i="36" a="1"/>
  <c r="H33" i="36" a="1"/>
  <c r="I33" i="36" a="1"/>
  <c r="J33" i="36" a="1"/>
  <c r="K33" i="36" a="1"/>
  <c r="H32" i="36" a="1"/>
  <c r="I32" i="36" a="1"/>
  <c r="K32" i="36" a="1"/>
  <c r="J32" i="36" a="1"/>
  <c r="A32" i="36" a="1"/>
  <c r="A31" i="36" a="1"/>
  <c r="H31" i="36" a="1"/>
  <c r="I31" i="36" a="1"/>
  <c r="J31" i="36" a="1"/>
  <c r="K31" i="36" a="1"/>
  <c r="H30" i="36" a="1"/>
  <c r="A30" i="36" a="1"/>
  <c r="I30" i="36" a="1"/>
  <c r="J30" i="36" a="1"/>
  <c r="K30" i="36" a="1"/>
  <c r="I29" i="36" a="1"/>
  <c r="J29" i="36" a="1"/>
  <c r="H29" i="36" a="1"/>
  <c r="K29" i="36" a="1"/>
  <c r="A29" i="36" a="1"/>
  <c r="A28" i="36" a="1"/>
  <c r="H28" i="36" a="1"/>
  <c r="I28" i="36" a="1"/>
  <c r="J28" i="36" a="1"/>
  <c r="K28" i="36" a="1"/>
  <c r="H27" i="36" a="1"/>
  <c r="A27" i="36" a="1"/>
  <c r="I27" i="36" a="1"/>
  <c r="J27" i="36" a="1"/>
  <c r="K27" i="36" a="1"/>
  <c r="J26" i="36" a="1"/>
  <c r="I26" i="36" a="1"/>
  <c r="A26" i="36" a="1"/>
  <c r="H26" i="36" a="1"/>
  <c r="K26" i="36" a="1"/>
  <c r="H25" i="36" a="1"/>
  <c r="I25" i="36" a="1"/>
  <c r="J25" i="36" a="1"/>
  <c r="K25" i="36" a="1"/>
  <c r="A25" i="36" a="1"/>
  <c r="H24" i="36" a="1"/>
  <c r="J24" i="36" a="1"/>
  <c r="K24" i="36" a="1"/>
  <c r="A24" i="36" a="1"/>
  <c r="I24" i="36" a="1"/>
  <c r="K23" i="36" a="1"/>
  <c r="H23" i="36" a="1"/>
  <c r="A23" i="36" a="1"/>
  <c r="I23" i="36" a="1"/>
  <c r="J23" i="36" a="1"/>
  <c r="H22" i="36" a="1"/>
  <c r="I22" i="36" a="1"/>
  <c r="J22" i="36" a="1"/>
  <c r="K22" i="36" a="1"/>
  <c r="A22" i="36" a="1"/>
  <c r="H21" i="36" a="1"/>
  <c r="J21" i="36" a="1"/>
  <c r="K21" i="36" a="1"/>
  <c r="A21" i="36" a="1"/>
  <c r="I21" i="36" a="1"/>
  <c r="K20" i="36" a="1"/>
  <c r="A20" i="36" a="1"/>
  <c r="I20" i="36" a="1"/>
  <c r="H20" i="36" a="1"/>
  <c r="J20" i="36" a="1"/>
  <c r="H19" i="36" a="1"/>
  <c r="I19" i="36" a="1"/>
  <c r="J19" i="36" a="1"/>
  <c r="K19" i="36" a="1"/>
  <c r="A19" i="36" a="1"/>
  <c r="I18" i="36" a="1"/>
  <c r="K18" i="36" a="1"/>
  <c r="A18" i="36" a="1"/>
  <c r="H18" i="36" a="1"/>
  <c r="J18" i="36" a="1"/>
  <c r="I17" i="36" a="1"/>
  <c r="H17" i="36" a="1"/>
  <c r="J17" i="36" a="1"/>
  <c r="K17" i="36" a="1"/>
  <c r="A17" i="36" a="1"/>
  <c r="H16" i="36" a="1"/>
  <c r="I16" i="36" a="1"/>
  <c r="K16" i="36" a="1"/>
  <c r="J16" i="36" a="1"/>
  <c r="A16" i="36" a="1"/>
  <c r="H15" i="36" a="1"/>
  <c r="J15" i="36" a="1"/>
  <c r="I15" i="36" a="1"/>
  <c r="K15" i="36" a="1"/>
  <c r="A15" i="36" a="1"/>
  <c r="I14" i="36" a="1"/>
  <c r="J14" i="36" a="1"/>
  <c r="K14" i="36" a="1"/>
  <c r="A14" i="36" a="1"/>
  <c r="H14" i="36" a="1"/>
  <c r="H13" i="36" a="1"/>
  <c r="I13" i="36" a="1"/>
  <c r="J13" i="36" a="1"/>
  <c r="K13" i="36" a="1"/>
  <c r="A13" i="36" a="1"/>
  <c r="H12" i="36" a="1"/>
  <c r="I12" i="36" a="1"/>
  <c r="J12" i="36" a="1"/>
  <c r="K12" i="36" a="1"/>
  <c r="A12" i="36" a="1"/>
  <c r="H11" i="36" a="1"/>
  <c r="I11" i="36" a="1"/>
  <c r="J11" i="36" a="1"/>
  <c r="K11" i="36" a="1"/>
  <c r="A11" i="36" a="1"/>
  <c r="H10" i="36" a="1"/>
  <c r="I10" i="36" a="1"/>
  <c r="J10" i="36" a="1"/>
  <c r="K10" i="36" a="1"/>
  <c r="A10" i="36" a="1"/>
  <c r="H9" i="36" a="1"/>
  <c r="I9" i="36" a="1"/>
  <c r="J9" i="36" a="1"/>
  <c r="K9" i="36" a="1"/>
  <c r="A9" i="36" a="1"/>
  <c r="H8" i="36" a="1"/>
  <c r="I8" i="36" a="1"/>
  <c r="K8" i="36" a="1"/>
  <c r="J8" i="36" a="1"/>
  <c r="A8" i="36" a="1"/>
  <c r="H7" i="36" a="1"/>
  <c r="J7" i="36" a="1"/>
  <c r="K7" i="36" a="1"/>
  <c r="I7" i="36" a="1"/>
  <c r="A7" i="36" a="1"/>
  <c r="H6" i="36" a="1"/>
  <c r="I6" i="36" a="1"/>
  <c r="J6" i="36" a="1"/>
  <c r="K6" i="36" a="1"/>
  <c r="A6" i="36" a="1"/>
  <c r="I5" i="36" a="1"/>
  <c r="K5" i="36" a="1"/>
  <c r="H5" i="36" a="1"/>
  <c r="J5" i="36" a="1"/>
  <c r="A5" i="36" a="1"/>
  <c r="I4" i="36" a="1"/>
  <c r="J4" i="36" a="1"/>
  <c r="K4" i="36" a="1"/>
  <c r="H4" i="36" a="1"/>
  <c r="A4" i="36" a="1"/>
  <c r="I3" i="36" a="1"/>
  <c r="K3" i="36" a="1"/>
  <c r="H3" i="36" a="1"/>
  <c r="J3" i="36" a="1"/>
  <c r="A3" i="36" a="1"/>
  <c r="H59" i="35" a="1"/>
  <c r="I59" i="35" a="1"/>
  <c r="J59" i="35" a="1"/>
  <c r="K59" i="35" a="1"/>
  <c r="A59" i="35" a="1"/>
  <c r="H58" i="35" a="1"/>
  <c r="I58" i="35" a="1"/>
  <c r="J58" i="35" a="1"/>
  <c r="K58" i="35" a="1"/>
  <c r="A58" i="35" a="1"/>
  <c r="H57" i="35" a="1"/>
  <c r="I57" i="35" a="1"/>
  <c r="J57" i="35" a="1"/>
  <c r="K57" i="35" a="1"/>
  <c r="A57" i="35" a="1"/>
  <c r="H56" i="35" a="1"/>
  <c r="I56" i="35" a="1"/>
  <c r="J56" i="35" a="1"/>
  <c r="K56" i="35" a="1"/>
  <c r="A56" i="35" a="1"/>
  <c r="H55" i="35" a="1"/>
  <c r="I55" i="35" a="1"/>
  <c r="J55" i="35" a="1"/>
  <c r="K55" i="35" a="1"/>
  <c r="A55" i="35" a="1"/>
  <c r="H54" i="35" a="1"/>
  <c r="I54" i="35" a="1"/>
  <c r="J54" i="35" a="1"/>
  <c r="K54" i="35" a="1"/>
  <c r="A54" i="35" a="1"/>
  <c r="H53" i="35" a="1"/>
  <c r="I53" i="35" a="1"/>
  <c r="J53" i="35" a="1"/>
  <c r="K53" i="35" a="1"/>
  <c r="A53" i="35" a="1"/>
  <c r="H52" i="35" a="1"/>
  <c r="I52" i="35" a="1"/>
  <c r="J52" i="35" a="1"/>
  <c r="K52" i="35" a="1"/>
  <c r="A52" i="35" a="1"/>
  <c r="H51" i="35" a="1"/>
  <c r="I51" i="35" a="1"/>
  <c r="J51" i="35" a="1"/>
  <c r="K51" i="35" a="1"/>
  <c r="A51" i="35" a="1"/>
  <c r="H50" i="35" a="1"/>
  <c r="I50" i="35" a="1"/>
  <c r="J50" i="35" a="1"/>
  <c r="K50" i="35" a="1"/>
  <c r="A50" i="35" a="1"/>
  <c r="H49" i="35" a="1"/>
  <c r="I49" i="35" a="1"/>
  <c r="J49" i="35" a="1"/>
  <c r="K49" i="35" a="1"/>
  <c r="A49" i="35" a="1"/>
  <c r="H48" i="35" a="1"/>
  <c r="I48" i="35" a="1"/>
  <c r="J48" i="35" a="1"/>
  <c r="K48" i="35" a="1"/>
  <c r="A48" i="35" a="1"/>
  <c r="H47" i="35" a="1"/>
  <c r="I47" i="35" a="1"/>
  <c r="J47" i="35" a="1"/>
  <c r="K47" i="35" a="1"/>
  <c r="A47" i="35" a="1"/>
  <c r="H46" i="35" a="1"/>
  <c r="I46" i="35" a="1"/>
  <c r="J46" i="35" a="1"/>
  <c r="K46" i="35" a="1"/>
  <c r="A46" i="35" a="1"/>
  <c r="H45" i="35" a="1"/>
  <c r="I45" i="35" a="1"/>
  <c r="J45" i="35" a="1"/>
  <c r="K45" i="35" a="1"/>
  <c r="A45" i="35" a="1"/>
  <c r="H44" i="35" a="1"/>
  <c r="I44" i="35" a="1"/>
  <c r="J44" i="35" a="1"/>
  <c r="K44" i="35" a="1"/>
  <c r="A44" i="35" a="1"/>
  <c r="H43" i="35" a="1"/>
  <c r="I43" i="35" a="1"/>
  <c r="J43" i="35" a="1"/>
  <c r="K43" i="35" a="1"/>
  <c r="A43" i="35" a="1"/>
  <c r="H42" i="35" a="1"/>
  <c r="I42" i="35" a="1"/>
  <c r="J42" i="35" a="1"/>
  <c r="K42" i="35" a="1"/>
  <c r="A42" i="35" a="1"/>
  <c r="H41" i="35" a="1"/>
  <c r="I41" i="35" a="1"/>
  <c r="J41" i="35" a="1"/>
  <c r="K41" i="35" a="1"/>
  <c r="A41" i="35" a="1"/>
  <c r="H40" i="35" a="1"/>
  <c r="I40" i="35" a="1"/>
  <c r="J40" i="35" a="1"/>
  <c r="K40" i="35" a="1"/>
  <c r="A40" i="35" a="1"/>
  <c r="H39" i="35" a="1"/>
  <c r="I39" i="35" a="1"/>
  <c r="J39" i="35" a="1"/>
  <c r="K39" i="35" a="1"/>
  <c r="A39" i="35" a="1"/>
  <c r="H38" i="35" a="1"/>
  <c r="I38" i="35" a="1"/>
  <c r="J38" i="35" a="1"/>
  <c r="K38" i="35" a="1"/>
  <c r="A38" i="35" a="1"/>
  <c r="H37" i="35" a="1"/>
  <c r="I37" i="35" a="1"/>
  <c r="J37" i="35" a="1"/>
  <c r="K37" i="35" a="1"/>
  <c r="A37" i="35" a="1"/>
  <c r="H36" i="35" a="1"/>
  <c r="I36" i="35" a="1"/>
  <c r="J36" i="35" a="1"/>
  <c r="K36" i="35" a="1"/>
  <c r="A36" i="35" a="1"/>
  <c r="H35" i="35" a="1"/>
  <c r="I35" i="35" a="1"/>
  <c r="J35" i="35" a="1"/>
  <c r="K35" i="35" a="1"/>
  <c r="A35" i="35" a="1"/>
  <c r="H34" i="35" a="1"/>
  <c r="I34" i="35" a="1"/>
  <c r="J34" i="35" a="1"/>
  <c r="K34" i="35" a="1"/>
  <c r="A34" i="35" a="1"/>
  <c r="I33" i="35" a="1"/>
  <c r="J33" i="35" a="1"/>
  <c r="K33" i="35" a="1"/>
  <c r="H33" i="35" a="1"/>
  <c r="A33" i="35" a="1"/>
  <c r="H32" i="35" a="1"/>
  <c r="A32" i="35" a="1"/>
  <c r="I32" i="35" a="1"/>
  <c r="J32" i="35" a="1"/>
  <c r="K32" i="35" a="1"/>
  <c r="I31" i="35" a="1"/>
  <c r="A31" i="35" a="1"/>
  <c r="H31" i="35" a="1"/>
  <c r="J31" i="35" a="1"/>
  <c r="K31" i="35" a="1"/>
  <c r="I30" i="35" a="1"/>
  <c r="A30" i="35" a="1"/>
  <c r="H30" i="35" a="1"/>
  <c r="J30" i="35" a="1"/>
  <c r="K30" i="35" a="1"/>
  <c r="I29" i="35" a="1"/>
  <c r="K29" i="35" a="1"/>
  <c r="H29" i="35" a="1"/>
  <c r="J29" i="35" a="1"/>
  <c r="A29" i="35" a="1"/>
  <c r="H28" i="35" a="1"/>
  <c r="J28" i="35" a="1"/>
  <c r="I28" i="35" a="1"/>
  <c r="K28" i="35" a="1"/>
  <c r="A28" i="35" a="1"/>
  <c r="H27" i="35" a="1"/>
  <c r="J27" i="35" a="1"/>
  <c r="K27" i="35" a="1"/>
  <c r="A27" i="35" a="1"/>
  <c r="I27" i="35" a="1"/>
  <c r="K26" i="35" a="1"/>
  <c r="A26" i="35" a="1"/>
  <c r="I26" i="35" a="1"/>
  <c r="H26" i="35" a="1"/>
  <c r="J26" i="35" a="1"/>
  <c r="I25" i="35" a="1"/>
  <c r="J25" i="35" a="1"/>
  <c r="A25" i="35" a="1"/>
  <c r="H25" i="35" a="1"/>
  <c r="K25" i="35" a="1"/>
  <c r="I24" i="35" a="1"/>
  <c r="J24" i="35" a="1"/>
  <c r="A24" i="35" a="1"/>
  <c r="H24" i="35" a="1"/>
  <c r="K24" i="35" a="1"/>
  <c r="J23" i="35" a="1"/>
  <c r="A23" i="35" a="1"/>
  <c r="H23" i="35" a="1"/>
  <c r="K23" i="35" a="1"/>
  <c r="I23" i="35" a="1"/>
  <c r="H22" i="35" a="1"/>
  <c r="A22" i="35" a="1"/>
  <c r="J22" i="35" a="1"/>
  <c r="I22" i="35" a="1"/>
  <c r="K22" i="35" a="1"/>
  <c r="I21" i="35" a="1"/>
  <c r="J21" i="35" a="1"/>
  <c r="H21" i="35" a="1"/>
  <c r="K21" i="35" a="1"/>
  <c r="A21" i="35" a="1"/>
  <c r="H20" i="35" a="1"/>
  <c r="I20" i="35" a="1"/>
  <c r="K20" i="35" a="1"/>
  <c r="A20" i="35" a="1"/>
  <c r="J20" i="35" a="1"/>
  <c r="J19" i="35" a="1"/>
  <c r="K19" i="35" a="1"/>
  <c r="H19" i="35" a="1"/>
  <c r="I19" i="35" a="1"/>
  <c r="A19" i="35" a="1"/>
  <c r="I18" i="35" a="1"/>
  <c r="H18" i="35" a="1"/>
  <c r="J18" i="35" a="1"/>
  <c r="K18" i="35" a="1"/>
  <c r="A18" i="35" a="1"/>
  <c r="H17" i="35" a="1"/>
  <c r="I17" i="35" a="1"/>
  <c r="J17" i="35" a="1"/>
  <c r="K17" i="35" a="1"/>
  <c r="A17" i="35" a="1"/>
  <c r="H16" i="35" a="1"/>
  <c r="I16" i="35" a="1"/>
  <c r="J16" i="35" a="1"/>
  <c r="K16" i="35" a="1"/>
  <c r="A16" i="35" a="1"/>
  <c r="K15" i="35" a="1"/>
  <c r="A15" i="35" a="1"/>
  <c r="H15" i="35" a="1"/>
  <c r="J15" i="35" a="1"/>
  <c r="I15" i="35" a="1"/>
  <c r="I14" i="35" a="1"/>
  <c r="A14" i="35" a="1"/>
  <c r="H14" i="35" a="1"/>
  <c r="J14" i="35" a="1"/>
  <c r="K14" i="35" a="1"/>
  <c r="H13" i="35" a="1"/>
  <c r="I13" i="35" a="1"/>
  <c r="K13" i="35" a="1"/>
  <c r="J13" i="35" a="1"/>
  <c r="A13" i="35" a="1"/>
  <c r="H12" i="35" a="1"/>
  <c r="I12" i="35" a="1"/>
  <c r="J12" i="35" a="1"/>
  <c r="K12" i="35" a="1"/>
  <c r="A12" i="35" a="1"/>
  <c r="H11" i="35" a="1"/>
  <c r="I11" i="35" a="1"/>
  <c r="J11" i="35" a="1"/>
  <c r="K11" i="35" a="1"/>
  <c r="A11" i="35" a="1"/>
  <c r="H10" i="35" a="1"/>
  <c r="I10" i="35" a="1"/>
  <c r="J10" i="35" a="1"/>
  <c r="K10" i="35" a="1"/>
  <c r="A10" i="35" a="1"/>
  <c r="A9" i="35" a="1"/>
  <c r="I9" i="35" a="1"/>
  <c r="H9" i="35" a="1"/>
  <c r="J9" i="35" a="1"/>
  <c r="K9" i="35" a="1"/>
  <c r="H8" i="35" a="1"/>
  <c r="I8" i="35" a="1"/>
  <c r="J8" i="35" a="1"/>
  <c r="K8" i="35" a="1"/>
  <c r="A8" i="35" a="1"/>
  <c r="H7" i="35" a="1"/>
  <c r="K7" i="35" a="1"/>
  <c r="A7" i="35" a="1"/>
  <c r="I7" i="35" a="1"/>
  <c r="J7" i="35" a="1"/>
  <c r="I6" i="35" a="1"/>
  <c r="H6" i="35" a="1"/>
  <c r="J6" i="35" a="1"/>
  <c r="K6" i="35" a="1"/>
  <c r="A6" i="35" a="1"/>
  <c r="I5" i="35" a="1"/>
  <c r="K5" i="35" a="1"/>
  <c r="H5" i="35" a="1"/>
  <c r="J5" i="35" a="1"/>
  <c r="A5" i="35" a="1"/>
  <c r="A4" i="35" a="1"/>
  <c r="H4" i="35" a="1"/>
  <c r="I4" i="35" a="1"/>
  <c r="J4" i="35" a="1"/>
  <c r="K4" i="35" a="1"/>
  <c r="A3" i="35" a="1"/>
  <c r="H3" i="35" a="1"/>
  <c r="I3" i="35" a="1"/>
  <c r="J3" i="35" a="1"/>
  <c r="K3" i="35" a="1"/>
  <c r="A46" i="17" a="1"/>
  <c r="J46" i="17" a="1"/>
  <c r="K46" i="17" a="1"/>
  <c r="H46" i="17" a="1"/>
  <c r="I46" i="17" a="1"/>
  <c r="A45" i="17" a="1"/>
  <c r="J45" i="17" a="1"/>
  <c r="K45" i="17" a="1"/>
  <c r="H45" i="17" a="1"/>
  <c r="I45" i="17" a="1"/>
  <c r="K43" i="17" a="1"/>
  <c r="H43" i="17" a="1"/>
  <c r="J43" i="17" a="1"/>
  <c r="I43" i="17" a="1"/>
  <c r="A43" i="17" a="1"/>
  <c r="A42" i="17" a="1"/>
  <c r="J42" i="17" a="1"/>
  <c r="I42" i="17" a="1"/>
  <c r="H42" i="17" a="1"/>
  <c r="E44" i="17" l="1"/>
  <c r="C44" i="17" a="1"/>
  <c r="D44" i="17" s="1"/>
  <c r="E53" i="17"/>
  <c r="C53" i="17" a="1"/>
  <c r="E54" i="17"/>
  <c r="C54" i="17" a="1"/>
  <c r="E55" i="17"/>
  <c r="C55" i="17" a="1"/>
  <c r="D55" i="17" s="1"/>
  <c r="K10" i="38"/>
  <c r="K5" i="38"/>
  <c r="K2" i="38"/>
  <c r="K3" i="38"/>
  <c r="K12" i="38"/>
  <c r="K4" i="38"/>
  <c r="K13" i="38"/>
  <c r="K11" i="38"/>
  <c r="K9" i="38"/>
  <c r="K7" i="38"/>
  <c r="K6" i="38"/>
  <c r="O58" i="36"/>
  <c r="C9" i="37" a="1"/>
  <c r="C10" i="37" a="1"/>
  <c r="C11" i="37" a="1"/>
  <c r="C12" i="37" a="1"/>
  <c r="C13" i="37" a="1"/>
  <c r="C14" i="37" a="1"/>
  <c r="C15" i="37" a="1"/>
  <c r="C16" i="37" a="1"/>
  <c r="C17" i="37" a="1"/>
  <c r="C18" i="37" a="1"/>
  <c r="C19" i="37" a="1"/>
  <c r="C20" i="37" a="1"/>
  <c r="C21" i="37" a="1"/>
  <c r="C22" i="37" a="1"/>
  <c r="C23" i="37" a="1"/>
  <c r="C24" i="37" a="1"/>
  <c r="C25" i="37" a="1"/>
  <c r="C26" i="37" a="1"/>
  <c r="C27" i="37" a="1"/>
  <c r="C28" i="37" a="1"/>
  <c r="C29" i="37" a="1"/>
  <c r="C30" i="37" a="1"/>
  <c r="C31" i="37" a="1"/>
  <c r="C32" i="37" a="1"/>
  <c r="C33" i="37" a="1"/>
  <c r="C34" i="37" a="1"/>
  <c r="C35" i="37" a="1"/>
  <c r="C36" i="37" a="1"/>
  <c r="C37" i="37" a="1"/>
  <c r="C38" i="37" a="1"/>
  <c r="C39" i="37" a="1"/>
  <c r="C40" i="37" a="1"/>
  <c r="C41" i="37" a="1"/>
  <c r="C42" i="37" a="1"/>
  <c r="C43" i="37" a="1"/>
  <c r="C44" i="37" a="1"/>
  <c r="C45" i="37" a="1"/>
  <c r="C46" i="37" a="1"/>
  <c r="C47" i="37" a="1"/>
  <c r="C48" i="37" a="1"/>
  <c r="C49" i="37" a="1"/>
  <c r="C50" i="37" a="1"/>
  <c r="C51" i="37" a="1"/>
  <c r="C52" i="37" a="1"/>
  <c r="C53" i="37" a="1"/>
  <c r="C54" i="37" a="1"/>
  <c r="C8" i="37" a="1"/>
  <c r="Q45" i="37"/>
  <c r="M45" i="37" s="1"/>
  <c r="O53" i="37"/>
  <c r="O54" i="37"/>
  <c r="O55" i="37"/>
  <c r="O56" i="37"/>
  <c r="O57" i="37"/>
  <c r="O58" i="37"/>
  <c r="O10" i="37"/>
  <c r="O11" i="37"/>
  <c r="O12" i="37"/>
  <c r="O13" i="37"/>
  <c r="O15" i="37"/>
  <c r="O16" i="37"/>
  <c r="O17" i="37"/>
  <c r="O18" i="37"/>
  <c r="O20" i="37"/>
  <c r="O21" i="37"/>
  <c r="O22" i="37"/>
  <c r="O23" i="37"/>
  <c r="O24" i="37"/>
  <c r="O25" i="37"/>
  <c r="O26" i="37"/>
  <c r="O27" i="37"/>
  <c r="E55" i="37"/>
  <c r="O28" i="37" s="1"/>
  <c r="C55" i="37" a="1"/>
  <c r="E56" i="37"/>
  <c r="O14" i="37" s="1"/>
  <c r="C56" i="37" a="1"/>
  <c r="E57" i="37"/>
  <c r="O19" i="37" s="1"/>
  <c r="C57" i="37" a="1"/>
  <c r="E58" i="36"/>
  <c r="C58" i="36" a="1"/>
  <c r="D58" i="36" s="1"/>
  <c r="E53" i="36"/>
  <c r="E52" i="17"/>
  <c r="C52" i="17" a="1"/>
  <c r="G30" i="38" s="1"/>
  <c r="E51" i="17"/>
  <c r="E50" i="17"/>
  <c r="E49" i="17"/>
  <c r="E48" i="17"/>
  <c r="E37" i="17"/>
  <c r="E52" i="36"/>
  <c r="E51" i="36"/>
  <c r="E50" i="36"/>
  <c r="O59" i="36" s="1"/>
  <c r="E49" i="36"/>
  <c r="E48" i="36"/>
  <c r="E47" i="36"/>
  <c r="E46" i="36"/>
  <c r="E45" i="36"/>
  <c r="E44" i="36"/>
  <c r="E43" i="36"/>
  <c r="E42" i="36"/>
  <c r="E41" i="36"/>
  <c r="E40" i="36"/>
  <c r="E39" i="36"/>
  <c r="E38" i="36"/>
  <c r="E37" i="36"/>
  <c r="E36" i="36"/>
  <c r="E35" i="36"/>
  <c r="E34" i="36"/>
  <c r="E33" i="36"/>
  <c r="E32" i="36"/>
  <c r="O60" i="36" s="1"/>
  <c r="E31" i="36"/>
  <c r="E30" i="36"/>
  <c r="E29" i="36"/>
  <c r="E28" i="36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59" i="35"/>
  <c r="E58" i="35"/>
  <c r="E57" i="35"/>
  <c r="E56" i="35"/>
  <c r="E55" i="35"/>
  <c r="E54" i="35"/>
  <c r="E53" i="35"/>
  <c r="E52" i="35"/>
  <c r="E51" i="35"/>
  <c r="E50" i="35"/>
  <c r="E49" i="35"/>
  <c r="E48" i="35"/>
  <c r="E47" i="35"/>
  <c r="E46" i="35"/>
  <c r="E45" i="35"/>
  <c r="E44" i="35"/>
  <c r="E43" i="35"/>
  <c r="E42" i="35"/>
  <c r="O22" i="35" s="1"/>
  <c r="E41" i="35"/>
  <c r="E40" i="35"/>
  <c r="E39" i="35"/>
  <c r="E38" i="35"/>
  <c r="E37" i="35"/>
  <c r="E36" i="35"/>
  <c r="E35" i="35"/>
  <c r="O60" i="35" s="1"/>
  <c r="E34" i="35"/>
  <c r="E33" i="35"/>
  <c r="O33" i="35" s="1"/>
  <c r="E32" i="35"/>
  <c r="E31" i="35"/>
  <c r="E30" i="35"/>
  <c r="E29" i="35"/>
  <c r="E28" i="35"/>
  <c r="E27" i="35"/>
  <c r="E26" i="35"/>
  <c r="O59" i="35" s="1"/>
  <c r="E25" i="35"/>
  <c r="O61" i="35" s="1"/>
  <c r="E24" i="35"/>
  <c r="E23" i="35"/>
  <c r="E22" i="35"/>
  <c r="E21" i="35"/>
  <c r="E20" i="35"/>
  <c r="E19" i="35"/>
  <c r="E18" i="35"/>
  <c r="E17" i="35"/>
  <c r="E16" i="35"/>
  <c r="E15" i="35"/>
  <c r="E14" i="35"/>
  <c r="E13" i="35"/>
  <c r="E12" i="35"/>
  <c r="E11" i="35"/>
  <c r="E10" i="35"/>
  <c r="O58" i="35" s="1"/>
  <c r="E9" i="35"/>
  <c r="E8" i="35"/>
  <c r="E7" i="35"/>
  <c r="E6" i="35"/>
  <c r="E5" i="35"/>
  <c r="E4" i="35"/>
  <c r="E3" i="35"/>
  <c r="E46" i="17"/>
  <c r="E45" i="17"/>
  <c r="O57" i="17" s="1"/>
  <c r="E43" i="17"/>
  <c r="O56" i="17" s="1"/>
  <c r="E42" i="17"/>
  <c r="O24" i="35" l="1"/>
  <c r="O36" i="35"/>
  <c r="Q56" i="37"/>
  <c r="O20" i="35"/>
  <c r="O45" i="35"/>
  <c r="O46" i="35"/>
  <c r="G41" i="38"/>
  <c r="D53" i="17"/>
  <c r="G4" i="38"/>
  <c r="D54" i="17"/>
  <c r="G21" i="38"/>
  <c r="O48" i="35"/>
  <c r="O53" i="35"/>
  <c r="O35" i="35"/>
  <c r="O54" i="36"/>
  <c r="O57" i="36"/>
  <c r="O50" i="36"/>
  <c r="O49" i="36"/>
  <c r="O52" i="36"/>
  <c r="O55" i="36"/>
  <c r="O53" i="36"/>
  <c r="O56" i="36"/>
  <c r="O44" i="36"/>
  <c r="O48" i="36"/>
  <c r="O47" i="36"/>
  <c r="O45" i="36"/>
  <c r="O46" i="36"/>
  <c r="O51" i="36"/>
  <c r="D9" i="37"/>
  <c r="Q24" i="37"/>
  <c r="M24" i="37" s="1"/>
  <c r="O29" i="35"/>
  <c r="O23" i="35"/>
  <c r="O42" i="35"/>
  <c r="D26" i="37"/>
  <c r="Q34" i="37"/>
  <c r="M34" i="37" s="1"/>
  <c r="D10" i="37"/>
  <c r="Q22" i="37"/>
  <c r="M22" i="37" s="1"/>
  <c r="D39" i="37"/>
  <c r="Q40" i="37"/>
  <c r="M40" i="37" s="1"/>
  <c r="D11" i="37"/>
  <c r="D12" i="37"/>
  <c r="D13" i="37"/>
  <c r="Q37" i="37"/>
  <c r="M37" i="37" s="1"/>
  <c r="M56" i="37"/>
  <c r="O23" i="36"/>
  <c r="O38" i="35"/>
  <c r="Q31" i="37"/>
  <c r="M31" i="37" s="1"/>
  <c r="D14" i="37"/>
  <c r="Q38" i="37"/>
  <c r="M38" i="37" s="1"/>
  <c r="D15" i="37"/>
  <c r="Q43" i="37"/>
  <c r="M43" i="37" s="1"/>
  <c r="D16" i="37"/>
  <c r="Q51" i="37"/>
  <c r="M51" i="37" s="1"/>
  <c r="D17" i="37"/>
  <c r="Q53" i="37"/>
  <c r="M53" i="37" s="1"/>
  <c r="D18" i="37"/>
  <c r="Q48" i="37"/>
  <c r="M48" i="37" s="1"/>
  <c r="D19" i="37"/>
  <c r="Q41" i="37"/>
  <c r="M41" i="37" s="1"/>
  <c r="D20" i="37"/>
  <c r="Q25" i="37"/>
  <c r="M25" i="37" s="1"/>
  <c r="D21" i="37"/>
  <c r="Q15" i="37"/>
  <c r="M15" i="37" s="1"/>
  <c r="D22" i="37"/>
  <c r="Q57" i="37"/>
  <c r="M57" i="37" s="1"/>
  <c r="D23" i="37"/>
  <c r="Q49" i="37"/>
  <c r="M49" i="37" s="1"/>
  <c r="D24" i="37"/>
  <c r="Q44" i="37"/>
  <c r="M44" i="37" s="1"/>
  <c r="D25" i="37"/>
  <c r="Q26" i="37"/>
  <c r="M26" i="37" s="1"/>
  <c r="D27" i="37"/>
  <c r="Q36" i="37"/>
  <c r="M36" i="37" s="1"/>
  <c r="D28" i="37"/>
  <c r="Q42" i="37"/>
  <c r="M42" i="37" s="1"/>
  <c r="D29" i="37"/>
  <c r="Q10" i="37"/>
  <c r="M10" i="37" s="1"/>
  <c r="D30" i="37"/>
  <c r="Q30" i="37"/>
  <c r="M30" i="37" s="1"/>
  <c r="D31" i="37"/>
  <c r="Q13" i="37"/>
  <c r="M13" i="37" s="1"/>
  <c r="D32" i="37"/>
  <c r="Q47" i="37"/>
  <c r="M47" i="37" s="1"/>
  <c r="D33" i="37"/>
  <c r="Q16" i="37"/>
  <c r="M16" i="37" s="1"/>
  <c r="D34" i="37"/>
  <c r="Q39" i="37"/>
  <c r="M39" i="37" s="1"/>
  <c r="D35" i="37"/>
  <c r="Q58" i="37"/>
  <c r="M58" i="37" s="1"/>
  <c r="D36" i="37"/>
  <c r="Q35" i="37"/>
  <c r="M35" i="37" s="1"/>
  <c r="D37" i="37"/>
  <c r="Q50" i="37"/>
  <c r="M50" i="37" s="1"/>
  <c r="D38" i="37"/>
  <c r="Q55" i="37"/>
  <c r="M55" i="37" s="1"/>
  <c r="D40" i="37"/>
  <c r="Q11" i="37"/>
  <c r="M11" i="37" s="1"/>
  <c r="D41" i="37"/>
  <c r="Q20" i="37"/>
  <c r="M20" i="37" s="1"/>
  <c r="D42" i="37"/>
  <c r="Q23" i="37"/>
  <c r="M23" i="37" s="1"/>
  <c r="D43" i="37"/>
  <c r="Q32" i="37"/>
  <c r="M32" i="37" s="1"/>
  <c r="D44" i="37"/>
  <c r="Q54" i="37"/>
  <c r="M54" i="37" s="1"/>
  <c r="D45" i="37"/>
  <c r="Q52" i="37"/>
  <c r="M52" i="37" s="1"/>
  <c r="D46" i="37"/>
  <c r="Q17" i="37"/>
  <c r="M17" i="37" s="1"/>
  <c r="D47" i="37"/>
  <c r="Q9" i="37"/>
  <c r="M9" i="37" s="1"/>
  <c r="D48" i="37"/>
  <c r="Q18" i="37"/>
  <c r="M18" i="37" s="1"/>
  <c r="D49" i="37"/>
  <c r="Q12" i="37"/>
  <c r="M12" i="37" s="1"/>
  <c r="D50" i="37"/>
  <c r="Q21" i="37"/>
  <c r="M21" i="37" s="1"/>
  <c r="D51" i="37"/>
  <c r="Q27" i="37"/>
  <c r="M27" i="37" s="1"/>
  <c r="D52" i="37"/>
  <c r="Q33" i="37"/>
  <c r="M33" i="37" s="1"/>
  <c r="D53" i="37"/>
  <c r="Q46" i="37"/>
  <c r="M46" i="37" s="1"/>
  <c r="D54" i="37"/>
  <c r="Q29" i="37"/>
  <c r="M29" i="37" s="1"/>
  <c r="D8" i="37"/>
  <c r="D55" i="37"/>
  <c r="Q28" i="37"/>
  <c r="M28" i="37" s="1"/>
  <c r="Q14" i="37"/>
  <c r="M14" i="37" s="1"/>
  <c r="D56" i="37"/>
  <c r="Q19" i="37"/>
  <c r="M19" i="37" s="1"/>
  <c r="D57" i="37"/>
  <c r="O9" i="36"/>
  <c r="O37" i="36"/>
  <c r="O38" i="36"/>
  <c r="O29" i="36"/>
  <c r="O36" i="36"/>
  <c r="O51" i="35"/>
  <c r="O49" i="35"/>
  <c r="O44" i="35"/>
  <c r="O34" i="35"/>
  <c r="O47" i="35"/>
  <c r="O26" i="35"/>
  <c r="O14" i="35"/>
  <c r="O18" i="35"/>
  <c r="O10" i="35"/>
  <c r="O12" i="35"/>
  <c r="O17" i="35"/>
  <c r="O16" i="35"/>
  <c r="O11" i="35"/>
  <c r="O25" i="35"/>
  <c r="O21" i="35"/>
  <c r="O31" i="35"/>
  <c r="O50" i="35"/>
  <c r="O19" i="35"/>
  <c r="O40" i="35"/>
  <c r="O41" i="35"/>
  <c r="O39" i="35"/>
  <c r="O37" i="35"/>
  <c r="O9" i="35"/>
  <c r="O15" i="35"/>
  <c r="O13" i="35"/>
  <c r="O27" i="35"/>
  <c r="O28" i="35"/>
  <c r="O30" i="35"/>
  <c r="O32" i="35"/>
  <c r="O56" i="35"/>
  <c r="O55" i="35"/>
  <c r="O43" i="35"/>
  <c r="O57" i="35"/>
  <c r="O52" i="35"/>
  <c r="O54" i="35"/>
  <c r="D52" i="17"/>
  <c r="O35" i="36"/>
  <c r="O43" i="36"/>
  <c r="O40" i="36"/>
  <c r="O42" i="36"/>
  <c r="O39" i="36"/>
  <c r="O34" i="36"/>
  <c r="O16" i="36"/>
  <c r="O30" i="36"/>
  <c r="O31" i="36"/>
  <c r="O11" i="36"/>
  <c r="O28" i="36"/>
  <c r="O33" i="36"/>
  <c r="O15" i="36"/>
  <c r="O17" i="36"/>
  <c r="O13" i="36"/>
  <c r="O18" i="36"/>
  <c r="O27" i="36"/>
  <c r="O26" i="36"/>
  <c r="O24" i="36"/>
  <c r="O25" i="36"/>
  <c r="O22" i="36"/>
  <c r="O21" i="36"/>
  <c r="O20" i="36"/>
  <c r="O19" i="36"/>
  <c r="O41" i="36"/>
  <c r="O10" i="36"/>
  <c r="O12" i="36"/>
  <c r="O32" i="36"/>
  <c r="O14" i="36"/>
  <c r="N25" i="37" l="1"/>
  <c r="N57" i="37"/>
  <c r="N24" i="37"/>
  <c r="N34" i="37"/>
  <c r="N22" i="37"/>
  <c r="N40" i="37"/>
  <c r="N37" i="37"/>
  <c r="N56" i="37"/>
  <c r="N31" i="37"/>
  <c r="N38" i="37"/>
  <c r="N43" i="37"/>
  <c r="N41" i="37"/>
  <c r="N53" i="37"/>
  <c r="N48" i="37"/>
  <c r="N49" i="37"/>
  <c r="N44" i="37"/>
  <c r="N26" i="37"/>
  <c r="N36" i="37"/>
  <c r="N42" i="37"/>
  <c r="N10" i="37"/>
  <c r="N30" i="37"/>
  <c r="N13" i="37"/>
  <c r="N47" i="37"/>
  <c r="N16" i="37"/>
  <c r="N39" i="37"/>
  <c r="N58" i="37"/>
  <c r="N35" i="37"/>
  <c r="N21" i="37"/>
  <c r="N50" i="37"/>
  <c r="N55" i="37"/>
  <c r="N11" i="37"/>
  <c r="N20" i="37"/>
  <c r="N23" i="37"/>
  <c r="N32" i="37"/>
  <c r="N54" i="37"/>
  <c r="N52" i="37"/>
  <c r="N17" i="37"/>
  <c r="N45" i="37"/>
  <c r="N18" i="37"/>
  <c r="N12" i="37"/>
  <c r="N51" i="37"/>
  <c r="N27" i="37"/>
  <c r="N33" i="37"/>
  <c r="N46" i="37"/>
  <c r="N29" i="37"/>
  <c r="N28" i="37"/>
  <c r="N14" i="37"/>
  <c r="N19" i="37"/>
  <c r="N15" i="37"/>
  <c r="N9" i="37"/>
  <c r="BP9" i="17" a="1"/>
  <c r="BP10" i="17" a="1"/>
  <c r="BP11" i="17" a="1"/>
  <c r="BP13" i="17" a="1"/>
  <c r="A194" i="22"/>
  <c r="A195" i="22"/>
  <c r="A196" i="22"/>
  <c r="P45" i="17" l="1"/>
  <c r="K36" i="17" a="1"/>
  <c r="J36" i="17" a="1"/>
  <c r="H36" i="17" a="1"/>
  <c r="I36" i="17" a="1"/>
  <c r="K35" i="17" a="1"/>
  <c r="H35" i="17" a="1"/>
  <c r="I35" i="17" a="1"/>
  <c r="J35" i="17" a="1"/>
  <c r="J32" i="17" a="1"/>
  <c r="I32" i="17" a="1"/>
  <c r="K32" i="17" a="1"/>
  <c r="H32" i="17" a="1"/>
  <c r="K31" i="17" a="1"/>
  <c r="J31" i="17" a="1"/>
  <c r="H31" i="17" a="1"/>
  <c r="I31" i="17" a="1"/>
  <c r="H30" i="17" a="1"/>
  <c r="I30" i="17" a="1"/>
  <c r="J30" i="17" a="1"/>
  <c r="K30" i="17" a="1"/>
  <c r="P33" i="17"/>
  <c r="P37" i="17"/>
  <c r="P36" i="17"/>
  <c r="P38" i="17"/>
  <c r="P39" i="17"/>
  <c r="P34" i="17"/>
  <c r="P40" i="17"/>
  <c r="P35" i="17"/>
  <c r="H34" i="17" a="1"/>
  <c r="I34" i="17" a="1"/>
  <c r="J34" i="17" a="1"/>
  <c r="K34" i="17" a="1"/>
  <c r="H33" i="17" a="1"/>
  <c r="I33" i="17" a="1"/>
  <c r="J33" i="17" a="1"/>
  <c r="K33" i="17" a="1"/>
  <c r="P44" i="17"/>
  <c r="P43" i="17"/>
  <c r="P42" i="17"/>
  <c r="H41" i="17" a="1"/>
  <c r="P41" i="17"/>
  <c r="K41" i="17" a="1"/>
  <c r="J41" i="17" a="1"/>
  <c r="A41" i="17" a="1"/>
  <c r="I41" i="17" a="1"/>
  <c r="A40" i="17" a="1"/>
  <c r="E40" i="17" s="1"/>
  <c r="H40" i="17" a="1"/>
  <c r="I40" i="17" a="1"/>
  <c r="K40" i="17" a="1"/>
  <c r="J40" i="17" a="1"/>
  <c r="A39" i="17" a="1"/>
  <c r="E39" i="17" s="1"/>
  <c r="H39" i="17" a="1"/>
  <c r="I39" i="17" a="1"/>
  <c r="K39" i="17" a="1"/>
  <c r="J39" i="17" a="1"/>
  <c r="A38" i="17" a="1"/>
  <c r="E38" i="17" s="1"/>
  <c r="H38" i="17" a="1"/>
  <c r="I38" i="17" a="1"/>
  <c r="K38" i="17" a="1"/>
  <c r="J38" i="17" a="1"/>
  <c r="A36" i="17" a="1"/>
  <c r="H7" i="17" a="1"/>
  <c r="J7" i="17" a="1"/>
  <c r="K7" i="17" a="1"/>
  <c r="I7" i="17" a="1"/>
  <c r="A7" i="17" a="1"/>
  <c r="E7" i="17" s="1"/>
  <c r="I6" i="17" a="1"/>
  <c r="J6" i="17" a="1"/>
  <c r="K6" i="17" a="1"/>
  <c r="A6" i="17" a="1"/>
  <c r="H6" i="17" a="1"/>
  <c r="K5" i="17" a="1"/>
  <c r="I5" i="17" a="1"/>
  <c r="A5" i="17" a="1"/>
  <c r="J5" i="17" a="1"/>
  <c r="H5" i="17" a="1"/>
  <c r="K4" i="17" a="1"/>
  <c r="I4" i="17" a="1"/>
  <c r="A4" i="17" a="1"/>
  <c r="J4" i="17" a="1"/>
  <c r="H4" i="17" a="1"/>
  <c r="K3" i="17" a="1"/>
  <c r="I3" i="17" a="1"/>
  <c r="A3" i="17" a="1"/>
  <c r="H3" i="17" a="1"/>
  <c r="J3" i="17" a="1"/>
  <c r="K9" i="17" a="1"/>
  <c r="I9" i="17" a="1"/>
  <c r="H9" i="17" a="1"/>
  <c r="J9" i="17" a="1"/>
  <c r="A9" i="17" a="1"/>
  <c r="E9" i="17" s="1"/>
  <c r="A33" i="17" a="1"/>
  <c r="H26" i="17" a="1"/>
  <c r="K26" i="17" a="1"/>
  <c r="A26" i="17" a="1"/>
  <c r="I26" i="17" a="1"/>
  <c r="J26" i="17" a="1"/>
  <c r="I12" i="17" a="1"/>
  <c r="H12" i="17" a="1"/>
  <c r="K12" i="17" a="1"/>
  <c r="J12" i="17" a="1"/>
  <c r="A12" i="17" a="1"/>
  <c r="E12" i="17" s="1"/>
  <c r="I19" i="17" a="1"/>
  <c r="A19" i="17" a="1"/>
  <c r="K19" i="17" a="1"/>
  <c r="H19" i="17" a="1"/>
  <c r="J19" i="17" a="1"/>
  <c r="A11" i="17" a="1"/>
  <c r="E11" i="17" s="1"/>
  <c r="J11" i="17" a="1"/>
  <c r="H11" i="17" a="1"/>
  <c r="K11" i="17" a="1"/>
  <c r="I11" i="17" a="1"/>
  <c r="A32" i="17" a="1"/>
  <c r="I18" i="17" a="1"/>
  <c r="A18" i="17" a="1"/>
  <c r="K18" i="17" a="1"/>
  <c r="H18" i="17" a="1"/>
  <c r="J18" i="17" a="1"/>
  <c r="O47" i="17"/>
  <c r="A31" i="17" a="1"/>
  <c r="I17" i="17" a="1"/>
  <c r="A17" i="17" a="1"/>
  <c r="K17" i="17" a="1"/>
  <c r="H17" i="17" a="1"/>
  <c r="J17" i="17" a="1"/>
  <c r="J10" i="17" a="1"/>
  <c r="A10" i="17" a="1"/>
  <c r="E10" i="17" s="1"/>
  <c r="H10" i="17" a="1"/>
  <c r="K10" i="17" a="1"/>
  <c r="I10" i="17" a="1"/>
  <c r="K25" i="17" a="1"/>
  <c r="J25" i="17" a="1"/>
  <c r="H25" i="17" a="1"/>
  <c r="A25" i="17" a="1"/>
  <c r="I25" i="17" a="1"/>
  <c r="K16" i="17" a="1"/>
  <c r="J16" i="17" a="1"/>
  <c r="I16" i="17" a="1"/>
  <c r="H16" i="17" a="1"/>
  <c r="A16" i="17" a="1"/>
  <c r="A30" i="17" a="1"/>
  <c r="K24" i="17" a="1"/>
  <c r="H24" i="17" a="1"/>
  <c r="J24" i="17" a="1"/>
  <c r="A24" i="17" a="1"/>
  <c r="I24" i="17" a="1"/>
  <c r="H23" i="17" a="1"/>
  <c r="I23" i="17" a="1"/>
  <c r="K23" i="17" a="1"/>
  <c r="J23" i="17" a="1"/>
  <c r="A23" i="17" a="1"/>
  <c r="H15" i="17" a="1"/>
  <c r="J15" i="17" a="1"/>
  <c r="I15" i="17" a="1"/>
  <c r="K15" i="17" a="1"/>
  <c r="A15" i="17" a="1"/>
  <c r="K22" i="17" a="1"/>
  <c r="J22" i="17" a="1"/>
  <c r="H22" i="17" a="1"/>
  <c r="I22" i="17" a="1"/>
  <c r="A22" i="17" a="1"/>
  <c r="K21" i="17" a="1"/>
  <c r="J21" i="17" a="1"/>
  <c r="H21" i="17" a="1"/>
  <c r="I21" i="17" a="1"/>
  <c r="A21" i="17" a="1"/>
  <c r="J14" i="17" a="1"/>
  <c r="I14" i="17" a="1"/>
  <c r="H14" i="17" a="1"/>
  <c r="K14" i="17" a="1"/>
  <c r="A14" i="17" a="1"/>
  <c r="A35" i="17" a="1"/>
  <c r="A29" i="17" a="1"/>
  <c r="J29" i="17" a="1"/>
  <c r="K29" i="17" a="1"/>
  <c r="I29" i="17" a="1"/>
  <c r="H29" i="17" a="1"/>
  <c r="A34" i="17" a="1"/>
  <c r="A28" i="17" a="1"/>
  <c r="K28" i="17" a="1"/>
  <c r="J28" i="17" a="1"/>
  <c r="I28" i="17" a="1"/>
  <c r="H28" i="17" a="1"/>
  <c r="A20" i="17" a="1"/>
  <c r="K20" i="17" a="1"/>
  <c r="I20" i="17" a="1"/>
  <c r="H20" i="17" a="1"/>
  <c r="J20" i="17" a="1"/>
  <c r="K27" i="17" a="1"/>
  <c r="A27" i="17" a="1"/>
  <c r="H27" i="17" a="1"/>
  <c r="I27" i="17" a="1"/>
  <c r="J27" i="17" a="1"/>
  <c r="K13" i="17" a="1"/>
  <c r="I13" i="17" a="1"/>
  <c r="A13" i="17" a="1"/>
  <c r="E13" i="17" s="1"/>
  <c r="J13" i="17" a="1"/>
  <c r="H13" i="17" a="1"/>
  <c r="K8" i="17" a="1"/>
  <c r="J8" i="17" a="1"/>
  <c r="H8" i="17" a="1"/>
  <c r="I8" i="17" a="1"/>
  <c r="A8" i="17" a="1"/>
  <c r="E8" i="17" s="1"/>
  <c r="P25" i="17"/>
  <c r="P24" i="17"/>
  <c r="P23" i="17"/>
  <c r="P17" i="17"/>
  <c r="P16" i="17"/>
  <c r="P15" i="17"/>
  <c r="P29" i="17"/>
  <c r="P20" i="17"/>
  <c r="P12" i="17"/>
  <c r="P10" i="17"/>
  <c r="P27" i="17"/>
  <c r="P19" i="17"/>
  <c r="P9" i="17"/>
  <c r="P32" i="17"/>
  <c r="P18" i="17"/>
  <c r="P31" i="17"/>
  <c r="P26" i="17"/>
  <c r="P22" i="17"/>
  <c r="P14" i="17"/>
  <c r="P21" i="17"/>
  <c r="P13" i="17"/>
  <c r="P11" i="17"/>
  <c r="P28" i="17"/>
  <c r="P30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P57" i="33"/>
  <c r="B57" i="33" a="1"/>
  <c r="P56" i="33"/>
  <c r="B56" i="33" a="1"/>
  <c r="P55" i="33"/>
  <c r="B55" i="33" a="1"/>
  <c r="P54" i="33"/>
  <c r="B54" i="33" a="1"/>
  <c r="P53" i="33"/>
  <c r="B53" i="33" a="1"/>
  <c r="P52" i="33"/>
  <c r="B52" i="33" a="1"/>
  <c r="P51" i="33"/>
  <c r="B51" i="33" a="1"/>
  <c r="P50" i="33"/>
  <c r="B50" i="33" a="1"/>
  <c r="P49" i="33"/>
  <c r="B49" i="33" a="1"/>
  <c r="P48" i="33"/>
  <c r="B48" i="33" a="1"/>
  <c r="P47" i="33"/>
  <c r="B47" i="33" a="1"/>
  <c r="P46" i="33"/>
  <c r="B46" i="33" a="1"/>
  <c r="P45" i="33"/>
  <c r="B45" i="33" a="1"/>
  <c r="P44" i="33"/>
  <c r="B44" i="33" a="1"/>
  <c r="P43" i="33"/>
  <c r="B43" i="33" a="1"/>
  <c r="P42" i="33"/>
  <c r="B42" i="33" a="1"/>
  <c r="P41" i="33"/>
  <c r="B41" i="33" a="1"/>
  <c r="P40" i="33"/>
  <c r="B40" i="33" a="1"/>
  <c r="P39" i="33"/>
  <c r="B39" i="33" a="1"/>
  <c r="P38" i="33"/>
  <c r="B38" i="33" a="1"/>
  <c r="P37" i="33"/>
  <c r="B37" i="33" a="1"/>
  <c r="P36" i="33"/>
  <c r="B36" i="33" a="1"/>
  <c r="P35" i="33"/>
  <c r="B35" i="33" a="1"/>
  <c r="P34" i="33"/>
  <c r="B34" i="33" a="1"/>
  <c r="P33" i="33"/>
  <c r="B33" i="33" a="1"/>
  <c r="P32" i="33"/>
  <c r="B32" i="33" a="1"/>
  <c r="P31" i="33"/>
  <c r="B31" i="33" a="1"/>
  <c r="P30" i="33"/>
  <c r="B30" i="33" a="1"/>
  <c r="P29" i="33"/>
  <c r="B29" i="33" a="1"/>
  <c r="P28" i="33"/>
  <c r="B28" i="33" a="1"/>
  <c r="P27" i="33"/>
  <c r="B27" i="33" a="1"/>
  <c r="P26" i="33"/>
  <c r="B26" i="33" a="1"/>
  <c r="P25" i="33"/>
  <c r="B25" i="33" a="1"/>
  <c r="P24" i="33"/>
  <c r="B24" i="33" a="1"/>
  <c r="P23" i="33"/>
  <c r="B23" i="33" a="1"/>
  <c r="P22" i="33"/>
  <c r="B22" i="33" a="1"/>
  <c r="P21" i="33"/>
  <c r="B21" i="33" a="1"/>
  <c r="P20" i="33"/>
  <c r="B20" i="33" a="1"/>
  <c r="P19" i="33"/>
  <c r="B19" i="33" a="1"/>
  <c r="P18" i="33"/>
  <c r="B18" i="33" a="1"/>
  <c r="P17" i="33"/>
  <c r="B17" i="33" a="1"/>
  <c r="P16" i="33"/>
  <c r="B16" i="33" a="1"/>
  <c r="P15" i="33"/>
  <c r="B15" i="33" a="1"/>
  <c r="P14" i="33"/>
  <c r="B14" i="33" a="1"/>
  <c r="P13" i="33"/>
  <c r="B13" i="33" a="1"/>
  <c r="P12" i="33"/>
  <c r="B12" i="33" a="1"/>
  <c r="P11" i="33"/>
  <c r="B11" i="33" a="1"/>
  <c r="P10" i="33"/>
  <c r="B10" i="33" a="1"/>
  <c r="P9" i="33"/>
  <c r="B9" i="33" a="1"/>
  <c r="B8" i="33" a="1"/>
  <c r="B7" i="33" a="1"/>
  <c r="B6" i="33" a="1"/>
  <c r="A6" i="33" s="1"/>
  <c r="B5" i="33" a="1"/>
  <c r="B4" i="33" a="1"/>
  <c r="B3" i="33" a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P60" i="32"/>
  <c r="M60" i="32" s="1"/>
  <c r="P61" i="32"/>
  <c r="M61" i="32" s="1"/>
  <c r="P62" i="32"/>
  <c r="P63" i="32"/>
  <c r="P64" i="32"/>
  <c r="P65" i="32"/>
  <c r="P66" i="32"/>
  <c r="P67" i="32"/>
  <c r="P68" i="32"/>
  <c r="P69" i="32"/>
  <c r="M69" i="32" s="1"/>
  <c r="P70" i="32"/>
  <c r="M70" i="32" s="1"/>
  <c r="P71" i="32"/>
  <c r="M71" i="32" s="1"/>
  <c r="P72" i="32"/>
  <c r="M72" i="32" s="1"/>
  <c r="P73" i="32"/>
  <c r="M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P61" i="31"/>
  <c r="M61" i="31" s="1"/>
  <c r="P62" i="31"/>
  <c r="P63" i="31"/>
  <c r="P64" i="31"/>
  <c r="M64" i="31" s="1"/>
  <c r="P65" i="31"/>
  <c r="M65" i="31" s="1"/>
  <c r="P66" i="31"/>
  <c r="M66" i="31" s="1"/>
  <c r="P67" i="31"/>
  <c r="P68" i="31"/>
  <c r="P69" i="31"/>
  <c r="M69" i="31" s="1"/>
  <c r="P70" i="31"/>
  <c r="P71" i="31"/>
  <c r="P72" i="31"/>
  <c r="M72" i="31" s="1"/>
  <c r="P73" i="31"/>
  <c r="M73" i="31" s="1"/>
  <c r="P74" i="31"/>
  <c r="P75" i="31"/>
  <c r="P76" i="31"/>
  <c r="M76" i="31" s="1"/>
  <c r="P77" i="31"/>
  <c r="M77" i="31" s="1"/>
  <c r="P78" i="31"/>
  <c r="M78" i="31" s="1"/>
  <c r="P79" i="31"/>
  <c r="P80" i="31"/>
  <c r="P81" i="31"/>
  <c r="M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P56" i="32"/>
  <c r="P55" i="32"/>
  <c r="P54" i="32"/>
  <c r="P53" i="32"/>
  <c r="P52" i="32"/>
  <c r="P51" i="32"/>
  <c r="M51" i="32" s="1"/>
  <c r="P50" i="32"/>
  <c r="M50" i="32" s="1"/>
  <c r="P49" i="32"/>
  <c r="M49" i="32" s="1"/>
  <c r="P48" i="32"/>
  <c r="M48" i="32" s="1"/>
  <c r="P47" i="32"/>
  <c r="M47" i="32" s="1"/>
  <c r="P46" i="32"/>
  <c r="P45" i="32"/>
  <c r="M45" i="32" s="1"/>
  <c r="P44" i="32"/>
  <c r="P43" i="32"/>
  <c r="P42" i="32"/>
  <c r="P41" i="32"/>
  <c r="P40" i="32"/>
  <c r="P39" i="32"/>
  <c r="M39" i="32" s="1"/>
  <c r="P38" i="32"/>
  <c r="M38" i="32" s="1"/>
  <c r="P37" i="32"/>
  <c r="M37" i="32" s="1"/>
  <c r="P36" i="32"/>
  <c r="M36" i="32" s="1"/>
  <c r="P35" i="32"/>
  <c r="M35" i="32" s="1"/>
  <c r="P34" i="32"/>
  <c r="P33" i="32"/>
  <c r="M33" i="32" s="1"/>
  <c r="P32" i="32"/>
  <c r="P31" i="32"/>
  <c r="P30" i="32"/>
  <c r="P29" i="32"/>
  <c r="P28" i="32"/>
  <c r="P27" i="32"/>
  <c r="M27" i="32" s="1"/>
  <c r="P26" i="32"/>
  <c r="M26" i="32" s="1"/>
  <c r="P25" i="32"/>
  <c r="M25" i="32" s="1"/>
  <c r="P24" i="32"/>
  <c r="M24" i="32" s="1"/>
  <c r="P23" i="32"/>
  <c r="M23" i="32" s="1"/>
  <c r="P22" i="32"/>
  <c r="M22" i="32"/>
  <c r="P21" i="32"/>
  <c r="M21" i="32" s="1"/>
  <c r="P20" i="32"/>
  <c r="P19" i="32"/>
  <c r="P18" i="32"/>
  <c r="P17" i="32"/>
  <c r="P16" i="32"/>
  <c r="M16" i="32" s="1"/>
  <c r="P15" i="32"/>
  <c r="M15" i="32" s="1"/>
  <c r="P14" i="32"/>
  <c r="M14" i="32" s="1"/>
  <c r="BA13" i="32"/>
  <c r="BB13" i="32" s="1"/>
  <c r="P13" i="32"/>
  <c r="M13" i="32" s="1"/>
  <c r="BA12" i="32"/>
  <c r="BB12" i="32" s="1"/>
  <c r="P12" i="32"/>
  <c r="BA11" i="32"/>
  <c r="BB11" i="32" s="1"/>
  <c r="P11" i="32"/>
  <c r="M11" i="32" s="1"/>
  <c r="BA10" i="32"/>
  <c r="BB10" i="32" s="1"/>
  <c r="P10" i="32"/>
  <c r="M10" i="32" s="1"/>
  <c r="BA9" i="32"/>
  <c r="BB9" i="32" s="1"/>
  <c r="P9" i="32"/>
  <c r="M9" i="32" s="1"/>
  <c r="P58" i="31"/>
  <c r="M58" i="31" s="1"/>
  <c r="P57" i="31"/>
  <c r="M57" i="31" s="1"/>
  <c r="P56" i="31"/>
  <c r="P55" i="31"/>
  <c r="P54" i="31"/>
  <c r="P53" i="31"/>
  <c r="M53" i="31" s="1"/>
  <c r="P52" i="31"/>
  <c r="M52" i="31" s="1"/>
  <c r="P51" i="31"/>
  <c r="M51" i="31" s="1"/>
  <c r="P50" i="31"/>
  <c r="M50" i="31" s="1"/>
  <c r="P49" i="31"/>
  <c r="M49" i="31" s="1"/>
  <c r="P48" i="31"/>
  <c r="M48" i="31" s="1"/>
  <c r="P47" i="31"/>
  <c r="M47" i="31" s="1"/>
  <c r="P46" i="31"/>
  <c r="M46" i="31" s="1"/>
  <c r="P45" i="31"/>
  <c r="M45" i="31" s="1"/>
  <c r="P44" i="31"/>
  <c r="P43" i="31"/>
  <c r="P42" i="31"/>
  <c r="P41" i="31"/>
  <c r="M41" i="31" s="1"/>
  <c r="P40" i="31"/>
  <c r="M40" i="31" s="1"/>
  <c r="P39" i="31"/>
  <c r="M39" i="31" s="1"/>
  <c r="P38" i="31"/>
  <c r="M38" i="31" s="1"/>
  <c r="P37" i="31"/>
  <c r="M37" i="31" s="1"/>
  <c r="P36" i="31"/>
  <c r="M36" i="31" s="1"/>
  <c r="P35" i="31"/>
  <c r="M35" i="31" s="1"/>
  <c r="P34" i="31"/>
  <c r="M34" i="31" s="1"/>
  <c r="P33" i="31"/>
  <c r="M33" i="31" s="1"/>
  <c r="P32" i="31"/>
  <c r="P31" i="31"/>
  <c r="P30" i="31"/>
  <c r="P29" i="31"/>
  <c r="M29" i="31" s="1"/>
  <c r="P28" i="31"/>
  <c r="M28" i="31" s="1"/>
  <c r="P27" i="31"/>
  <c r="P26" i="31"/>
  <c r="P25" i="31"/>
  <c r="M25" i="31" s="1"/>
  <c r="P24" i="31"/>
  <c r="M24" i="31" s="1"/>
  <c r="P23" i="31"/>
  <c r="M23" i="31" s="1"/>
  <c r="P22" i="31"/>
  <c r="M22" i="31" s="1"/>
  <c r="P21" i="31"/>
  <c r="M21" i="31" s="1"/>
  <c r="P20" i="31"/>
  <c r="P19" i="31"/>
  <c r="M19" i="31" s="1"/>
  <c r="P18" i="31"/>
  <c r="M18" i="31" s="1"/>
  <c r="P17" i="31"/>
  <c r="M17" i="31" s="1"/>
  <c r="P16" i="31"/>
  <c r="M16" i="31" s="1"/>
  <c r="P15" i="31"/>
  <c r="P14" i="31"/>
  <c r="BA14" i="31"/>
  <c r="BB14" i="31" s="1"/>
  <c r="P13" i="31"/>
  <c r="M13" i="31" s="1"/>
  <c r="BA10" i="31"/>
  <c r="BB10" i="31" s="1"/>
  <c r="P12" i="31"/>
  <c r="M12" i="31" s="1"/>
  <c r="BA9" i="31"/>
  <c r="BB9" i="31" s="1"/>
  <c r="P11" i="31"/>
  <c r="M11" i="31" s="1"/>
  <c r="BA13" i="31"/>
  <c r="BB13" i="31" s="1"/>
  <c r="P10" i="31"/>
  <c r="M10" i="31" s="1"/>
  <c r="BA15" i="31"/>
  <c r="BB15" i="31" s="1"/>
  <c r="P9" i="31"/>
  <c r="M9" i="31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P58" i="30"/>
  <c r="M58" i="30" s="1"/>
  <c r="P59" i="30"/>
  <c r="M59" i="30" s="1"/>
  <c r="P54" i="30"/>
  <c r="M54" i="30" s="1"/>
  <c r="P55" i="30"/>
  <c r="M55" i="30" s="1"/>
  <c r="P56" i="30"/>
  <c r="M56" i="30" s="1"/>
  <c r="P51" i="30"/>
  <c r="M51" i="30" s="1"/>
  <c r="P52" i="30"/>
  <c r="M52" i="30" s="1"/>
  <c r="P53" i="30"/>
  <c r="M53" i="30" s="1"/>
  <c r="P49" i="30"/>
  <c r="M49" i="30" s="1"/>
  <c r="P50" i="30"/>
  <c r="M50" i="30" s="1"/>
  <c r="P47" i="30"/>
  <c r="M47" i="30" s="1"/>
  <c r="P48" i="30"/>
  <c r="M48" i="30" s="1"/>
  <c r="P45" i="30"/>
  <c r="M45" i="30" s="1"/>
  <c r="P46" i="30"/>
  <c r="M46" i="30" s="1"/>
  <c r="P43" i="30"/>
  <c r="M43" i="30" s="1"/>
  <c r="P44" i="30"/>
  <c r="M44" i="30" s="1"/>
  <c r="P41" i="30"/>
  <c r="M41" i="30" s="1"/>
  <c r="P42" i="30"/>
  <c r="M42" i="30" s="1"/>
  <c r="P39" i="30"/>
  <c r="M39" i="30" s="1"/>
  <c r="P40" i="30"/>
  <c r="M40" i="30" s="1"/>
  <c r="P37" i="30"/>
  <c r="M37" i="30" s="1"/>
  <c r="P38" i="30"/>
  <c r="M38" i="30" s="1"/>
  <c r="P34" i="30"/>
  <c r="M34" i="30" s="1"/>
  <c r="P35" i="30"/>
  <c r="M35" i="30" s="1"/>
  <c r="P36" i="30"/>
  <c r="M36" i="30" s="1"/>
  <c r="P31" i="30"/>
  <c r="M31" i="30" s="1"/>
  <c r="P32" i="30"/>
  <c r="M32" i="30" s="1"/>
  <c r="P33" i="30"/>
  <c r="M33" i="30" s="1"/>
  <c r="P28" i="30"/>
  <c r="M28" i="30" s="1"/>
  <c r="P29" i="30"/>
  <c r="M29" i="30" s="1"/>
  <c r="P30" i="30"/>
  <c r="M30" i="30" s="1"/>
  <c r="P23" i="30"/>
  <c r="M23" i="30" s="1"/>
  <c r="P24" i="30"/>
  <c r="M24" i="30" s="1"/>
  <c r="P25" i="30"/>
  <c r="M25" i="30" s="1"/>
  <c r="P26" i="30"/>
  <c r="M26" i="30" s="1"/>
  <c r="P27" i="30"/>
  <c r="M27" i="30" s="1"/>
  <c r="P15" i="30"/>
  <c r="M15" i="30" s="1"/>
  <c r="P16" i="30"/>
  <c r="M16" i="30" s="1"/>
  <c r="P17" i="30"/>
  <c r="M17" i="30" s="1"/>
  <c r="P18" i="30"/>
  <c r="M18" i="30" s="1"/>
  <c r="P19" i="30"/>
  <c r="M19" i="30" s="1"/>
  <c r="P20" i="30"/>
  <c r="M20" i="30" s="1"/>
  <c r="P21" i="30"/>
  <c r="M21" i="30" s="1"/>
  <c r="P22" i="30"/>
  <c r="M22" i="30" s="1"/>
  <c r="P10" i="30"/>
  <c r="M10" i="30" s="1"/>
  <c r="P11" i="30"/>
  <c r="M11" i="30" s="1"/>
  <c r="P12" i="30"/>
  <c r="M12" i="30" s="1"/>
  <c r="P13" i="30"/>
  <c r="M13" i="30" s="1"/>
  <c r="P14" i="30"/>
  <c r="M14" i="30" s="1"/>
  <c r="P9" i="30"/>
  <c r="M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P16" i="16"/>
  <c r="M16" i="16" s="1"/>
  <c r="P17" i="16"/>
  <c r="M17" i="16" s="1"/>
  <c r="P18" i="16"/>
  <c r="M18" i="16" s="1"/>
  <c r="P19" i="16"/>
  <c r="M19" i="16" s="1"/>
  <c r="P20" i="16"/>
  <c r="M20" i="16" s="1"/>
  <c r="P25" i="16"/>
  <c r="M25" i="16" s="1"/>
  <c r="P26" i="16"/>
  <c r="M26" i="16" s="1"/>
  <c r="P27" i="16"/>
  <c r="M27" i="16" s="1"/>
  <c r="P28" i="16"/>
  <c r="M28" i="16" s="1"/>
  <c r="P29" i="16"/>
  <c r="M29" i="16" s="1"/>
  <c r="P30" i="16"/>
  <c r="M30" i="16" s="1"/>
  <c r="P31" i="16"/>
  <c r="M31" i="16" s="1"/>
  <c r="P32" i="16"/>
  <c r="M32" i="16" s="1"/>
  <c r="P35" i="16"/>
  <c r="M35" i="16" s="1"/>
  <c r="P40" i="16"/>
  <c r="M40" i="16" s="1"/>
  <c r="P41" i="16"/>
  <c r="M41" i="16" s="1"/>
  <c r="P42" i="16"/>
  <c r="M42" i="16" s="1"/>
  <c r="P43" i="16"/>
  <c r="M43" i="16" s="1"/>
  <c r="P44" i="16"/>
  <c r="M44" i="16" s="1"/>
  <c r="P47" i="16"/>
  <c r="M47" i="16" s="1"/>
  <c r="P65" i="16"/>
  <c r="M65" i="16" s="1"/>
  <c r="P66" i="16"/>
  <c r="M66" i="16" s="1"/>
  <c r="P67" i="16"/>
  <c r="M67" i="16" s="1"/>
  <c r="P68" i="16"/>
  <c r="M68" i="16" s="1"/>
  <c r="P70" i="16"/>
  <c r="M70" i="16" s="1"/>
  <c r="P71" i="16"/>
  <c r="M71" i="16" s="1"/>
  <c r="P74" i="16"/>
  <c r="M74" i="16" s="1"/>
  <c r="P75" i="16"/>
  <c r="M75" i="16" s="1"/>
  <c r="P76" i="16"/>
  <c r="M76" i="16" s="1"/>
  <c r="P77" i="16"/>
  <c r="M77" i="16" s="1"/>
  <c r="P78" i="16"/>
  <c r="M78" i="16" s="1"/>
  <c r="P79" i="16"/>
  <c r="M79" i="16" s="1"/>
  <c r="P80" i="16"/>
  <c r="M80" i="16" s="1"/>
  <c r="P14" i="16"/>
  <c r="M14" i="16" s="1"/>
  <c r="P22" i="16"/>
  <c r="M22" i="16" s="1"/>
  <c r="P23" i="16"/>
  <c r="M23" i="16" s="1"/>
  <c r="P24" i="16"/>
  <c r="M24" i="16" s="1"/>
  <c r="P36" i="16"/>
  <c r="M36" i="16" s="1"/>
  <c r="P37" i="16"/>
  <c r="M37" i="16" s="1"/>
  <c r="P38" i="16"/>
  <c r="M38" i="16" s="1"/>
  <c r="P39" i="16"/>
  <c r="M39" i="16" s="1"/>
  <c r="P49" i="16"/>
  <c r="M49" i="16" s="1"/>
  <c r="P50" i="16"/>
  <c r="M50" i="16" s="1"/>
  <c r="P51" i="16"/>
  <c r="M51" i="16" s="1"/>
  <c r="P52" i="16"/>
  <c r="M52" i="16" s="1"/>
  <c r="P53" i="16"/>
  <c r="M53" i="16" s="1"/>
  <c r="P55" i="16"/>
  <c r="M55" i="16" s="1"/>
  <c r="P56" i="16"/>
  <c r="M56" i="16" s="1"/>
  <c r="P57" i="16"/>
  <c r="M57" i="16" s="1"/>
  <c r="P58" i="16"/>
  <c r="M58" i="16" s="1"/>
  <c r="P59" i="16"/>
  <c r="M59" i="16" s="1"/>
  <c r="P60" i="16"/>
  <c r="M60" i="16" s="1"/>
  <c r="P61" i="16"/>
  <c r="M61" i="16" s="1"/>
  <c r="P62" i="16"/>
  <c r="M62" i="16" s="1"/>
  <c r="P63" i="16"/>
  <c r="M63" i="16" s="1"/>
  <c r="P69" i="16"/>
  <c r="M69" i="16" s="1"/>
  <c r="P81" i="16"/>
  <c r="M81" i="16" s="1"/>
  <c r="P82" i="16"/>
  <c r="P64" i="16"/>
  <c r="P54" i="16"/>
  <c r="M54" i="16" s="1"/>
  <c r="C76" i="16"/>
  <c r="D76" i="16" s="1"/>
  <c r="P9" i="16"/>
  <c r="P10" i="16"/>
  <c r="M10" i="16" s="1"/>
  <c r="P12" i="16"/>
  <c r="M12" i="16" s="1"/>
  <c r="P13" i="16"/>
  <c r="M13" i="16" s="1"/>
  <c r="P21" i="16"/>
  <c r="M21" i="16" s="1"/>
  <c r="P33" i="16"/>
  <c r="M33" i="16" s="1"/>
  <c r="P34" i="16"/>
  <c r="M34" i="16" s="1"/>
  <c r="P45" i="16"/>
  <c r="M45" i="16" s="1"/>
  <c r="P46" i="16"/>
  <c r="M46" i="16" s="1"/>
  <c r="P48" i="16"/>
  <c r="M48" i="16" s="1"/>
  <c r="P73" i="16"/>
  <c r="M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/>
  <c r="P11" i="12"/>
  <c r="M11" i="12" s="1"/>
  <c r="N11" i="12" s="1"/>
  <c r="P12" i="12"/>
  <c r="M12" i="12" s="1"/>
  <c r="N12" i="12" s="1"/>
  <c r="P13" i="12"/>
  <c r="M13" i="12" s="1"/>
  <c r="N13" i="12" s="1"/>
  <c r="P14" i="12"/>
  <c r="M14" i="12" s="1"/>
  <c r="N14" i="12" s="1"/>
  <c r="P15" i="12"/>
  <c r="M15" i="12" s="1"/>
  <c r="N15" i="12" s="1"/>
  <c r="P16" i="12"/>
  <c r="M16" i="12" s="1"/>
  <c r="N16" i="12" s="1"/>
  <c r="P17" i="12"/>
  <c r="M17" i="12" s="1"/>
  <c r="N17" i="12" s="1"/>
  <c r="P18" i="12"/>
  <c r="M18" i="12" s="1"/>
  <c r="N18" i="12" s="1"/>
  <c r="P19" i="12"/>
  <c r="M19" i="12" s="1"/>
  <c r="N19" i="12" s="1"/>
  <c r="P20" i="12"/>
  <c r="M20" i="12" s="1"/>
  <c r="N20" i="12" s="1"/>
  <c r="P21" i="12"/>
  <c r="M21" i="12" s="1"/>
  <c r="N21" i="12" s="1"/>
  <c r="P22" i="12"/>
  <c r="M22" i="12" s="1"/>
  <c r="N22" i="12" s="1"/>
  <c r="P23" i="12"/>
  <c r="M23" i="12" s="1"/>
  <c r="N23" i="12" s="1"/>
  <c r="P24" i="12"/>
  <c r="M24" i="12" s="1"/>
  <c r="N24" i="12" s="1"/>
  <c r="P25" i="12"/>
  <c r="M25" i="12" s="1"/>
  <c r="N25" i="12" s="1"/>
  <c r="P26" i="12"/>
  <c r="M26" i="12" s="1"/>
  <c r="N26" i="12" s="1"/>
  <c r="P27" i="12"/>
  <c r="M27" i="12" s="1"/>
  <c r="N27" i="12" s="1"/>
  <c r="P28" i="12"/>
  <c r="M28" i="12" s="1"/>
  <c r="N28" i="12" s="1"/>
  <c r="P29" i="12"/>
  <c r="M29" i="12" s="1"/>
  <c r="N29" i="12" s="1"/>
  <c r="P30" i="12"/>
  <c r="M30" i="12" s="1"/>
  <c r="N30" i="12" s="1"/>
  <c r="P31" i="12"/>
  <c r="M31" i="12" s="1"/>
  <c r="N31" i="12" s="1"/>
  <c r="P32" i="12"/>
  <c r="M32" i="12" s="1"/>
  <c r="N32" i="12" s="1"/>
  <c r="P33" i="12"/>
  <c r="M33" i="12" s="1"/>
  <c r="N33" i="12" s="1"/>
  <c r="P34" i="12"/>
  <c r="M34" i="12" s="1"/>
  <c r="N34" i="12" s="1"/>
  <c r="P35" i="12"/>
  <c r="M35" i="12" s="1"/>
  <c r="N35" i="12" s="1"/>
  <c r="P36" i="12"/>
  <c r="M36" i="12" s="1"/>
  <c r="N36" i="12" s="1"/>
  <c r="P37" i="12"/>
  <c r="M37" i="12" s="1"/>
  <c r="N37" i="12" s="1"/>
  <c r="P38" i="12"/>
  <c r="M38" i="12" s="1"/>
  <c r="N38" i="12" s="1"/>
  <c r="P39" i="12"/>
  <c r="M39" i="12" s="1"/>
  <c r="N39" i="12" s="1"/>
  <c r="P40" i="12"/>
  <c r="M40" i="12" s="1"/>
  <c r="N40" i="12" s="1"/>
  <c r="P41" i="12"/>
  <c r="M41" i="12" s="1"/>
  <c r="N41" i="12" s="1"/>
  <c r="P42" i="12"/>
  <c r="M42" i="12" s="1"/>
  <c r="N42" i="12" s="1"/>
  <c r="P43" i="12"/>
  <c r="M43" i="12" s="1"/>
  <c r="N43" i="12" s="1"/>
  <c r="P44" i="12"/>
  <c r="M44" i="12" s="1"/>
  <c r="N44" i="12" s="1"/>
  <c r="P45" i="12"/>
  <c r="M45" i="12" s="1"/>
  <c r="N45" i="12" s="1"/>
  <c r="P46" i="12"/>
  <c r="M46" i="12" s="1"/>
  <c r="N46" i="12" s="1"/>
  <c r="P47" i="12"/>
  <c r="M47" i="12" s="1"/>
  <c r="N47" i="12" s="1"/>
  <c r="P48" i="12"/>
  <c r="M48" i="12" s="1"/>
  <c r="N48" i="12" s="1"/>
  <c r="P49" i="12"/>
  <c r="M49" i="12" s="1"/>
  <c r="N49" i="12" s="1"/>
  <c r="P50" i="12"/>
  <c r="M50" i="12" s="1"/>
  <c r="N50" i="12" s="1"/>
  <c r="P51" i="12"/>
  <c r="M51" i="12" s="1"/>
  <c r="N51" i="12" s="1"/>
  <c r="P52" i="12"/>
  <c r="M52" i="12" s="1"/>
  <c r="N52" i="12" s="1"/>
  <c r="P53" i="12"/>
  <c r="M53" i="12" s="1"/>
  <c r="N53" i="12" s="1"/>
  <c r="P54" i="12"/>
  <c r="M54" i="12" s="1"/>
  <c r="N54" i="12" s="1"/>
  <c r="P55" i="12"/>
  <c r="M55" i="12" s="1"/>
  <c r="N55" i="12" s="1"/>
  <c r="P56" i="12"/>
  <c r="M56" i="12" s="1"/>
  <c r="N56" i="12" s="1"/>
  <c r="P57" i="12"/>
  <c r="M57" i="12" s="1"/>
  <c r="N57" i="12" s="1"/>
  <c r="P58" i="12"/>
  <c r="M58" i="12" s="1"/>
  <c r="N58" i="12" s="1"/>
  <c r="P59" i="12"/>
  <c r="M59" i="12" s="1"/>
  <c r="N59" i="12" s="1"/>
  <c r="P60" i="12"/>
  <c r="M60" i="12" s="1"/>
  <c r="N60" i="12" s="1"/>
  <c r="P61" i="12"/>
  <c r="M61" i="12" s="1"/>
  <c r="N61" i="12" s="1"/>
  <c r="P62" i="12"/>
  <c r="M62" i="12" s="1"/>
  <c r="N62" i="12" s="1"/>
  <c r="P63" i="12"/>
  <c r="M63" i="12" s="1"/>
  <c r="N63" i="12" s="1"/>
  <c r="P64" i="12"/>
  <c r="M64" i="12" s="1"/>
  <c r="N64" i="12" s="1"/>
  <c r="P65" i="12"/>
  <c r="M65" i="12" s="1"/>
  <c r="N65" i="12" s="1"/>
  <c r="P66" i="12"/>
  <c r="M66" i="12" s="1"/>
  <c r="N66" i="12" s="1"/>
  <c r="P67" i="12"/>
  <c r="M67" i="12" s="1"/>
  <c r="N67" i="12" s="1"/>
  <c r="P68" i="12"/>
  <c r="M68" i="12" s="1"/>
  <c r="N68" i="12" s="1"/>
  <c r="P69" i="12"/>
  <c r="M69" i="12" s="1"/>
  <c r="N69" i="12" s="1"/>
  <c r="P70" i="12"/>
  <c r="M70" i="12" s="1"/>
  <c r="N70" i="12" s="1"/>
  <c r="P71" i="12"/>
  <c r="M71" i="12" s="1"/>
  <c r="N71" i="12" s="1"/>
  <c r="P72" i="12"/>
  <c r="M72" i="12" s="1"/>
  <c r="N72" i="12" s="1"/>
  <c r="P73" i="12"/>
  <c r="M73" i="12" s="1"/>
  <c r="N73" i="12" s="1"/>
  <c r="P74" i="12"/>
  <c r="M74" i="12" s="1"/>
  <c r="N74" i="12" s="1"/>
  <c r="P75" i="12"/>
  <c r="M75" i="12" s="1"/>
  <c r="N75" i="12" s="1"/>
  <c r="P76" i="12"/>
  <c r="M76" i="12" s="1"/>
  <c r="N76" i="12" s="1"/>
  <c r="P77" i="12"/>
  <c r="M77" i="12" s="1"/>
  <c r="N77" i="12" s="1"/>
  <c r="P78" i="12"/>
  <c r="M78" i="12" s="1"/>
  <c r="N78" i="12" s="1"/>
  <c r="P9" i="12"/>
  <c r="M9" i="12" s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/>
  <c r="P11" i="13"/>
  <c r="M11" i="13" s="1"/>
  <c r="N11" i="13" s="1"/>
  <c r="P12" i="13"/>
  <c r="M12" i="13" s="1"/>
  <c r="N12" i="13" s="1"/>
  <c r="P13" i="13"/>
  <c r="M13" i="13" s="1"/>
  <c r="N13" i="13" s="1"/>
  <c r="P14" i="13"/>
  <c r="M14" i="13" s="1"/>
  <c r="N14" i="13" s="1"/>
  <c r="P15" i="13"/>
  <c r="P16" i="13"/>
  <c r="M16" i="13" s="1"/>
  <c r="N16" i="13" s="1"/>
  <c r="P17" i="13"/>
  <c r="P18" i="13"/>
  <c r="M18" i="13" s="1"/>
  <c r="N18" i="13" s="1"/>
  <c r="P19" i="13"/>
  <c r="M19" i="13" s="1"/>
  <c r="N19" i="13" s="1"/>
  <c r="P20" i="13"/>
  <c r="M20" i="13" s="1"/>
  <c r="N20" i="13" s="1"/>
  <c r="P21" i="13"/>
  <c r="M21" i="13" s="1"/>
  <c r="N21" i="13" s="1"/>
  <c r="P22" i="13"/>
  <c r="M22" i="13" s="1"/>
  <c r="N22" i="13" s="1"/>
  <c r="P23" i="13"/>
  <c r="M23" i="13" s="1"/>
  <c r="N23" i="13" s="1"/>
  <c r="P24" i="13"/>
  <c r="M24" i="13" s="1"/>
  <c r="N24" i="13" s="1"/>
  <c r="P25" i="13"/>
  <c r="M25" i="13" s="1"/>
  <c r="N25" i="13" s="1"/>
  <c r="P26" i="13"/>
  <c r="M26" i="13" s="1"/>
  <c r="N26" i="13" s="1"/>
  <c r="P27" i="13"/>
  <c r="M27" i="13" s="1"/>
  <c r="N27" i="13" s="1"/>
  <c r="P28" i="13"/>
  <c r="M28" i="13" s="1"/>
  <c r="N28" i="13" s="1"/>
  <c r="P29" i="13"/>
  <c r="M29" i="13" s="1"/>
  <c r="N29" i="13" s="1"/>
  <c r="P30" i="13"/>
  <c r="M30" i="13" s="1"/>
  <c r="N30" i="13" s="1"/>
  <c r="P31" i="13"/>
  <c r="M31" i="13" s="1"/>
  <c r="N31" i="13" s="1"/>
  <c r="P32" i="13"/>
  <c r="M32" i="13" s="1"/>
  <c r="N32" i="13" s="1"/>
  <c r="P33" i="13"/>
  <c r="M33" i="13" s="1"/>
  <c r="N33" i="13" s="1"/>
  <c r="P34" i="13"/>
  <c r="M34" i="13" s="1"/>
  <c r="N34" i="13" s="1"/>
  <c r="P35" i="13"/>
  <c r="M35" i="13" s="1"/>
  <c r="N35" i="13" s="1"/>
  <c r="P36" i="13"/>
  <c r="M36" i="13" s="1"/>
  <c r="N36" i="13" s="1"/>
  <c r="P37" i="13"/>
  <c r="M37" i="13" s="1"/>
  <c r="N37" i="13" s="1"/>
  <c r="P38" i="13"/>
  <c r="M38" i="13" s="1"/>
  <c r="N38" i="13" s="1"/>
  <c r="P39" i="13"/>
  <c r="M39" i="13" s="1"/>
  <c r="N39" i="13" s="1"/>
  <c r="P40" i="13"/>
  <c r="M40" i="13" s="1"/>
  <c r="N40" i="13" s="1"/>
  <c r="P41" i="13"/>
  <c r="M41" i="13" s="1"/>
  <c r="N41" i="13" s="1"/>
  <c r="P42" i="13"/>
  <c r="M42" i="13" s="1"/>
  <c r="N42" i="13" s="1"/>
  <c r="P43" i="13"/>
  <c r="M43" i="13" s="1"/>
  <c r="N43" i="13" s="1"/>
  <c r="P44" i="13"/>
  <c r="M44" i="13" s="1"/>
  <c r="N44" i="13" s="1"/>
  <c r="P45" i="13"/>
  <c r="M45" i="13" s="1"/>
  <c r="N45" i="13" s="1"/>
  <c r="P46" i="13"/>
  <c r="M46" i="13" s="1"/>
  <c r="N46" i="13" s="1"/>
  <c r="P47" i="13"/>
  <c r="P48" i="13"/>
  <c r="M48" i="13" s="1"/>
  <c r="N48" i="13" s="1"/>
  <c r="P49" i="13"/>
  <c r="P50" i="13"/>
  <c r="M50" i="13" s="1"/>
  <c r="N50" i="13" s="1"/>
  <c r="P51" i="13"/>
  <c r="M51" i="13" s="1"/>
  <c r="N51" i="13" s="1"/>
  <c r="P52" i="13"/>
  <c r="M52" i="13" s="1"/>
  <c r="N52" i="13" s="1"/>
  <c r="P53" i="13"/>
  <c r="M53" i="13" s="1"/>
  <c r="N53" i="13" s="1"/>
  <c r="P54" i="13"/>
  <c r="M54" i="13" s="1"/>
  <c r="N54" i="13" s="1"/>
  <c r="P55" i="13"/>
  <c r="M55" i="13" s="1"/>
  <c r="N55" i="13" s="1"/>
  <c r="P56" i="13"/>
  <c r="M56" i="13" s="1"/>
  <c r="N56" i="13" s="1"/>
  <c r="P57" i="13"/>
  <c r="M57" i="13" s="1"/>
  <c r="N57" i="13" s="1"/>
  <c r="P58" i="13"/>
  <c r="M58" i="13" s="1"/>
  <c r="N58" i="13" s="1"/>
  <c r="P59" i="13"/>
  <c r="M59" i="13" s="1"/>
  <c r="N59" i="13" s="1"/>
  <c r="P60" i="13"/>
  <c r="M60" i="13" s="1"/>
  <c r="N60" i="13" s="1"/>
  <c r="P61" i="13"/>
  <c r="M61" i="13" s="1"/>
  <c r="N61" i="13" s="1"/>
  <c r="P62" i="13"/>
  <c r="M62" i="13" s="1"/>
  <c r="N62" i="13" s="1"/>
  <c r="P63" i="13"/>
  <c r="M63" i="13" s="1"/>
  <c r="N63" i="13" s="1"/>
  <c r="P64" i="13"/>
  <c r="M64" i="13" s="1"/>
  <c r="N64" i="13" s="1"/>
  <c r="P65" i="13"/>
  <c r="M65" i="13" s="1"/>
  <c r="N65" i="13" s="1"/>
  <c r="P66" i="13"/>
  <c r="M66" i="13" s="1"/>
  <c r="N66" i="13" s="1"/>
  <c r="P67" i="13"/>
  <c r="M67" i="13" s="1"/>
  <c r="N67" i="13" s="1"/>
  <c r="P68" i="13"/>
  <c r="M68" i="13" s="1"/>
  <c r="N68" i="13" s="1"/>
  <c r="P69" i="13"/>
  <c r="M69" i="13" s="1"/>
  <c r="N69" i="13" s="1"/>
  <c r="P70" i="13"/>
  <c r="M70" i="13" s="1"/>
  <c r="N70" i="13" s="1"/>
  <c r="P71" i="13"/>
  <c r="M71" i="13" s="1"/>
  <c r="N71" i="13" s="1"/>
  <c r="P72" i="13"/>
  <c r="M72" i="13" s="1"/>
  <c r="N72" i="13" s="1"/>
  <c r="P73" i="13"/>
  <c r="M73" i="13" s="1"/>
  <c r="N73" i="13" s="1"/>
  <c r="P74" i="13"/>
  <c r="M74" i="13" s="1"/>
  <c r="N74" i="13" s="1"/>
  <c r="P75" i="13"/>
  <c r="M75" i="13" s="1"/>
  <c r="N75" i="13" s="1"/>
  <c r="P76" i="13"/>
  <c r="M76" i="13" s="1"/>
  <c r="N76" i="13" s="1"/>
  <c r="P77" i="13"/>
  <c r="M77" i="13" s="1"/>
  <c r="N77" i="13" s="1"/>
  <c r="P78" i="13"/>
  <c r="M78" i="13" s="1"/>
  <c r="N78" i="13" s="1"/>
  <c r="P79" i="13"/>
  <c r="M79" i="13" s="1"/>
  <c r="N79" i="13" s="1"/>
  <c r="P80" i="13"/>
  <c r="M80" i="13" s="1"/>
  <c r="N80" i="13" s="1"/>
  <c r="P81" i="13"/>
  <c r="M81" i="13" s="1"/>
  <c r="N81" i="13" s="1"/>
  <c r="P82" i="13"/>
  <c r="M82" i="13" s="1"/>
  <c r="N82" i="13" s="1"/>
  <c r="P83" i="13"/>
  <c r="M83" i="13" s="1"/>
  <c r="N83" i="13" s="1"/>
  <c r="P84" i="13"/>
  <c r="M84" i="13" s="1"/>
  <c r="N84" i="13" s="1"/>
  <c r="P85" i="13"/>
  <c r="M85" i="13" s="1"/>
  <c r="N85" i="13" s="1"/>
  <c r="P9" i="13"/>
  <c r="M9" i="13" s="1"/>
  <c r="M15" i="13"/>
  <c r="N15" i="13" s="1"/>
  <c r="M17" i="13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/>
  <c r="B75" i="13"/>
  <c r="C75" i="13"/>
  <c r="D75" i="13" s="1"/>
  <c r="M49" i="13"/>
  <c r="N49" i="13" s="1"/>
  <c r="P9" i="15"/>
  <c r="M9" i="15" s="1"/>
  <c r="P10" i="15"/>
  <c r="M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P20" i="15"/>
  <c r="M20" i="15" s="1"/>
  <c r="P21" i="15"/>
  <c r="M21" i="15" s="1"/>
  <c r="P22" i="15"/>
  <c r="M22" i="15" s="1"/>
  <c r="P23" i="15"/>
  <c r="M23" i="15" s="1"/>
  <c r="P24" i="15"/>
  <c r="M24" i="15" s="1"/>
  <c r="P25" i="15"/>
  <c r="M25" i="15" s="1"/>
  <c r="P26" i="15"/>
  <c r="M26" i="15" s="1"/>
  <c r="P27" i="15"/>
  <c r="M27" i="15" s="1"/>
  <c r="P28" i="15"/>
  <c r="M28" i="15" s="1"/>
  <c r="P29" i="15"/>
  <c r="M29" i="15" s="1"/>
  <c r="P30" i="15"/>
  <c r="M30" i="15" s="1"/>
  <c r="P31" i="15"/>
  <c r="M31" i="15" s="1"/>
  <c r="P32" i="15"/>
  <c r="M32" i="15" s="1"/>
  <c r="P33" i="15"/>
  <c r="M33" i="15" s="1"/>
  <c r="P34" i="15"/>
  <c r="M34" i="15" s="1"/>
  <c r="P35" i="15"/>
  <c r="M35" i="15" s="1"/>
  <c r="P36" i="15"/>
  <c r="M36" i="15" s="1"/>
  <c r="P37" i="15"/>
  <c r="M37" i="15" s="1"/>
  <c r="P38" i="15"/>
  <c r="P39" i="15"/>
  <c r="P40" i="15"/>
  <c r="P41" i="15"/>
  <c r="P42" i="15"/>
  <c r="M42" i="15" s="1"/>
  <c r="P43" i="15"/>
  <c r="M43" i="15" s="1"/>
  <c r="P44" i="15"/>
  <c r="M44" i="15" s="1"/>
  <c r="P45" i="15"/>
  <c r="M45" i="15" s="1"/>
  <c r="P46" i="15"/>
  <c r="M46" i="15" s="1"/>
  <c r="P47" i="15"/>
  <c r="M47" i="15" s="1"/>
  <c r="P48" i="15"/>
  <c r="M48" i="15" s="1"/>
  <c r="P49" i="15"/>
  <c r="M49" i="15" s="1"/>
  <c r="P50" i="15"/>
  <c r="M50" i="15" s="1"/>
  <c r="P51" i="15"/>
  <c r="M51" i="15" s="1"/>
  <c r="P52" i="15"/>
  <c r="M52" i="15" s="1"/>
  <c r="P53" i="15"/>
  <c r="M53" i="15" s="1"/>
  <c r="P54" i="15"/>
  <c r="M54" i="15" s="1"/>
  <c r="P55" i="15"/>
  <c r="M55" i="15" s="1"/>
  <c r="P56" i="15"/>
  <c r="M56" i="15" s="1"/>
  <c r="P57" i="15"/>
  <c r="M57" i="15" s="1"/>
  <c r="P58" i="15"/>
  <c r="M58" i="15" s="1"/>
  <c r="P59" i="15"/>
  <c r="M59" i="15" s="1"/>
  <c r="P60" i="15"/>
  <c r="M60" i="15" s="1"/>
  <c r="P61" i="15"/>
  <c r="M61" i="15" s="1"/>
  <c r="P62" i="15"/>
  <c r="P63" i="15"/>
  <c r="P64" i="15"/>
  <c r="P65" i="15"/>
  <c r="P66" i="15"/>
  <c r="M66" i="15" s="1"/>
  <c r="P67" i="15"/>
  <c r="M67" i="15" s="1"/>
  <c r="P68" i="15"/>
  <c r="M68" i="15" s="1"/>
  <c r="P69" i="15"/>
  <c r="M69" i="15" s="1"/>
  <c r="P70" i="15"/>
  <c r="M70" i="15" s="1"/>
  <c r="P71" i="15"/>
  <c r="M71" i="15" s="1"/>
  <c r="P72" i="15"/>
  <c r="M72" i="15" s="1"/>
  <c r="P73" i="15"/>
  <c r="M73" i="15" s="1"/>
  <c r="P74" i="15"/>
  <c r="M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N9" i="30" l="1"/>
  <c r="N12" i="30"/>
  <c r="N10" i="30"/>
  <c r="N21" i="30"/>
  <c r="N13" i="30"/>
  <c r="N57" i="30"/>
  <c r="N58" i="30"/>
  <c r="N59" i="30"/>
  <c r="N54" i="30"/>
  <c r="N55" i="30"/>
  <c r="N56" i="30"/>
  <c r="N51" i="30"/>
  <c r="N52" i="30"/>
  <c r="N53" i="30"/>
  <c r="N49" i="30"/>
  <c r="N50" i="30"/>
  <c r="N47" i="30"/>
  <c r="N48" i="30"/>
  <c r="N45" i="30"/>
  <c r="N46" i="30"/>
  <c r="N43" i="30"/>
  <c r="N44" i="30"/>
  <c r="N41" i="30"/>
  <c r="N42" i="30"/>
  <c r="N39" i="30"/>
  <c r="N40" i="30"/>
  <c r="N37" i="30"/>
  <c r="N38" i="30"/>
  <c r="N34" i="30"/>
  <c r="N35" i="30"/>
  <c r="N36" i="30"/>
  <c r="N31" i="30"/>
  <c r="N32" i="30"/>
  <c r="N33" i="30"/>
  <c r="N28" i="30"/>
  <c r="N29" i="30"/>
  <c r="N30" i="30"/>
  <c r="N23" i="30"/>
  <c r="N24" i="30"/>
  <c r="N25" i="30"/>
  <c r="N26" i="30"/>
  <c r="N27" i="30"/>
  <c r="N15" i="30"/>
  <c r="N16" i="30"/>
  <c r="N17" i="30"/>
  <c r="N18" i="30"/>
  <c r="N19" i="30"/>
  <c r="N20" i="30"/>
  <c r="N22" i="30"/>
  <c r="N11" i="30"/>
  <c r="N14" i="30"/>
  <c r="N9" i="13"/>
  <c r="M15" i="15"/>
  <c r="M14" i="15"/>
  <c r="M16" i="15"/>
  <c r="M17" i="15"/>
  <c r="M18" i="15"/>
  <c r="M38" i="15"/>
  <c r="M39" i="15"/>
  <c r="M40" i="15"/>
  <c r="M41" i="15"/>
  <c r="M62" i="15"/>
  <c r="M63" i="15"/>
  <c r="N63" i="15" s="1"/>
  <c r="M64" i="15"/>
  <c r="M65" i="15"/>
  <c r="N65" i="15" s="1"/>
  <c r="O49" i="17"/>
  <c r="E41" i="17"/>
  <c r="E36" i="17"/>
  <c r="O54" i="17" s="1"/>
  <c r="E14" i="17"/>
  <c r="E15" i="17"/>
  <c r="E32" i="17"/>
  <c r="E33" i="17"/>
  <c r="E35" i="17"/>
  <c r="E34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/>
  <c r="M28" i="32"/>
  <c r="N28" i="32" s="1"/>
  <c r="M40" i="32"/>
  <c r="N40" i="32" s="1"/>
  <c r="M52" i="32"/>
  <c r="N52" i="32" s="1"/>
  <c r="M68" i="32"/>
  <c r="N68" i="32" s="1"/>
  <c r="M18" i="32"/>
  <c r="N18" i="32" s="1"/>
  <c r="M29" i="32"/>
  <c r="N29" i="32" s="1"/>
  <c r="M41" i="32"/>
  <c r="N41" i="32" s="1"/>
  <c r="M53" i="32"/>
  <c r="N53" i="32" s="1"/>
  <c r="M67" i="32"/>
  <c r="N67" i="32" s="1"/>
  <c r="M19" i="32"/>
  <c r="N19" i="32" s="1"/>
  <c r="M30" i="32"/>
  <c r="N30" i="32" s="1"/>
  <c r="M42" i="32"/>
  <c r="N42" i="32" s="1"/>
  <c r="M54" i="32"/>
  <c r="N54" i="32" s="1"/>
  <c r="M78" i="32"/>
  <c r="N78" i="32" s="1"/>
  <c r="M66" i="32"/>
  <c r="N66" i="32" s="1"/>
  <c r="M20" i="32"/>
  <c r="N20" i="32" s="1"/>
  <c r="M31" i="32"/>
  <c r="N31" i="32" s="1"/>
  <c r="M43" i="32"/>
  <c r="N43" i="32" s="1"/>
  <c r="M55" i="32"/>
  <c r="N55" i="32" s="1"/>
  <c r="M77" i="32"/>
  <c r="N77" i="32" s="1"/>
  <c r="M65" i="32"/>
  <c r="N65" i="32" s="1"/>
  <c r="M32" i="32"/>
  <c r="N32" i="32" s="1"/>
  <c r="M44" i="32"/>
  <c r="N44" i="32" s="1"/>
  <c r="M56" i="32"/>
  <c r="N56" i="32" s="1"/>
  <c r="M76" i="32"/>
  <c r="N76" i="32" s="1"/>
  <c r="M64" i="32"/>
  <c r="N64" i="32" s="1"/>
  <c r="M12" i="32"/>
  <c r="M75" i="32"/>
  <c r="N75" i="32" s="1"/>
  <c r="M63" i="32"/>
  <c r="N63" i="32" s="1"/>
  <c r="M34" i="32"/>
  <c r="N34" i="32" s="1"/>
  <c r="M46" i="32"/>
  <c r="N46" i="32" s="1"/>
  <c r="M58" i="32"/>
  <c r="N58" i="32" s="1"/>
  <c r="M74" i="32"/>
  <c r="N74" i="32" s="1"/>
  <c r="M62" i="32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/>
  <c r="M75" i="31"/>
  <c r="N75" i="31" s="1"/>
  <c r="M63" i="31"/>
  <c r="N63" i="31" s="1"/>
  <c r="M20" i="31"/>
  <c r="N20" i="31" s="1"/>
  <c r="M42" i="31"/>
  <c r="N42" i="31" s="1"/>
  <c r="M54" i="31"/>
  <c r="N54" i="31" s="1"/>
  <c r="M74" i="31"/>
  <c r="N74" i="31" s="1"/>
  <c r="M62" i="31"/>
  <c r="N62" i="31" s="1"/>
  <c r="M71" i="31"/>
  <c r="N71" i="31" s="1"/>
  <c r="M59" i="31"/>
  <c r="N59" i="31" s="1"/>
  <c r="M31" i="31"/>
  <c r="N31" i="31" s="1"/>
  <c r="M43" i="31"/>
  <c r="N43" i="31" s="1"/>
  <c r="M55" i="31"/>
  <c r="N55" i="31" s="1"/>
  <c r="M32" i="31"/>
  <c r="N32" i="31" s="1"/>
  <c r="M44" i="31"/>
  <c r="N44" i="31" s="1"/>
  <c r="M56" i="31"/>
  <c r="N56" i="31" s="1"/>
  <c r="M14" i="31"/>
  <c r="M82" i="31"/>
  <c r="N82" i="31" s="1"/>
  <c r="M70" i="31"/>
  <c r="N70" i="31" s="1"/>
  <c r="C27" i="31"/>
  <c r="D27" i="31" s="1"/>
  <c r="M26" i="31"/>
  <c r="N26" i="31" s="1"/>
  <c r="M80" i="31"/>
  <c r="N80" i="31" s="1"/>
  <c r="M68" i="31"/>
  <c r="N68" i="31" s="1"/>
  <c r="M15" i="31"/>
  <c r="N15" i="31" s="1"/>
  <c r="M27" i="31"/>
  <c r="N27" i="31" s="1"/>
  <c r="M79" i="31"/>
  <c r="N79" i="31" s="1"/>
  <c r="M67" i="3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M64" i="16"/>
  <c r="M82" i="16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P9" i="14"/>
  <c r="M9" i="14" s="1"/>
  <c r="P10" i="14"/>
  <c r="M10" i="14" s="1"/>
  <c r="P11" i="14"/>
  <c r="M11" i="14" s="1"/>
  <c r="P12" i="14"/>
  <c r="M12" i="14" s="1"/>
  <c r="P13" i="14"/>
  <c r="M13" i="14" s="1"/>
  <c r="P14" i="14"/>
  <c r="M14" i="14" s="1"/>
  <c r="P15" i="14"/>
  <c r="M15" i="14" s="1"/>
  <c r="P16" i="14"/>
  <c r="M16" i="14" s="1"/>
  <c r="P17" i="14"/>
  <c r="M17" i="14" s="1"/>
  <c r="P18" i="14"/>
  <c r="P19" i="14"/>
  <c r="M19" i="14" s="1"/>
  <c r="P20" i="14"/>
  <c r="M20" i="14" s="1"/>
  <c r="P21" i="14"/>
  <c r="M21" i="14" s="1"/>
  <c r="P22" i="14"/>
  <c r="M22" i="14" s="1"/>
  <c r="P23" i="14"/>
  <c r="M23" i="14" s="1"/>
  <c r="P24" i="14"/>
  <c r="M24" i="14" s="1"/>
  <c r="P25" i="14"/>
  <c r="M25" i="14" s="1"/>
  <c r="P26" i="14"/>
  <c r="M26" i="14" s="1"/>
  <c r="P27" i="14"/>
  <c r="M27" i="14" s="1"/>
  <c r="P28" i="14"/>
  <c r="M28" i="14" s="1"/>
  <c r="P29" i="14"/>
  <c r="M29" i="14" s="1"/>
  <c r="P30" i="14"/>
  <c r="M30" i="14" s="1"/>
  <c r="P31" i="14"/>
  <c r="M31" i="14" s="1"/>
  <c r="P32" i="14"/>
  <c r="M32" i="14" s="1"/>
  <c r="P33" i="14"/>
  <c r="M33" i="14" s="1"/>
  <c r="P34" i="14"/>
  <c r="M34" i="14" s="1"/>
  <c r="P35" i="14"/>
  <c r="M35" i="14" s="1"/>
  <c r="P36" i="14"/>
  <c r="M36" i="14" s="1"/>
  <c r="P37" i="14"/>
  <c r="M37" i="14" s="1"/>
  <c r="P38" i="14"/>
  <c r="M38" i="14" s="1"/>
  <c r="P39" i="14"/>
  <c r="M39" i="14" s="1"/>
  <c r="P40" i="14"/>
  <c r="P41" i="14"/>
  <c r="M41" i="14" s="1"/>
  <c r="P42" i="14"/>
  <c r="M42" i="14" s="1"/>
  <c r="P43" i="14"/>
  <c r="M43" i="14" s="1"/>
  <c r="P44" i="14"/>
  <c r="P45" i="14"/>
  <c r="P46" i="14"/>
  <c r="M46" i="14" s="1"/>
  <c r="P47" i="14"/>
  <c r="M47" i="14" s="1"/>
  <c r="P48" i="14"/>
  <c r="M48" i="14" s="1"/>
  <c r="P49" i="14"/>
  <c r="M49" i="14" s="1"/>
  <c r="P50" i="14"/>
  <c r="M50" i="14" s="1"/>
  <c r="P51" i="14"/>
  <c r="M51" i="14" s="1"/>
  <c r="P52" i="14"/>
  <c r="M52" i="14" s="1"/>
  <c r="P53" i="14"/>
  <c r="M53" i="14" s="1"/>
  <c r="P54" i="14"/>
  <c r="M54" i="14" s="1"/>
  <c r="P55" i="14"/>
  <c r="P56" i="14"/>
  <c r="M56" i="14" s="1"/>
  <c r="P57" i="14"/>
  <c r="M57" i="14" s="1"/>
  <c r="P58" i="14"/>
  <c r="M58" i="14" s="1"/>
  <c r="P59" i="14"/>
  <c r="M59" i="14" s="1"/>
  <c r="P60" i="14"/>
  <c r="M60" i="14" s="1"/>
  <c r="P61" i="14"/>
  <c r="M61" i="14" s="1"/>
  <c r="P62" i="14"/>
  <c r="M62" i="14" s="1"/>
  <c r="P63" i="14"/>
  <c r="M63" i="14" s="1"/>
  <c r="P64" i="14"/>
  <c r="M64" i="14" s="1"/>
  <c r="P65" i="14"/>
  <c r="M65" i="14" s="1"/>
  <c r="P66" i="14"/>
  <c r="M66" i="14" s="1"/>
  <c r="P67" i="14"/>
  <c r="M67" i="14" s="1"/>
  <c r="P68" i="14"/>
  <c r="M68" i="14" s="1"/>
  <c r="P69" i="14"/>
  <c r="M69" i="14" s="1"/>
  <c r="P70" i="14"/>
  <c r="M70" i="14" s="1"/>
  <c r="P71" i="14"/>
  <c r="M71" i="14" s="1"/>
  <c r="P72" i="14"/>
  <c r="M72" i="14" s="1"/>
  <c r="P73" i="14"/>
  <c r="M73" i="14" s="1"/>
  <c r="P74" i="14"/>
  <c r="M74" i="14" s="1"/>
  <c r="P75" i="14"/>
  <c r="M75" i="14" s="1"/>
  <c r="P76" i="14"/>
  <c r="M76" i="14" s="1"/>
  <c r="P77" i="14"/>
  <c r="M77" i="14" s="1"/>
  <c r="P78" i="14"/>
  <c r="M78" i="14" s="1"/>
  <c r="P79" i="14"/>
  <c r="M79" i="14" s="1"/>
  <c r="P80" i="14"/>
  <c r="M80" i="14" s="1"/>
  <c r="P81" i="14"/>
  <c r="M81" i="14" s="1"/>
  <c r="P82" i="14"/>
  <c r="M82" i="14" s="1"/>
  <c r="P83" i="14"/>
  <c r="M83" i="14" s="1"/>
  <c r="P84" i="14"/>
  <c r="M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/>
  <c r="P16" i="23"/>
  <c r="M16" i="23" s="1"/>
  <c r="N16" i="23" s="1"/>
  <c r="P17" i="23"/>
  <c r="M17" i="23" s="1"/>
  <c r="N17" i="23" s="1"/>
  <c r="P18" i="23"/>
  <c r="M18" i="23" s="1"/>
  <c r="N18" i="23" s="1"/>
  <c r="P19" i="23"/>
  <c r="M19" i="23" s="1"/>
  <c r="N19" i="23" s="1"/>
  <c r="P20" i="23"/>
  <c r="M20" i="23" s="1"/>
  <c r="N20" i="23" s="1"/>
  <c r="P28" i="23"/>
  <c r="M28" i="23" s="1"/>
  <c r="N28" i="23" s="1"/>
  <c r="P30" i="23"/>
  <c r="M30" i="23" s="1"/>
  <c r="N30" i="23" s="1"/>
  <c r="P31" i="23"/>
  <c r="M31" i="23" s="1"/>
  <c r="N31" i="23" s="1"/>
  <c r="P32" i="23"/>
  <c r="M32" i="23" s="1"/>
  <c r="N32" i="23" s="1"/>
  <c r="P36" i="23"/>
  <c r="M36" i="23" s="1"/>
  <c r="N36" i="23" s="1"/>
  <c r="P39" i="23"/>
  <c r="M39" i="23" s="1"/>
  <c r="N39" i="23" s="1"/>
  <c r="P40" i="23"/>
  <c r="M40" i="23" s="1"/>
  <c r="N40" i="23" s="1"/>
  <c r="P41" i="23"/>
  <c r="M41" i="23" s="1"/>
  <c r="N41" i="23" s="1"/>
  <c r="P42" i="23"/>
  <c r="M42" i="23" s="1"/>
  <c r="N42" i="23" s="1"/>
  <c r="P43" i="23"/>
  <c r="M43" i="23" s="1"/>
  <c r="N43" i="23" s="1"/>
  <c r="P44" i="23"/>
  <c r="M44" i="23" s="1"/>
  <c r="N44" i="23" s="1"/>
  <c r="P55" i="23"/>
  <c r="M55" i="23" s="1"/>
  <c r="N55" i="23" s="1"/>
  <c r="P56" i="23"/>
  <c r="M56" i="23" s="1"/>
  <c r="N56" i="23" s="1"/>
  <c r="P24" i="23"/>
  <c r="M24" i="23" s="1"/>
  <c r="N24" i="23" s="1"/>
  <c r="P25" i="23"/>
  <c r="M25" i="23" s="1"/>
  <c r="N25" i="23" s="1"/>
  <c r="P26" i="23"/>
  <c r="M26" i="23" s="1"/>
  <c r="N26" i="23" s="1"/>
  <c r="P27" i="23"/>
  <c r="M27" i="23" s="1"/>
  <c r="N27" i="23" s="1"/>
  <c r="P49" i="23"/>
  <c r="M49" i="23" s="1"/>
  <c r="N49" i="23" s="1"/>
  <c r="P50" i="23"/>
  <c r="M50" i="23" s="1"/>
  <c r="N50" i="23" s="1"/>
  <c r="P52" i="23"/>
  <c r="M52" i="23" s="1"/>
  <c r="N52" i="23" s="1"/>
  <c r="P54" i="23"/>
  <c r="M54" i="23" s="1"/>
  <c r="N54" i="23" s="1"/>
  <c r="P38" i="23"/>
  <c r="M38" i="23" s="1"/>
  <c r="N38" i="23" s="1"/>
  <c r="P15" i="23"/>
  <c r="M15" i="23" s="1"/>
  <c r="N15" i="23" s="1"/>
  <c r="P33" i="23"/>
  <c r="M33" i="23" s="1"/>
  <c r="N33" i="23" s="1"/>
  <c r="P53" i="23"/>
  <c r="M53" i="23" s="1"/>
  <c r="N53" i="23" s="1"/>
  <c r="P48" i="23"/>
  <c r="M48" i="23" s="1"/>
  <c r="N48" i="23" s="1"/>
  <c r="P9" i="23"/>
  <c r="M9" i="23" s="1"/>
  <c r="N9" i="23" s="1"/>
  <c r="P21" i="23"/>
  <c r="M21" i="23" s="1"/>
  <c r="N21" i="23" s="1"/>
  <c r="P58" i="23"/>
  <c r="M58" i="23" s="1"/>
  <c r="N58" i="23" s="1"/>
  <c r="P34" i="23"/>
  <c r="M34" i="23" s="1"/>
  <c r="N34" i="23" s="1"/>
  <c r="P23" i="23"/>
  <c r="M23" i="23" s="1"/>
  <c r="N23" i="23" s="1"/>
  <c r="P35" i="23"/>
  <c r="M35" i="23" s="1"/>
  <c r="N35" i="23" s="1"/>
  <c r="P46" i="23"/>
  <c r="M46" i="23" s="1"/>
  <c r="N46" i="23" s="1"/>
  <c r="P22" i="23"/>
  <c r="M22" i="23" s="1"/>
  <c r="N22" i="23" s="1"/>
  <c r="P47" i="23"/>
  <c r="M47" i="23" s="1"/>
  <c r="N47" i="23" s="1"/>
  <c r="P13" i="23"/>
  <c r="M13" i="23" s="1"/>
  <c r="N13" i="23" s="1"/>
  <c r="P45" i="23"/>
  <c r="M45" i="23" s="1"/>
  <c r="N45" i="23" s="1"/>
  <c r="P59" i="23"/>
  <c r="M59" i="23" s="1"/>
  <c r="N59" i="23" s="1"/>
  <c r="P51" i="23"/>
  <c r="M51" i="23" s="1"/>
  <c r="N51" i="23" s="1"/>
  <c r="P37" i="23"/>
  <c r="M37" i="23" s="1"/>
  <c r="N37" i="23" s="1"/>
  <c r="P57" i="23"/>
  <c r="M57" i="23" s="1"/>
  <c r="N57" i="23" s="1"/>
  <c r="P11" i="23"/>
  <c r="M11" i="23" s="1"/>
  <c r="N11" i="23" s="1"/>
  <c r="P10" i="23"/>
  <c r="M10" i="23" s="1"/>
  <c r="N10" i="23" s="1"/>
  <c r="P29" i="23"/>
  <c r="M29" i="23" s="1"/>
  <c r="N29" i="23" s="1"/>
  <c r="P14" i="23"/>
  <c r="M14" i="23" s="1"/>
  <c r="N14" i="23" s="1"/>
  <c r="P14" i="21"/>
  <c r="M14" i="21" s="1"/>
  <c r="N14" i="21" s="1"/>
  <c r="P15" i="21"/>
  <c r="M15" i="21" s="1"/>
  <c r="N15" i="21" s="1"/>
  <c r="P16" i="21"/>
  <c r="M16" i="21" s="1"/>
  <c r="N16" i="21" s="1"/>
  <c r="P17" i="21"/>
  <c r="M17" i="21" s="1"/>
  <c r="N17" i="21" s="1"/>
  <c r="P18" i="21"/>
  <c r="M18" i="21" s="1"/>
  <c r="N18" i="21" s="1"/>
  <c r="P19" i="21"/>
  <c r="M19" i="21" s="1"/>
  <c r="N19" i="21" s="1"/>
  <c r="P20" i="21"/>
  <c r="M20" i="21" s="1"/>
  <c r="N20" i="21" s="1"/>
  <c r="P30" i="21"/>
  <c r="M30" i="21" s="1"/>
  <c r="N30" i="21" s="1"/>
  <c r="P32" i="21"/>
  <c r="M32" i="21" s="1"/>
  <c r="N32" i="21" s="1"/>
  <c r="P38" i="21"/>
  <c r="M38" i="21" s="1"/>
  <c r="N38" i="21" s="1"/>
  <c r="P39" i="21"/>
  <c r="M39" i="21" s="1"/>
  <c r="N39" i="21" s="1"/>
  <c r="P40" i="21"/>
  <c r="M40" i="21" s="1"/>
  <c r="N40" i="21" s="1"/>
  <c r="P41" i="21"/>
  <c r="M41" i="21" s="1"/>
  <c r="N41" i="21" s="1"/>
  <c r="P42" i="21"/>
  <c r="M42" i="21" s="1"/>
  <c r="N42" i="21" s="1"/>
  <c r="P43" i="21"/>
  <c r="M43" i="21" s="1"/>
  <c r="N43" i="21" s="1"/>
  <c r="P44" i="21"/>
  <c r="M44" i="21" s="1"/>
  <c r="N44" i="21" s="1"/>
  <c r="P48" i="21"/>
  <c r="M48" i="21" s="1"/>
  <c r="N48" i="21" s="1"/>
  <c r="P49" i="21"/>
  <c r="M49" i="21" s="1"/>
  <c r="N49" i="21" s="1"/>
  <c r="P50" i="21"/>
  <c r="M50" i="21" s="1"/>
  <c r="N50" i="21" s="1"/>
  <c r="P51" i="21"/>
  <c r="M51" i="21" s="1"/>
  <c r="N51" i="21" s="1"/>
  <c r="P53" i="21"/>
  <c r="M53" i="21" s="1"/>
  <c r="N53" i="21" s="1"/>
  <c r="P54" i="21"/>
  <c r="M54" i="21" s="1"/>
  <c r="N54" i="21" s="1"/>
  <c r="P55" i="21"/>
  <c r="M55" i="21" s="1"/>
  <c r="N55" i="21" s="1"/>
  <c r="P56" i="21"/>
  <c r="M56" i="21" s="1"/>
  <c r="N56" i="21" s="1"/>
  <c r="P64" i="21"/>
  <c r="M64" i="21" s="1"/>
  <c r="N64" i="21" s="1"/>
  <c r="P66" i="21"/>
  <c r="M66" i="21" s="1"/>
  <c r="N66" i="21" s="1"/>
  <c r="P25" i="21"/>
  <c r="M25" i="21" s="1"/>
  <c r="N25" i="21" s="1"/>
  <c r="P26" i="21"/>
  <c r="M26" i="21" s="1"/>
  <c r="N26" i="21" s="1"/>
  <c r="P28" i="21"/>
  <c r="M28" i="21" s="1"/>
  <c r="N28" i="21" s="1"/>
  <c r="P29" i="21"/>
  <c r="M29" i="21" s="1"/>
  <c r="N29" i="21" s="1"/>
  <c r="P31" i="21"/>
  <c r="M31" i="21" s="1"/>
  <c r="N31" i="21" s="1"/>
  <c r="P67" i="21"/>
  <c r="M67" i="21" s="1"/>
  <c r="N67" i="21" s="1"/>
  <c r="P68" i="21"/>
  <c r="M68" i="21" s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/>
  <c r="P47" i="21"/>
  <c r="M47" i="21" s="1"/>
  <c r="N47" i="21" s="1"/>
  <c r="P57" i="21"/>
  <c r="M57" i="21" s="1"/>
  <c r="N57" i="21" s="1"/>
  <c r="P12" i="21"/>
  <c r="M12" i="21" s="1"/>
  <c r="N12" i="21" s="1"/>
  <c r="P58" i="21"/>
  <c r="M58" i="21" s="1"/>
  <c r="N58" i="21" s="1"/>
  <c r="P36" i="21"/>
  <c r="M36" i="21" s="1"/>
  <c r="N36" i="21" s="1"/>
  <c r="P10" i="21"/>
  <c r="M10" i="21" s="1"/>
  <c r="N10" i="21" s="1"/>
  <c r="P60" i="21"/>
  <c r="M60" i="21" s="1"/>
  <c r="N60" i="21" s="1"/>
  <c r="P45" i="21"/>
  <c r="M45" i="21" s="1"/>
  <c r="N45" i="21" s="1"/>
  <c r="P37" i="21"/>
  <c r="M37" i="21" s="1"/>
  <c r="N37" i="21" s="1"/>
  <c r="P9" i="21"/>
  <c r="M9" i="21" s="1"/>
  <c r="N9" i="21" s="1"/>
  <c r="P27" i="21"/>
  <c r="M27" i="21" s="1"/>
  <c r="N27" i="21" s="1"/>
  <c r="P21" i="21"/>
  <c r="M21" i="21" s="1"/>
  <c r="N21" i="21" s="1"/>
  <c r="P65" i="21"/>
  <c r="M65" i="21" s="1"/>
  <c r="N65" i="21" s="1"/>
  <c r="P59" i="21"/>
  <c r="M59" i="21" s="1"/>
  <c r="N59" i="21" s="1"/>
  <c r="P24" i="21"/>
  <c r="M24" i="21" s="1"/>
  <c r="N24" i="21" s="1"/>
  <c r="P13" i="21"/>
  <c r="M13" i="21" s="1"/>
  <c r="N13" i="21" s="1"/>
  <c r="P63" i="21"/>
  <c r="M63" i="21" s="1"/>
  <c r="N63" i="21" s="1"/>
  <c r="P22" i="21"/>
  <c r="M22" i="21" s="1"/>
  <c r="N22" i="21" s="1"/>
  <c r="P11" i="21"/>
  <c r="M11" i="21" s="1"/>
  <c r="N11" i="21" s="1"/>
  <c r="P23" i="21"/>
  <c r="M23" i="21" s="1"/>
  <c r="N23" i="21" s="1"/>
  <c r="P46" i="21"/>
  <c r="M46" i="21" s="1"/>
  <c r="N46" i="21" s="1"/>
  <c r="P52" i="21"/>
  <c r="M52" i="21" s="1"/>
  <c r="N52" i="21" s="1"/>
  <c r="P34" i="21"/>
  <c r="M34" i="21" s="1"/>
  <c r="N34" i="21" s="1"/>
  <c r="P33" i="21"/>
  <c r="M33" i="21" s="1"/>
  <c r="N33" i="21" s="1"/>
  <c r="P35" i="21"/>
  <c r="M35" i="21" s="1"/>
  <c r="N35" i="21" s="1"/>
  <c r="P62" i="21"/>
  <c r="M62" i="21" s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/>
  <c r="C89" i="10"/>
  <c r="D89" i="10" s="1"/>
  <c r="P88" i="10"/>
  <c r="M88" i="10" s="1"/>
  <c r="N88" i="10" s="1"/>
  <c r="C88" i="10"/>
  <c r="D88" i="10" s="1"/>
  <c r="P87" i="10"/>
  <c r="M87" i="10" s="1"/>
  <c r="N87" i="10" s="1"/>
  <c r="C87" i="10"/>
  <c r="D87" i="10" s="1"/>
  <c r="P86" i="10"/>
  <c r="M86" i="10" s="1"/>
  <c r="N86" i="10" s="1"/>
  <c r="C86" i="10"/>
  <c r="D86" i="10" s="1"/>
  <c r="P85" i="10"/>
  <c r="M85" i="10" s="1"/>
  <c r="N85" i="10" s="1"/>
  <c r="C85" i="10"/>
  <c r="D85" i="10" s="1"/>
  <c r="P84" i="10"/>
  <c r="M84" i="10" s="1"/>
  <c r="N84" i="10" s="1"/>
  <c r="C84" i="10"/>
  <c r="D84" i="10" s="1"/>
  <c r="P83" i="10"/>
  <c r="M83" i="10"/>
  <c r="N83" i="10" s="1"/>
  <c r="C83" i="10"/>
  <c r="D83" i="10" s="1"/>
  <c r="P82" i="10"/>
  <c r="M82" i="10" s="1"/>
  <c r="N82" i="10" s="1"/>
  <c r="C82" i="10"/>
  <c r="D82" i="10" s="1"/>
  <c r="P81" i="10"/>
  <c r="M81" i="10" s="1"/>
  <c r="N81" i="10" s="1"/>
  <c r="C81" i="10"/>
  <c r="D81" i="10" s="1"/>
  <c r="P80" i="10"/>
  <c r="M80" i="10" s="1"/>
  <c r="N80" i="10" s="1"/>
  <c r="C80" i="10"/>
  <c r="D80" i="10" s="1"/>
  <c r="P79" i="10"/>
  <c r="M79" i="10" s="1"/>
  <c r="N79" i="10" s="1"/>
  <c r="C79" i="10"/>
  <c r="D79" i="10" s="1"/>
  <c r="P78" i="10"/>
  <c r="M78" i="10" s="1"/>
  <c r="N78" i="10" s="1"/>
  <c r="C78" i="10"/>
  <c r="D78" i="10" s="1"/>
  <c r="P77" i="10"/>
  <c r="M77" i="10" s="1"/>
  <c r="N77" i="10" s="1"/>
  <c r="C77" i="10"/>
  <c r="D77" i="10" s="1"/>
  <c r="P76" i="10"/>
  <c r="M76" i="10" s="1"/>
  <c r="N76" i="10" s="1"/>
  <c r="C76" i="10"/>
  <c r="D76" i="10" s="1"/>
  <c r="P75" i="10"/>
  <c r="M75" i="10" s="1"/>
  <c r="N75" i="10" s="1"/>
  <c r="C75" i="10"/>
  <c r="D75" i="10" s="1"/>
  <c r="P74" i="10"/>
  <c r="M74" i="10" s="1"/>
  <c r="N74" i="10" s="1"/>
  <c r="C74" i="10"/>
  <c r="D74" i="10" s="1"/>
  <c r="P73" i="10"/>
  <c r="M73" i="10" s="1"/>
  <c r="N73" i="10" s="1"/>
  <c r="C73" i="10"/>
  <c r="D73" i="10" s="1"/>
  <c r="P72" i="10"/>
  <c r="M72" i="10" s="1"/>
  <c r="N72" i="10" s="1"/>
  <c r="C72" i="10"/>
  <c r="D72" i="10" s="1"/>
  <c r="P71" i="10"/>
  <c r="M71" i="10" s="1"/>
  <c r="N71" i="10" s="1"/>
  <c r="C71" i="10"/>
  <c r="D71" i="10" s="1"/>
  <c r="P70" i="10"/>
  <c r="M70" i="10" s="1"/>
  <c r="N70" i="10" s="1"/>
  <c r="C70" i="10"/>
  <c r="D70" i="10" s="1"/>
  <c r="P69" i="10"/>
  <c r="M69" i="10" s="1"/>
  <c r="N69" i="10" s="1"/>
  <c r="C69" i="10"/>
  <c r="D69" i="10" s="1"/>
  <c r="P68" i="10"/>
  <c r="M68" i="10" s="1"/>
  <c r="N68" i="10" s="1"/>
  <c r="C68" i="10"/>
  <c r="D68" i="10" s="1"/>
  <c r="P67" i="10"/>
  <c r="M67" i="10" s="1"/>
  <c r="N67" i="10" s="1"/>
  <c r="C67" i="10"/>
  <c r="D67" i="10" s="1"/>
  <c r="P66" i="10"/>
  <c r="M66" i="10" s="1"/>
  <c r="N66" i="10" s="1"/>
  <c r="C66" i="10"/>
  <c r="D66" i="10" s="1"/>
  <c r="P65" i="10"/>
  <c r="M65" i="10" s="1"/>
  <c r="N65" i="10" s="1"/>
  <c r="C65" i="10"/>
  <c r="D65" i="10" s="1"/>
  <c r="P64" i="10"/>
  <c r="M64" i="10" s="1"/>
  <c r="N64" i="10" s="1"/>
  <c r="C64" i="10"/>
  <c r="D64" i="10" s="1"/>
  <c r="P63" i="10"/>
  <c r="M63" i="10" s="1"/>
  <c r="N63" i="10" s="1"/>
  <c r="C63" i="10"/>
  <c r="D63" i="10" s="1"/>
  <c r="P62" i="10"/>
  <c r="M62" i="10" s="1"/>
  <c r="N62" i="10" s="1"/>
  <c r="C62" i="10"/>
  <c r="D62" i="10" s="1"/>
  <c r="P61" i="10"/>
  <c r="M61" i="10" s="1"/>
  <c r="N61" i="10" s="1"/>
  <c r="C61" i="10"/>
  <c r="D61" i="10" s="1"/>
  <c r="P60" i="10"/>
  <c r="M60" i="10" s="1"/>
  <c r="N60" i="10" s="1"/>
  <c r="C60" i="10"/>
  <c r="D60" i="10" s="1"/>
  <c r="P59" i="10"/>
  <c r="M59" i="10" s="1"/>
  <c r="N59" i="10" s="1"/>
  <c r="C59" i="10"/>
  <c r="D59" i="10" s="1"/>
  <c r="P58" i="10"/>
  <c r="M58" i="10" s="1"/>
  <c r="N58" i="10" s="1"/>
  <c r="C58" i="10"/>
  <c r="D58" i="10" s="1"/>
  <c r="P57" i="10"/>
  <c r="M57" i="10" s="1"/>
  <c r="N57" i="10" s="1"/>
  <c r="C57" i="10"/>
  <c r="D57" i="10" s="1"/>
  <c r="P56" i="10"/>
  <c r="M56" i="10" s="1"/>
  <c r="N56" i="10" s="1"/>
  <c r="C56" i="10"/>
  <c r="D56" i="10" s="1"/>
  <c r="P55" i="10"/>
  <c r="M55" i="10" s="1"/>
  <c r="N55" i="10" s="1"/>
  <c r="C55" i="10"/>
  <c r="D55" i="10" s="1"/>
  <c r="P54" i="10"/>
  <c r="M54" i="10" s="1"/>
  <c r="N54" i="10" s="1"/>
  <c r="C54" i="10"/>
  <c r="D54" i="10" s="1"/>
  <c r="P53" i="10"/>
  <c r="M53" i="10" s="1"/>
  <c r="N53" i="10" s="1"/>
  <c r="C53" i="10"/>
  <c r="D53" i="10" s="1"/>
  <c r="P52" i="10"/>
  <c r="M52" i="10" s="1"/>
  <c r="N52" i="10" s="1"/>
  <c r="C52" i="10"/>
  <c r="D52" i="10" s="1"/>
  <c r="P51" i="10"/>
  <c r="M51" i="10"/>
  <c r="N51" i="10" s="1"/>
  <c r="C51" i="10"/>
  <c r="D51" i="10" s="1"/>
  <c r="P50" i="10"/>
  <c r="M50" i="10" s="1"/>
  <c r="N50" i="10" s="1"/>
  <c r="C50" i="10"/>
  <c r="D50" i="10" s="1"/>
  <c r="P49" i="10"/>
  <c r="M49" i="10" s="1"/>
  <c r="N49" i="10" s="1"/>
  <c r="C49" i="10"/>
  <c r="D49" i="10" s="1"/>
  <c r="P48" i="10"/>
  <c r="M48" i="10" s="1"/>
  <c r="N48" i="10" s="1"/>
  <c r="C48" i="10"/>
  <c r="D48" i="10" s="1"/>
  <c r="P47" i="10"/>
  <c r="M47" i="10" s="1"/>
  <c r="N47" i="10" s="1"/>
  <c r="C47" i="10"/>
  <c r="D47" i="10" s="1"/>
  <c r="P46" i="10"/>
  <c r="M46" i="10" s="1"/>
  <c r="N46" i="10" s="1"/>
  <c r="C46" i="10"/>
  <c r="D46" i="10" s="1"/>
  <c r="P45" i="10"/>
  <c r="M45" i="10" s="1"/>
  <c r="N45" i="10" s="1"/>
  <c r="C45" i="10"/>
  <c r="D45" i="10" s="1"/>
  <c r="P44" i="10"/>
  <c r="M44" i="10" s="1"/>
  <c r="N44" i="10" s="1"/>
  <c r="C44" i="10"/>
  <c r="D44" i="10" s="1"/>
  <c r="P43" i="10"/>
  <c r="M43" i="10" s="1"/>
  <c r="N43" i="10" s="1"/>
  <c r="C43" i="10"/>
  <c r="D43" i="10" s="1"/>
  <c r="P42" i="10"/>
  <c r="M42" i="10" s="1"/>
  <c r="N42" i="10" s="1"/>
  <c r="C42" i="10"/>
  <c r="D42" i="10" s="1"/>
  <c r="P41" i="10"/>
  <c r="M41" i="10" s="1"/>
  <c r="N41" i="10" s="1"/>
  <c r="C41" i="10"/>
  <c r="D41" i="10" s="1"/>
  <c r="P40" i="10"/>
  <c r="M40" i="10" s="1"/>
  <c r="N40" i="10" s="1"/>
  <c r="C40" i="10"/>
  <c r="D40" i="10" s="1"/>
  <c r="P39" i="10"/>
  <c r="M39" i="10" s="1"/>
  <c r="N39" i="10" s="1"/>
  <c r="C39" i="10"/>
  <c r="D39" i="10" s="1"/>
  <c r="P38" i="10"/>
  <c r="M38" i="10" s="1"/>
  <c r="N38" i="10" s="1"/>
  <c r="C38" i="10"/>
  <c r="D38" i="10" s="1"/>
  <c r="P37" i="10"/>
  <c r="M37" i="10" s="1"/>
  <c r="N37" i="10" s="1"/>
  <c r="C37" i="10"/>
  <c r="D37" i="10" s="1"/>
  <c r="P36" i="10"/>
  <c r="M36" i="10" s="1"/>
  <c r="N36" i="10" s="1"/>
  <c r="C36" i="10"/>
  <c r="D36" i="10" s="1"/>
  <c r="P35" i="10"/>
  <c r="M35" i="10" s="1"/>
  <c r="N35" i="10" s="1"/>
  <c r="C35" i="10"/>
  <c r="D35" i="10" s="1"/>
  <c r="P34" i="10"/>
  <c r="M34" i="10" s="1"/>
  <c r="N34" i="10" s="1"/>
  <c r="C34" i="10"/>
  <c r="D34" i="10" s="1"/>
  <c r="P33" i="10"/>
  <c r="M33" i="10" s="1"/>
  <c r="N33" i="10" s="1"/>
  <c r="C33" i="10"/>
  <c r="D33" i="10" s="1"/>
  <c r="P32" i="10"/>
  <c r="M32" i="10" s="1"/>
  <c r="N32" i="10" s="1"/>
  <c r="C32" i="10"/>
  <c r="D32" i="10" s="1"/>
  <c r="P31" i="10"/>
  <c r="M31" i="10" s="1"/>
  <c r="N31" i="10" s="1"/>
  <c r="C31" i="10"/>
  <c r="D31" i="10" s="1"/>
  <c r="P30" i="10"/>
  <c r="M30" i="10" s="1"/>
  <c r="N30" i="10" s="1"/>
  <c r="C30" i="10"/>
  <c r="D30" i="10" s="1"/>
  <c r="P29" i="10"/>
  <c r="M29" i="10" s="1"/>
  <c r="N29" i="10" s="1"/>
  <c r="C29" i="10"/>
  <c r="D29" i="10" s="1"/>
  <c r="P28" i="10"/>
  <c r="M28" i="10" s="1"/>
  <c r="N28" i="10" s="1"/>
  <c r="C28" i="10"/>
  <c r="D28" i="10" s="1"/>
  <c r="P27" i="10"/>
  <c r="M27" i="10" s="1"/>
  <c r="N27" i="10" s="1"/>
  <c r="C27" i="10"/>
  <c r="D27" i="10" s="1"/>
  <c r="P26" i="10"/>
  <c r="M26" i="10" s="1"/>
  <c r="N26" i="10" s="1"/>
  <c r="C26" i="10"/>
  <c r="D26" i="10" s="1"/>
  <c r="P25" i="10"/>
  <c r="M25" i="10" s="1"/>
  <c r="N25" i="10" s="1"/>
  <c r="C25" i="10"/>
  <c r="D25" i="10" s="1"/>
  <c r="P24" i="10"/>
  <c r="M24" i="10" s="1"/>
  <c r="N24" i="10" s="1"/>
  <c r="C24" i="10"/>
  <c r="D24" i="10" s="1"/>
  <c r="P23" i="10"/>
  <c r="M23" i="10" s="1"/>
  <c r="N23" i="10" s="1"/>
  <c r="C23" i="10"/>
  <c r="D23" i="10" s="1"/>
  <c r="P22" i="10"/>
  <c r="M22" i="10" s="1"/>
  <c r="N22" i="10" s="1"/>
  <c r="C22" i="10"/>
  <c r="D22" i="10" s="1"/>
  <c r="P21" i="10"/>
  <c r="M21" i="10" s="1"/>
  <c r="N21" i="10" s="1"/>
  <c r="C21" i="10"/>
  <c r="D21" i="10" s="1"/>
  <c r="P20" i="10"/>
  <c r="M20" i="10" s="1"/>
  <c r="N20" i="10" s="1"/>
  <c r="C20" i="10"/>
  <c r="D20" i="10" s="1"/>
  <c r="P19" i="10"/>
  <c r="M19" i="10" s="1"/>
  <c r="N19" i="10" s="1"/>
  <c r="C19" i="10"/>
  <c r="D19" i="10" s="1"/>
  <c r="P18" i="10"/>
  <c r="M18" i="10" s="1"/>
  <c r="N18" i="10" s="1"/>
  <c r="C18" i="10"/>
  <c r="D18" i="10" s="1"/>
  <c r="P17" i="10"/>
  <c r="M17" i="10" s="1"/>
  <c r="N17" i="10" s="1"/>
  <c r="C17" i="10"/>
  <c r="D17" i="10" s="1"/>
  <c r="BA16" i="10"/>
  <c r="BB16" i="10" s="1"/>
  <c r="P16" i="10"/>
  <c r="M16" i="10" s="1"/>
  <c r="N16" i="10" s="1"/>
  <c r="C16" i="10"/>
  <c r="D16" i="10" s="1"/>
  <c r="BA15" i="10"/>
  <c r="BB15" i="10" s="1"/>
  <c r="P15" i="10"/>
  <c r="M15" i="10" s="1"/>
  <c r="N15" i="10" s="1"/>
  <c r="C15" i="10"/>
  <c r="D15" i="10" s="1"/>
  <c r="BA14" i="10"/>
  <c r="BB14" i="10" s="1"/>
  <c r="P14" i="10"/>
  <c r="M14" i="10" s="1"/>
  <c r="N14" i="10" s="1"/>
  <c r="C14" i="10"/>
  <c r="D14" i="10" s="1"/>
  <c r="BA13" i="10"/>
  <c r="BB13" i="10" s="1"/>
  <c r="P13" i="10"/>
  <c r="M13" i="10" s="1"/>
  <c r="N13" i="10" s="1"/>
  <c r="C13" i="10"/>
  <c r="D13" i="10" s="1"/>
  <c r="BA12" i="10"/>
  <c r="BB12" i="10" s="1"/>
  <c r="P12" i="10"/>
  <c r="M12" i="10" s="1"/>
  <c r="N12" i="10" s="1"/>
  <c r="C12" i="10"/>
  <c r="D12" i="10" s="1"/>
  <c r="BA11" i="10"/>
  <c r="BB11" i="10" s="1"/>
  <c r="P11" i="10"/>
  <c r="M11" i="10"/>
  <c r="N11" i="10" s="1"/>
  <c r="C11" i="10"/>
  <c r="D11" i="10" s="1"/>
  <c r="BA10" i="10"/>
  <c r="BB10" i="10" s="1"/>
  <c r="P10" i="10"/>
  <c r="M10" i="10" s="1"/>
  <c r="N10" i="10" s="1"/>
  <c r="BA9" i="10"/>
  <c r="BB9" i="10" s="1"/>
  <c r="P9" i="10"/>
  <c r="M9" i="10" s="1"/>
  <c r="N9" i="10" s="1"/>
  <c r="P89" i="3"/>
  <c r="M89" i="3" s="1"/>
  <c r="P88" i="3"/>
  <c r="M88" i="3" s="1"/>
  <c r="P87" i="3"/>
  <c r="M87" i="3"/>
  <c r="P86" i="3"/>
  <c r="M86" i="3"/>
  <c r="P85" i="3"/>
  <c r="M85" i="3"/>
  <c r="A85" i="3"/>
  <c r="C85" i="3" s="1"/>
  <c r="D85" i="3" s="1"/>
  <c r="P84" i="3"/>
  <c r="M84" i="3" s="1"/>
  <c r="A84" i="3"/>
  <c r="C84" i="3" s="1"/>
  <c r="D84" i="3" s="1"/>
  <c r="P83" i="3"/>
  <c r="M83" i="3"/>
  <c r="A83" i="3"/>
  <c r="C83" i="3" s="1"/>
  <c r="D83" i="3" s="1"/>
  <c r="P82" i="3"/>
  <c r="M82" i="3" s="1"/>
  <c r="A82" i="3"/>
  <c r="C82" i="3" s="1"/>
  <c r="D82" i="3" s="1"/>
  <c r="P81" i="3"/>
  <c r="M81" i="3" s="1"/>
  <c r="A81" i="3"/>
  <c r="C81" i="3" s="1"/>
  <c r="D81" i="3" s="1"/>
  <c r="P80" i="3"/>
  <c r="M80" i="3" s="1"/>
  <c r="A80" i="3"/>
  <c r="C80" i="3" s="1"/>
  <c r="D80" i="3" s="1"/>
  <c r="P79" i="3"/>
  <c r="A79" i="3"/>
  <c r="C79" i="3" s="1"/>
  <c r="D79" i="3" s="1"/>
  <c r="P78" i="3"/>
  <c r="M78" i="3" s="1"/>
  <c r="A78" i="3"/>
  <c r="C78" i="3" s="1"/>
  <c r="D78" i="3" s="1"/>
  <c r="P77" i="3"/>
  <c r="M77" i="3"/>
  <c r="A77" i="3"/>
  <c r="C77" i="3" s="1"/>
  <c r="D77" i="3" s="1"/>
  <c r="P76" i="3"/>
  <c r="M76" i="3" s="1"/>
  <c r="A76" i="3"/>
  <c r="C76" i="3" s="1"/>
  <c r="D76" i="3" s="1"/>
  <c r="P75" i="3"/>
  <c r="M75" i="3" s="1"/>
  <c r="A75" i="3"/>
  <c r="C75" i="3" s="1"/>
  <c r="D75" i="3" s="1"/>
  <c r="P74" i="3"/>
  <c r="M74" i="3" s="1"/>
  <c r="A74" i="3"/>
  <c r="C74" i="3" s="1"/>
  <c r="D74" i="3" s="1"/>
  <c r="P73" i="3"/>
  <c r="M73" i="3"/>
  <c r="A73" i="3"/>
  <c r="C73" i="3" s="1"/>
  <c r="D73" i="3" s="1"/>
  <c r="P72" i="3"/>
  <c r="M72" i="3" s="1"/>
  <c r="A72" i="3"/>
  <c r="C72" i="3" s="1"/>
  <c r="D72" i="3" s="1"/>
  <c r="P71" i="3"/>
  <c r="M71" i="3"/>
  <c r="A71" i="3"/>
  <c r="C71" i="3" s="1"/>
  <c r="D71" i="3" s="1"/>
  <c r="P70" i="3"/>
  <c r="M70" i="3" s="1"/>
  <c r="A70" i="3"/>
  <c r="C70" i="3" s="1"/>
  <c r="D70" i="3" s="1"/>
  <c r="P69" i="3"/>
  <c r="M69" i="3" s="1"/>
  <c r="A69" i="3"/>
  <c r="C69" i="3" s="1"/>
  <c r="D69" i="3" s="1"/>
  <c r="P68" i="3"/>
  <c r="M68" i="3" s="1"/>
  <c r="A68" i="3"/>
  <c r="C68" i="3" s="1"/>
  <c r="D68" i="3" s="1"/>
  <c r="P67" i="3"/>
  <c r="M67" i="3"/>
  <c r="A67" i="3"/>
  <c r="C67" i="3" s="1"/>
  <c r="D67" i="3" s="1"/>
  <c r="P66" i="3"/>
  <c r="M66" i="3" s="1"/>
  <c r="A66" i="3"/>
  <c r="C66" i="3" s="1"/>
  <c r="D66" i="3" s="1"/>
  <c r="P65" i="3"/>
  <c r="M65" i="3"/>
  <c r="A65" i="3"/>
  <c r="C65" i="3" s="1"/>
  <c r="D65" i="3" s="1"/>
  <c r="P64" i="3"/>
  <c r="M64" i="3" s="1"/>
  <c r="A64" i="3"/>
  <c r="C64" i="3" s="1"/>
  <c r="D64" i="3" s="1"/>
  <c r="P63" i="3"/>
  <c r="M63" i="3" s="1"/>
  <c r="A63" i="3"/>
  <c r="C63" i="3" s="1"/>
  <c r="D63" i="3" s="1"/>
  <c r="P62" i="3"/>
  <c r="M62" i="3" s="1"/>
  <c r="A62" i="3"/>
  <c r="C62" i="3" s="1"/>
  <c r="D62" i="3" s="1"/>
  <c r="P61" i="3"/>
  <c r="M61" i="3"/>
  <c r="A61" i="3"/>
  <c r="C61" i="3" s="1"/>
  <c r="D61" i="3" s="1"/>
  <c r="P60" i="3"/>
  <c r="M60" i="3" s="1"/>
  <c r="A60" i="3"/>
  <c r="C60" i="3" s="1"/>
  <c r="D60" i="3" s="1"/>
  <c r="P59" i="3"/>
  <c r="M59" i="3"/>
  <c r="A59" i="3"/>
  <c r="C59" i="3" s="1"/>
  <c r="D59" i="3" s="1"/>
  <c r="P58" i="3"/>
  <c r="M58" i="3" s="1"/>
  <c r="A58" i="3"/>
  <c r="C58" i="3" s="1"/>
  <c r="D58" i="3" s="1"/>
  <c r="P57" i="3"/>
  <c r="M57" i="3" s="1"/>
  <c r="A57" i="3"/>
  <c r="C57" i="3" s="1"/>
  <c r="D57" i="3" s="1"/>
  <c r="P56" i="3"/>
  <c r="M56" i="3" s="1"/>
  <c r="A56" i="3"/>
  <c r="C56" i="3" s="1"/>
  <c r="D56" i="3" s="1"/>
  <c r="P55" i="3"/>
  <c r="A55" i="3"/>
  <c r="C55" i="3" s="1"/>
  <c r="D55" i="3" s="1"/>
  <c r="P54" i="3"/>
  <c r="M54" i="3" s="1"/>
  <c r="A54" i="3"/>
  <c r="C54" i="3" s="1"/>
  <c r="D54" i="3" s="1"/>
  <c r="P53" i="3"/>
  <c r="M53" i="3"/>
  <c r="A53" i="3"/>
  <c r="C53" i="3" s="1"/>
  <c r="D53" i="3" s="1"/>
  <c r="P52" i="3"/>
  <c r="M52" i="3" s="1"/>
  <c r="A52" i="3"/>
  <c r="C52" i="3" s="1"/>
  <c r="D52" i="3" s="1"/>
  <c r="P51" i="3"/>
  <c r="M51" i="3" s="1"/>
  <c r="A51" i="3"/>
  <c r="C51" i="3" s="1"/>
  <c r="D51" i="3" s="1"/>
  <c r="P50" i="3"/>
  <c r="M50" i="3" s="1"/>
  <c r="A50" i="3"/>
  <c r="C50" i="3" s="1"/>
  <c r="D50" i="3" s="1"/>
  <c r="P49" i="3"/>
  <c r="M49" i="3"/>
  <c r="A49" i="3"/>
  <c r="C49" i="3" s="1"/>
  <c r="D49" i="3" s="1"/>
  <c r="P48" i="3"/>
  <c r="M48" i="3" s="1"/>
  <c r="A48" i="3"/>
  <c r="C48" i="3" s="1"/>
  <c r="D48" i="3" s="1"/>
  <c r="P47" i="3"/>
  <c r="M47" i="3"/>
  <c r="A47" i="3"/>
  <c r="C47" i="3" s="1"/>
  <c r="D47" i="3" s="1"/>
  <c r="P46" i="3"/>
  <c r="M46" i="3" s="1"/>
  <c r="A46" i="3"/>
  <c r="C46" i="3" s="1"/>
  <c r="D46" i="3" s="1"/>
  <c r="P45" i="3"/>
  <c r="M45" i="3" s="1"/>
  <c r="A45" i="3"/>
  <c r="C45" i="3" s="1"/>
  <c r="D45" i="3" s="1"/>
  <c r="P44" i="3"/>
  <c r="M44" i="3" s="1"/>
  <c r="A44" i="3"/>
  <c r="C44" i="3" s="1"/>
  <c r="D44" i="3" s="1"/>
  <c r="P43" i="3"/>
  <c r="M43" i="3"/>
  <c r="A43" i="3"/>
  <c r="C43" i="3" s="1"/>
  <c r="D43" i="3" s="1"/>
  <c r="P42" i="3"/>
  <c r="M42" i="3" s="1"/>
  <c r="A42" i="3"/>
  <c r="C42" i="3" s="1"/>
  <c r="D42" i="3" s="1"/>
  <c r="P41" i="3"/>
  <c r="M41" i="3"/>
  <c r="A41" i="3"/>
  <c r="C41" i="3" s="1"/>
  <c r="D41" i="3" s="1"/>
  <c r="P40" i="3"/>
  <c r="M40" i="3" s="1"/>
  <c r="A40" i="3"/>
  <c r="C40" i="3" s="1"/>
  <c r="D40" i="3" s="1"/>
  <c r="P39" i="3"/>
  <c r="M39" i="3" s="1"/>
  <c r="A39" i="3"/>
  <c r="C39" i="3" s="1"/>
  <c r="D39" i="3" s="1"/>
  <c r="P38" i="3"/>
  <c r="M38" i="3" s="1"/>
  <c r="A38" i="3"/>
  <c r="C38" i="3" s="1"/>
  <c r="D38" i="3" s="1"/>
  <c r="P37" i="3"/>
  <c r="M37" i="3"/>
  <c r="A37" i="3"/>
  <c r="C37" i="3" s="1"/>
  <c r="D37" i="3" s="1"/>
  <c r="P36" i="3"/>
  <c r="M36" i="3" s="1"/>
  <c r="A36" i="3"/>
  <c r="C36" i="3" s="1"/>
  <c r="D36" i="3" s="1"/>
  <c r="P35" i="3"/>
  <c r="M35" i="3" s="1"/>
  <c r="A35" i="3"/>
  <c r="C35" i="3" s="1"/>
  <c r="D35" i="3" s="1"/>
  <c r="P34" i="3"/>
  <c r="M34" i="3" s="1"/>
  <c r="A34" i="3"/>
  <c r="C34" i="3" s="1"/>
  <c r="D34" i="3" s="1"/>
  <c r="P33" i="3"/>
  <c r="M33" i="3" s="1"/>
  <c r="A33" i="3"/>
  <c r="C33" i="3" s="1"/>
  <c r="D33" i="3" s="1"/>
  <c r="P32" i="3"/>
  <c r="M32" i="3" s="1"/>
  <c r="A32" i="3"/>
  <c r="C32" i="3" s="1"/>
  <c r="D32" i="3" s="1"/>
  <c r="P31" i="3"/>
  <c r="M31" i="3"/>
  <c r="A31" i="3"/>
  <c r="C31" i="3" s="1"/>
  <c r="D31" i="3" s="1"/>
  <c r="P30" i="3"/>
  <c r="M30" i="3" s="1"/>
  <c r="A30" i="3"/>
  <c r="C30" i="3" s="1"/>
  <c r="D30" i="3" s="1"/>
  <c r="P29" i="3"/>
  <c r="M29" i="3"/>
  <c r="A29" i="3"/>
  <c r="C29" i="3" s="1"/>
  <c r="D29" i="3" s="1"/>
  <c r="P28" i="3"/>
  <c r="M28" i="3" s="1"/>
  <c r="A28" i="3"/>
  <c r="C28" i="3" s="1"/>
  <c r="D28" i="3" s="1"/>
  <c r="P27" i="3"/>
  <c r="M27" i="3" s="1"/>
  <c r="A27" i="3"/>
  <c r="C27" i="3" s="1"/>
  <c r="D27" i="3" s="1"/>
  <c r="P26" i="3"/>
  <c r="M26" i="3" s="1"/>
  <c r="A26" i="3"/>
  <c r="C26" i="3" s="1"/>
  <c r="D26" i="3" s="1"/>
  <c r="P25" i="3"/>
  <c r="M25" i="3"/>
  <c r="A25" i="3"/>
  <c r="C25" i="3" s="1"/>
  <c r="D25" i="3" s="1"/>
  <c r="P24" i="3"/>
  <c r="M24" i="3" s="1"/>
  <c r="A24" i="3"/>
  <c r="C24" i="3" s="1"/>
  <c r="D24" i="3" s="1"/>
  <c r="P23" i="3"/>
  <c r="M23" i="3"/>
  <c r="A23" i="3"/>
  <c r="C23" i="3" s="1"/>
  <c r="D23" i="3" s="1"/>
  <c r="P22" i="3"/>
  <c r="M22" i="3" s="1"/>
  <c r="A22" i="3"/>
  <c r="C22" i="3" s="1"/>
  <c r="D22" i="3" s="1"/>
  <c r="P21" i="3"/>
  <c r="M21" i="3" s="1"/>
  <c r="A21" i="3"/>
  <c r="C21" i="3" s="1"/>
  <c r="D21" i="3" s="1"/>
  <c r="P20" i="3"/>
  <c r="M20" i="3" s="1"/>
  <c r="A20" i="3"/>
  <c r="C20" i="3" s="1"/>
  <c r="D20" i="3" s="1"/>
  <c r="P19" i="3"/>
  <c r="M19" i="3"/>
  <c r="A19" i="3"/>
  <c r="C19" i="3" s="1"/>
  <c r="D19" i="3" s="1"/>
  <c r="P18" i="3"/>
  <c r="M18" i="3" s="1"/>
  <c r="A18" i="3"/>
  <c r="C18" i="3" s="1"/>
  <c r="D18" i="3" s="1"/>
  <c r="P17" i="3"/>
  <c r="M17" i="3"/>
  <c r="A17" i="3"/>
  <c r="C17" i="3" s="1"/>
  <c r="D17" i="3" s="1"/>
  <c r="BB16" i="3"/>
  <c r="P16" i="3"/>
  <c r="M16" i="3" s="1"/>
  <c r="A16" i="3"/>
  <c r="C16" i="3" s="1"/>
  <c r="D16" i="3" s="1"/>
  <c r="BB15" i="3"/>
  <c r="P15" i="3"/>
  <c r="M15" i="3" s="1"/>
  <c r="A15" i="3"/>
  <c r="C15" i="3" s="1"/>
  <c r="D15" i="3" s="1"/>
  <c r="BB14" i="3"/>
  <c r="P14" i="3"/>
  <c r="A14" i="3"/>
  <c r="C14" i="3" s="1"/>
  <c r="D14" i="3" s="1"/>
  <c r="BB13" i="3"/>
  <c r="P13" i="3"/>
  <c r="M13" i="3" s="1"/>
  <c r="A13" i="3"/>
  <c r="C13" i="3" s="1"/>
  <c r="D13" i="3" s="1"/>
  <c r="BB12" i="3"/>
  <c r="P12" i="3"/>
  <c r="M12" i="3" s="1"/>
  <c r="A12" i="3"/>
  <c r="C12" i="3" s="1"/>
  <c r="D12" i="3" s="1"/>
  <c r="BB11" i="3"/>
  <c r="P11" i="3"/>
  <c r="M11" i="3" s="1"/>
  <c r="A11" i="3"/>
  <c r="C11" i="3" s="1"/>
  <c r="D11" i="3" s="1"/>
  <c r="BB10" i="3"/>
  <c r="P10" i="3"/>
  <c r="M10" i="3"/>
  <c r="A10" i="3"/>
  <c r="C10" i="3" s="1"/>
  <c r="D10" i="3" s="1"/>
  <c r="BB9" i="3"/>
  <c r="P9" i="3"/>
  <c r="M9" i="3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C83" i="11"/>
  <c r="D83" i="11" s="1"/>
  <c r="P82" i="11"/>
  <c r="M82" i="11" s="1"/>
  <c r="C82" i="11"/>
  <c r="D82" i="11" s="1"/>
  <c r="P81" i="11"/>
  <c r="M81" i="11" s="1"/>
  <c r="C81" i="11"/>
  <c r="D81" i="11" s="1"/>
  <c r="P80" i="11"/>
  <c r="M80" i="11" s="1"/>
  <c r="C80" i="11"/>
  <c r="D80" i="11" s="1"/>
  <c r="P79" i="11"/>
  <c r="C79" i="11"/>
  <c r="D79" i="11" s="1"/>
  <c r="P78" i="11"/>
  <c r="M78" i="11" s="1"/>
  <c r="C78" i="11"/>
  <c r="D78" i="11" s="1"/>
  <c r="P77" i="11"/>
  <c r="M77" i="11"/>
  <c r="C77" i="11"/>
  <c r="D77" i="11" s="1"/>
  <c r="P76" i="11"/>
  <c r="M76" i="11" s="1"/>
  <c r="C76" i="11"/>
  <c r="D76" i="11" s="1"/>
  <c r="P75" i="11"/>
  <c r="M75" i="11" s="1"/>
  <c r="C75" i="11"/>
  <c r="D75" i="11" s="1"/>
  <c r="P74" i="11"/>
  <c r="M74" i="11" s="1"/>
  <c r="C74" i="11"/>
  <c r="D74" i="11" s="1"/>
  <c r="P73" i="11"/>
  <c r="M73" i="11" s="1"/>
  <c r="C73" i="11"/>
  <c r="D73" i="11" s="1"/>
  <c r="P72" i="11"/>
  <c r="M72" i="11" s="1"/>
  <c r="C72" i="11"/>
  <c r="D72" i="11" s="1"/>
  <c r="P71" i="11"/>
  <c r="M71" i="11" s="1"/>
  <c r="C71" i="11"/>
  <c r="D71" i="11" s="1"/>
  <c r="P70" i="11"/>
  <c r="M70" i="11"/>
  <c r="C70" i="11"/>
  <c r="D70" i="11" s="1"/>
  <c r="P69" i="11"/>
  <c r="M69" i="11" s="1"/>
  <c r="C69" i="11"/>
  <c r="D69" i="11" s="1"/>
  <c r="P68" i="11"/>
  <c r="C68" i="11"/>
  <c r="D68" i="11" s="1"/>
  <c r="P67" i="11"/>
  <c r="M67" i="11" s="1"/>
  <c r="C67" i="11"/>
  <c r="D67" i="11" s="1"/>
  <c r="P66" i="11"/>
  <c r="M66" i="11" s="1"/>
  <c r="C66" i="11"/>
  <c r="D66" i="11" s="1"/>
  <c r="P65" i="11"/>
  <c r="M65" i="11" s="1"/>
  <c r="C65" i="11"/>
  <c r="D65" i="11" s="1"/>
  <c r="P64" i="11"/>
  <c r="M64" i="11" s="1"/>
  <c r="C64" i="11"/>
  <c r="D64" i="11" s="1"/>
  <c r="P63" i="11"/>
  <c r="M63" i="11" s="1"/>
  <c r="C63" i="11"/>
  <c r="D63" i="11" s="1"/>
  <c r="P62" i="11"/>
  <c r="M62" i="11" s="1"/>
  <c r="C62" i="11"/>
  <c r="D62" i="11" s="1"/>
  <c r="P61" i="11"/>
  <c r="M61" i="11"/>
  <c r="C61" i="11"/>
  <c r="D61" i="11" s="1"/>
  <c r="P60" i="11"/>
  <c r="M60" i="11" s="1"/>
  <c r="C60" i="11"/>
  <c r="D60" i="11" s="1"/>
  <c r="P59" i="11"/>
  <c r="C59" i="11"/>
  <c r="D59" i="11" s="1"/>
  <c r="P58" i="11"/>
  <c r="C58" i="11"/>
  <c r="D58" i="11" s="1"/>
  <c r="P57" i="11"/>
  <c r="M57" i="11" s="1"/>
  <c r="C57" i="11"/>
  <c r="D57" i="11" s="1"/>
  <c r="P56" i="11"/>
  <c r="M56" i="11"/>
  <c r="C56" i="11"/>
  <c r="D56" i="11" s="1"/>
  <c r="P55" i="11"/>
  <c r="M55" i="11"/>
  <c r="C55" i="11"/>
  <c r="D55" i="11" s="1"/>
  <c r="P54" i="11"/>
  <c r="M54" i="11" s="1"/>
  <c r="C54" i="11"/>
  <c r="D54" i="11" s="1"/>
  <c r="P53" i="11"/>
  <c r="M53" i="11" s="1"/>
  <c r="C53" i="11"/>
  <c r="D53" i="11" s="1"/>
  <c r="P52" i="11"/>
  <c r="M52" i="11" s="1"/>
  <c r="C52" i="11"/>
  <c r="D52" i="11" s="1"/>
  <c r="P51" i="11"/>
  <c r="M51" i="11" s="1"/>
  <c r="C51" i="11"/>
  <c r="D51" i="11" s="1"/>
  <c r="P50" i="11"/>
  <c r="M50" i="11"/>
  <c r="C50" i="11"/>
  <c r="D50" i="11" s="1"/>
  <c r="P49" i="11"/>
  <c r="M49" i="11" s="1"/>
  <c r="C49" i="11"/>
  <c r="D49" i="11" s="1"/>
  <c r="P48" i="11"/>
  <c r="M48" i="11" s="1"/>
  <c r="C48" i="11"/>
  <c r="D48" i="11" s="1"/>
  <c r="P47" i="11"/>
  <c r="M47" i="11" s="1"/>
  <c r="C47" i="11"/>
  <c r="D47" i="11" s="1"/>
  <c r="P46" i="11"/>
  <c r="M46" i="11" s="1"/>
  <c r="C46" i="11"/>
  <c r="D46" i="11" s="1"/>
  <c r="P45" i="11"/>
  <c r="M45" i="11" s="1"/>
  <c r="C45" i="11"/>
  <c r="D45" i="11" s="1"/>
  <c r="P44" i="11"/>
  <c r="M44" i="11" s="1"/>
  <c r="C44" i="11"/>
  <c r="D44" i="11" s="1"/>
  <c r="P43" i="11"/>
  <c r="M43" i="11" s="1"/>
  <c r="C43" i="11"/>
  <c r="D43" i="11" s="1"/>
  <c r="P42" i="11"/>
  <c r="M42" i="11" s="1"/>
  <c r="C42" i="11"/>
  <c r="D42" i="11" s="1"/>
  <c r="P41" i="11"/>
  <c r="M41" i="11"/>
  <c r="C41" i="11"/>
  <c r="D41" i="11" s="1"/>
  <c r="P40" i="11"/>
  <c r="M40" i="11" s="1"/>
  <c r="C40" i="11"/>
  <c r="D40" i="11" s="1"/>
  <c r="P39" i="11"/>
  <c r="M39" i="11" s="1"/>
  <c r="C39" i="11"/>
  <c r="D39" i="11" s="1"/>
  <c r="P38" i="11"/>
  <c r="C38" i="11"/>
  <c r="D38" i="11" s="1"/>
  <c r="P37" i="11"/>
  <c r="M37" i="11" s="1"/>
  <c r="C37" i="11"/>
  <c r="D37" i="11" s="1"/>
  <c r="P36" i="11"/>
  <c r="M36" i="11" s="1"/>
  <c r="C36" i="11"/>
  <c r="D36" i="11" s="1"/>
  <c r="P35" i="11"/>
  <c r="M35" i="11" s="1"/>
  <c r="C35" i="11"/>
  <c r="D35" i="11" s="1"/>
  <c r="P34" i="11"/>
  <c r="M34" i="11" s="1"/>
  <c r="C34" i="11"/>
  <c r="D34" i="11" s="1"/>
  <c r="P33" i="11"/>
  <c r="M33" i="11" s="1"/>
  <c r="C33" i="11"/>
  <c r="D33" i="11" s="1"/>
  <c r="P32" i="11"/>
  <c r="M32" i="11" s="1"/>
  <c r="C32" i="11"/>
  <c r="D32" i="11" s="1"/>
  <c r="P31" i="11"/>
  <c r="M31" i="11"/>
  <c r="C31" i="11"/>
  <c r="D31" i="11" s="1"/>
  <c r="P30" i="11"/>
  <c r="M30" i="11" s="1"/>
  <c r="C30" i="11"/>
  <c r="D30" i="11" s="1"/>
  <c r="P29" i="11"/>
  <c r="M29" i="11"/>
  <c r="C29" i="11"/>
  <c r="D29" i="11" s="1"/>
  <c r="P28" i="11"/>
  <c r="M28" i="11" s="1"/>
  <c r="C28" i="11"/>
  <c r="D28" i="11" s="1"/>
  <c r="P27" i="11"/>
  <c r="M27" i="11" s="1"/>
  <c r="C27" i="11"/>
  <c r="D27" i="11" s="1"/>
  <c r="P26" i="11"/>
  <c r="M26" i="11" s="1"/>
  <c r="C26" i="11"/>
  <c r="D26" i="11" s="1"/>
  <c r="P25" i="11"/>
  <c r="M25" i="11" s="1"/>
  <c r="C25" i="11"/>
  <c r="D25" i="11" s="1"/>
  <c r="P24" i="11"/>
  <c r="M24" i="11" s="1"/>
  <c r="C24" i="11"/>
  <c r="D24" i="11" s="1"/>
  <c r="P23" i="11"/>
  <c r="C23" i="11"/>
  <c r="D23" i="11" s="1"/>
  <c r="P22" i="11"/>
  <c r="M22" i="11" s="1"/>
  <c r="C22" i="11"/>
  <c r="D22" i="11" s="1"/>
  <c r="P21" i="11"/>
  <c r="M21" i="11" s="1"/>
  <c r="C21" i="11"/>
  <c r="D21" i="11" s="1"/>
  <c r="P20" i="11"/>
  <c r="M20" i="11"/>
  <c r="C20" i="11"/>
  <c r="D20" i="11" s="1"/>
  <c r="P19" i="11"/>
  <c r="M19" i="11"/>
  <c r="C19" i="11"/>
  <c r="D19" i="11" s="1"/>
  <c r="P18" i="11"/>
  <c r="M18" i="11" s="1"/>
  <c r="C18" i="11"/>
  <c r="D18" i="11" s="1"/>
  <c r="P17" i="11"/>
  <c r="M17" i="11" s="1"/>
  <c r="C17" i="11"/>
  <c r="D17" i="11" s="1"/>
  <c r="BB16" i="11"/>
  <c r="P16" i="11"/>
  <c r="M16" i="11"/>
  <c r="C16" i="11"/>
  <c r="D16" i="11" s="1"/>
  <c r="BB15" i="11"/>
  <c r="P15" i="11"/>
  <c r="M15" i="11" s="1"/>
  <c r="C15" i="11"/>
  <c r="D15" i="11" s="1"/>
  <c r="BB14" i="11"/>
  <c r="P14" i="11"/>
  <c r="M14" i="11" s="1"/>
  <c r="C14" i="11"/>
  <c r="D14" i="11" s="1"/>
  <c r="BB13" i="11"/>
  <c r="P13" i="11"/>
  <c r="M13" i="11" s="1"/>
  <c r="C13" i="11"/>
  <c r="D13" i="11" s="1"/>
  <c r="BB12" i="11"/>
  <c r="P12" i="11"/>
  <c r="M12" i="11" s="1"/>
  <c r="C12" i="11"/>
  <c r="D12" i="11" s="1"/>
  <c r="BB11" i="11"/>
  <c r="P11" i="11"/>
  <c r="M11" i="11" s="1"/>
  <c r="C11" i="11"/>
  <c r="D11" i="11" s="1"/>
  <c r="BB10" i="11"/>
  <c r="P10" i="11"/>
  <c r="M10" i="11" s="1"/>
  <c r="C10" i="11"/>
  <c r="D10" i="11" s="1"/>
  <c r="BB9" i="11"/>
  <c r="P9" i="11"/>
  <c r="M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0" i="17" l="1"/>
  <c r="O48" i="17"/>
  <c r="O51" i="17"/>
  <c r="N26" i="32"/>
  <c r="N25" i="32"/>
  <c r="N23" i="32"/>
  <c r="N12" i="32"/>
  <c r="N21" i="32"/>
  <c r="N15" i="32"/>
  <c r="N13" i="32"/>
  <c r="N10" i="32"/>
  <c r="N57" i="32"/>
  <c r="N45" i="32"/>
  <c r="N36" i="32"/>
  <c r="N27" i="32"/>
  <c r="N24" i="32"/>
  <c r="N22" i="32"/>
  <c r="N16" i="32"/>
  <c r="N14" i="32"/>
  <c r="N11" i="32"/>
  <c r="N9" i="32"/>
  <c r="N59" i="32"/>
  <c r="N60" i="32"/>
  <c r="N61" i="32"/>
  <c r="N69" i="32"/>
  <c r="N70" i="32"/>
  <c r="N71" i="32"/>
  <c r="N72" i="32"/>
  <c r="N73" i="32"/>
  <c r="N51" i="32"/>
  <c r="N50" i="32"/>
  <c r="N49" i="32"/>
  <c r="N48" i="32"/>
  <c r="N47" i="32"/>
  <c r="N39" i="32"/>
  <c r="N38" i="32"/>
  <c r="N37" i="32"/>
  <c r="N35" i="32"/>
  <c r="N33" i="32"/>
  <c r="N9" i="31"/>
  <c r="N77" i="31"/>
  <c r="N38" i="31"/>
  <c r="N14" i="31"/>
  <c r="N33" i="31"/>
  <c r="N25" i="31"/>
  <c r="N22" i="31"/>
  <c r="N18" i="31"/>
  <c r="N13" i="31"/>
  <c r="N10" i="31"/>
  <c r="N60" i="31"/>
  <c r="N61" i="31"/>
  <c r="N64" i="31"/>
  <c r="N65" i="31"/>
  <c r="N66" i="31"/>
  <c r="N69" i="31"/>
  <c r="N72" i="31"/>
  <c r="N73" i="31"/>
  <c r="N76" i="31"/>
  <c r="N78" i="31"/>
  <c r="N81" i="31"/>
  <c r="N58" i="31"/>
  <c r="N57" i="31"/>
  <c r="N53" i="31"/>
  <c r="N52" i="31"/>
  <c r="N51" i="31"/>
  <c r="N50" i="31"/>
  <c r="N49" i="31"/>
  <c r="N48" i="31"/>
  <c r="N47" i="31"/>
  <c r="N46" i="31"/>
  <c r="N45" i="31"/>
  <c r="N41" i="31"/>
  <c r="N40" i="31"/>
  <c r="N39" i="31"/>
  <c r="N37" i="31"/>
  <c r="N36" i="31"/>
  <c r="N35" i="31"/>
  <c r="N34" i="31"/>
  <c r="N29" i="31"/>
  <c r="N28" i="31"/>
  <c r="N24" i="31"/>
  <c r="N23" i="31"/>
  <c r="N21" i="31"/>
  <c r="N19" i="31"/>
  <c r="N17" i="31"/>
  <c r="N16" i="31"/>
  <c r="N12" i="31"/>
  <c r="N11" i="31"/>
  <c r="N75" i="15"/>
  <c r="N74" i="15"/>
  <c r="N73" i="15"/>
  <c r="N72" i="15"/>
  <c r="N71" i="15"/>
  <c r="N70" i="15"/>
  <c r="N69" i="15"/>
  <c r="N68" i="15"/>
  <c r="N67" i="15"/>
  <c r="N66" i="15"/>
  <c r="N61" i="15"/>
  <c r="N60" i="15"/>
  <c r="N59" i="15"/>
  <c r="N58" i="15"/>
  <c r="N57" i="15"/>
  <c r="N56" i="15"/>
  <c r="N55" i="15"/>
  <c r="N54" i="15"/>
  <c r="N53" i="15"/>
  <c r="N52" i="15"/>
  <c r="N51" i="15"/>
  <c r="N50" i="15"/>
  <c r="N49" i="15"/>
  <c r="N48" i="15"/>
  <c r="N47" i="15"/>
  <c r="N46" i="15"/>
  <c r="N45" i="15"/>
  <c r="N44" i="15"/>
  <c r="N43" i="15"/>
  <c r="N42" i="15"/>
  <c r="N37" i="15"/>
  <c r="N36" i="15"/>
  <c r="N35" i="15"/>
  <c r="N34" i="15"/>
  <c r="N33" i="15"/>
  <c r="N32" i="15"/>
  <c r="N31" i="15"/>
  <c r="N30" i="15"/>
  <c r="N29" i="15"/>
  <c r="N28" i="15"/>
  <c r="N27" i="15"/>
  <c r="N26" i="15"/>
  <c r="N25" i="15"/>
  <c r="N24" i="15"/>
  <c r="N23" i="15"/>
  <c r="N22" i="15"/>
  <c r="N21" i="15"/>
  <c r="N20" i="15"/>
  <c r="N19" i="15"/>
  <c r="N13" i="15"/>
  <c r="N12" i="15"/>
  <c r="N11" i="15"/>
  <c r="N10" i="15"/>
  <c r="N9" i="15"/>
  <c r="N14" i="15"/>
  <c r="N15" i="15"/>
  <c r="N17" i="15"/>
  <c r="N18" i="15"/>
  <c r="N38" i="15"/>
  <c r="N39" i="15"/>
  <c r="N40" i="15"/>
  <c r="N62" i="15"/>
  <c r="N64" i="15"/>
  <c r="N16" i="15"/>
  <c r="N41" i="15"/>
  <c r="M18" i="14"/>
  <c r="M40" i="14"/>
  <c r="M44" i="14"/>
  <c r="M45" i="14"/>
  <c r="N45" i="14" s="1"/>
  <c r="M55" i="14"/>
  <c r="N55" i="14" s="1"/>
  <c r="M79" i="11"/>
  <c r="M59" i="11"/>
  <c r="M38" i="11"/>
  <c r="M23" i="11"/>
  <c r="M68" i="11"/>
  <c r="M58" i="11"/>
  <c r="N58" i="11" s="1"/>
  <c r="M79" i="3"/>
  <c r="M14" i="3"/>
  <c r="M55" i="3"/>
  <c r="N55" i="3" s="1"/>
  <c r="M57" i="18"/>
  <c r="N57" i="18" s="1"/>
  <c r="O52" i="17"/>
  <c r="O55" i="17"/>
  <c r="C50" i="17" a="1"/>
  <c r="G6" i="38" s="1"/>
  <c r="C51" i="17" a="1"/>
  <c r="C49" i="17" a="1"/>
  <c r="G44" i="38" s="1"/>
  <c r="C48" i="17" a="1"/>
  <c r="G12" i="38" s="1"/>
  <c r="C37" i="17" a="1"/>
  <c r="C47" i="17" a="1"/>
  <c r="G24" i="38" s="1"/>
  <c r="C57" i="36" a="1"/>
  <c r="C53" i="36" a="1"/>
  <c r="D53" i="36" s="1"/>
  <c r="C54" i="36" a="1"/>
  <c r="D54" i="36" s="1"/>
  <c r="C56" i="36" a="1"/>
  <c r="Q58" i="36" s="1"/>
  <c r="M58" i="36" s="1"/>
  <c r="C55" i="36" a="1"/>
  <c r="D55" i="36" s="1"/>
  <c r="C52" i="36" a="1"/>
  <c r="D52" i="36" s="1"/>
  <c r="C36" i="17" a="1"/>
  <c r="C41" i="17" a="1"/>
  <c r="G16" i="38" s="1"/>
  <c r="C40" i="17" a="1"/>
  <c r="AU13" i="36"/>
  <c r="AW13" i="36" s="1"/>
  <c r="AU12" i="36"/>
  <c r="AW12" i="36" s="1"/>
  <c r="AU11" i="36"/>
  <c r="AW11" i="36" s="1"/>
  <c r="AU10" i="36"/>
  <c r="AW10" i="36" s="1"/>
  <c r="AU9" i="36"/>
  <c r="AW9" i="36" s="1"/>
  <c r="AX13" i="35"/>
  <c r="AZ13" i="35" s="1"/>
  <c r="AX12" i="35"/>
  <c r="AZ12" i="35" s="1"/>
  <c r="AX11" i="35"/>
  <c r="AZ11" i="35" s="1"/>
  <c r="AX10" i="35"/>
  <c r="AZ10" i="35" s="1"/>
  <c r="AX9" i="35"/>
  <c r="AZ9" i="35" s="1"/>
  <c r="C42" i="17" a="1"/>
  <c r="C47" i="36" a="1"/>
  <c r="C46" i="36" a="1"/>
  <c r="C45" i="36" a="1"/>
  <c r="C44" i="36" a="1"/>
  <c r="C43" i="36" a="1"/>
  <c r="C42" i="36" a="1"/>
  <c r="C41" i="36" a="1"/>
  <c r="C40" i="36" a="1"/>
  <c r="C39" i="36" a="1"/>
  <c r="C38" i="36" a="1"/>
  <c r="C37" i="36" a="1"/>
  <c r="C36" i="36" a="1"/>
  <c r="C35" i="36" a="1"/>
  <c r="C34" i="36" a="1"/>
  <c r="C33" i="36" a="1"/>
  <c r="C32" i="36" a="1"/>
  <c r="C31" i="36" a="1"/>
  <c r="C30" i="36" a="1"/>
  <c r="C29" i="36" a="1"/>
  <c r="C28" i="36" a="1"/>
  <c r="C27" i="36" a="1"/>
  <c r="C26" i="36" a="1"/>
  <c r="C25" i="36" a="1"/>
  <c r="C24" i="36" a="1"/>
  <c r="C23" i="36" a="1"/>
  <c r="C22" i="36" a="1"/>
  <c r="C21" i="36" a="1"/>
  <c r="C20" i="36" a="1"/>
  <c r="C19" i="36" a="1"/>
  <c r="C18" i="36" a="1"/>
  <c r="C17" i="36" a="1"/>
  <c r="C16" i="36" a="1"/>
  <c r="C15" i="36" a="1"/>
  <c r="C14" i="36" a="1"/>
  <c r="C13" i="36" a="1"/>
  <c r="C12" i="36" a="1"/>
  <c r="C11" i="36" a="1"/>
  <c r="C10" i="36" a="1"/>
  <c r="C9" i="36" a="1"/>
  <c r="C8" i="36" a="1"/>
  <c r="C7" i="36" a="1"/>
  <c r="C6" i="36" a="1"/>
  <c r="C5" i="36" a="1"/>
  <c r="C4" i="36" a="1"/>
  <c r="C3" i="36" a="1"/>
  <c r="C59" i="35" a="1"/>
  <c r="C58" i="35" a="1"/>
  <c r="C57" i="35" a="1"/>
  <c r="C56" i="35" a="1"/>
  <c r="C55" i="35" a="1"/>
  <c r="C54" i="35" a="1"/>
  <c r="C53" i="35" a="1"/>
  <c r="C52" i="35" a="1"/>
  <c r="C51" i="35" a="1"/>
  <c r="C50" i="35" a="1"/>
  <c r="C49" i="35" a="1"/>
  <c r="C48" i="35" a="1"/>
  <c r="C47" i="35" a="1"/>
  <c r="C46" i="35" a="1"/>
  <c r="C45" i="35" a="1"/>
  <c r="C44" i="35" a="1"/>
  <c r="C43" i="35" a="1"/>
  <c r="C42" i="35" a="1"/>
  <c r="C41" i="35" a="1"/>
  <c r="C40" i="35" a="1"/>
  <c r="C39" i="35" a="1"/>
  <c r="C38" i="35" a="1"/>
  <c r="C9" i="35" a="1"/>
  <c r="C8" i="35" a="1"/>
  <c r="C6" i="35" a="1"/>
  <c r="C5" i="35" a="1"/>
  <c r="C3" i="35" a="1"/>
  <c r="C46" i="17" a="1"/>
  <c r="G28" i="38" s="1"/>
  <c r="C45" i="17" a="1"/>
  <c r="Q57" i="17" s="1"/>
  <c r="M57" i="17" s="1"/>
  <c r="C50" i="36" a="1"/>
  <c r="C49" i="36" a="1"/>
  <c r="C37" i="35" a="1"/>
  <c r="C36" i="35" a="1"/>
  <c r="C35" i="35" a="1"/>
  <c r="C34" i="35" a="1"/>
  <c r="C33" i="35" a="1"/>
  <c r="C32" i="35" a="1"/>
  <c r="C31" i="35" a="1"/>
  <c r="C30" i="35" a="1"/>
  <c r="C29" i="35" a="1"/>
  <c r="C28" i="35" a="1"/>
  <c r="C27" i="35" a="1"/>
  <c r="C26" i="35" a="1"/>
  <c r="C25" i="35" a="1"/>
  <c r="C24" i="35" a="1"/>
  <c r="C23" i="35" a="1"/>
  <c r="C22" i="35" a="1"/>
  <c r="C21" i="35" a="1"/>
  <c r="C20" i="35" a="1"/>
  <c r="C19" i="35" a="1"/>
  <c r="C18" i="35" a="1"/>
  <c r="C17" i="35" a="1"/>
  <c r="C16" i="35" a="1"/>
  <c r="C15" i="35" a="1"/>
  <c r="C14" i="35" a="1"/>
  <c r="C13" i="35" a="1"/>
  <c r="C12" i="35" a="1"/>
  <c r="C11" i="35" a="1"/>
  <c r="C10" i="35" a="1"/>
  <c r="Q58" i="35" s="1"/>
  <c r="M58" i="35" s="1"/>
  <c r="C7" i="35" a="1"/>
  <c r="C4" i="35" a="1"/>
  <c r="C43" i="17" a="1"/>
  <c r="Q56" i="17" s="1"/>
  <c r="M56" i="17" s="1"/>
  <c r="C51" i="36" a="1"/>
  <c r="C48" i="36" a="1"/>
  <c r="C30" i="17" a="1"/>
  <c r="G10" i="38" s="1"/>
  <c r="C20" i="17" a="1"/>
  <c r="G42" i="38" s="1"/>
  <c r="C10" i="17" a="1"/>
  <c r="G50" i="38" s="1"/>
  <c r="C26" i="17" a="1"/>
  <c r="C5" i="17" a="1"/>
  <c r="C4" i="17" a="1"/>
  <c r="C19" i="17" a="1"/>
  <c r="G29" i="38" s="1"/>
  <c r="C15" i="17" a="1"/>
  <c r="G38" i="38" s="1"/>
  <c r="C3" i="17" a="1"/>
  <c r="C8" i="17" a="1"/>
  <c r="G17" i="38" s="1"/>
  <c r="C25" i="17" a="1"/>
  <c r="G33" i="38" s="1"/>
  <c r="C9" i="17" a="1"/>
  <c r="G40" i="38" s="1"/>
  <c r="C32" i="17" a="1"/>
  <c r="C38" i="17" a="1"/>
  <c r="C29" i="17" a="1"/>
  <c r="C23" i="17" a="1"/>
  <c r="G48" i="38" s="1"/>
  <c r="C11" i="17" a="1"/>
  <c r="G9" i="38" s="1"/>
  <c r="C21" i="17" a="1"/>
  <c r="G25" i="38" s="1"/>
  <c r="C35" i="17" a="1"/>
  <c r="C34" i="17" a="1"/>
  <c r="C14" i="17" a="1"/>
  <c r="C27" i="17" a="1"/>
  <c r="C16" i="17" a="1"/>
  <c r="G34" i="38" s="1"/>
  <c r="C24" i="17" a="1"/>
  <c r="G18" i="38" s="1"/>
  <c r="C22" i="17" a="1"/>
  <c r="G26" i="38" s="1"/>
  <c r="C31" i="17" a="1"/>
  <c r="C17" i="17" a="1"/>
  <c r="G37" i="38" s="1"/>
  <c r="C7" i="17" a="1"/>
  <c r="G22" i="38" s="1"/>
  <c r="C12" i="17" a="1"/>
  <c r="G14" i="38" s="1"/>
  <c r="C13" i="17" a="1"/>
  <c r="G8" i="38" s="1"/>
  <c r="C28" i="17" a="1"/>
  <c r="C18" i="17" a="1"/>
  <c r="G20" i="38" s="1"/>
  <c r="AQ11" i="17"/>
  <c r="AQ12" i="17"/>
  <c r="AQ13" i="17"/>
  <c r="AQ9" i="17"/>
  <c r="AQ10" i="17"/>
  <c r="C33" i="17" a="1"/>
  <c r="C6" i="17" a="1"/>
  <c r="C39" i="17" a="1"/>
  <c r="E31" i="17"/>
  <c r="E30" i="17"/>
  <c r="C8" i="33"/>
  <c r="D8" i="33" s="1"/>
  <c r="C52" i="33"/>
  <c r="D52" i="33" s="1"/>
  <c r="C32" i="33"/>
  <c r="Q33" i="33" s="1"/>
  <c r="M33" i="33" s="1"/>
  <c r="C46" i="33"/>
  <c r="D46" i="33" s="1"/>
  <c r="C40" i="33"/>
  <c r="Q41" i="33" s="1"/>
  <c r="M41" i="33" s="1"/>
  <c r="C21" i="33"/>
  <c r="D21" i="33" s="1"/>
  <c r="C39" i="33"/>
  <c r="Q40" i="33" s="1"/>
  <c r="M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C50" i="33"/>
  <c r="Q51" i="33" s="1"/>
  <c r="M51" i="33" s="1"/>
  <c r="C17" i="33"/>
  <c r="D17" i="33" s="1"/>
  <c r="C9" i="33"/>
  <c r="D9" i="33" s="1"/>
  <c r="C48" i="33"/>
  <c r="D48" i="33" s="1"/>
  <c r="C16" i="33"/>
  <c r="Q17" i="33" s="1"/>
  <c r="M17" i="33" s="1"/>
  <c r="C29" i="33"/>
  <c r="Q30" i="33" s="1"/>
  <c r="M30" i="33" s="1"/>
  <c r="C38" i="33"/>
  <c r="D38" i="33" s="1"/>
  <c r="C31" i="33"/>
  <c r="D31" i="33" s="1"/>
  <c r="C43" i="33"/>
  <c r="D43" i="33" s="1"/>
  <c r="AR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R13" i="17"/>
  <c r="AZ11" i="33"/>
  <c r="AZ9" i="33"/>
  <c r="AR12" i="17"/>
  <c r="AZ13" i="33"/>
  <c r="AR11" i="17"/>
  <c r="AR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Q35" i="33"/>
  <c r="M35" i="33" s="1"/>
  <c r="Q38" i="33"/>
  <c r="M38" i="33" s="1"/>
  <c r="Q56" i="33"/>
  <c r="M56" i="33" s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/>
  <c r="M15" i="18"/>
  <c r="N15" i="18" s="1"/>
  <c r="M31" i="18"/>
  <c r="N31" i="18" s="1"/>
  <c r="M39" i="18"/>
  <c r="N39" i="18" s="1"/>
  <c r="M77" i="18"/>
  <c r="N77" i="18" s="1"/>
  <c r="M26" i="18"/>
  <c r="N26" i="18" s="1"/>
  <c r="M59" i="18"/>
  <c r="N59" i="18" s="1"/>
  <c r="M10" i="18"/>
  <c r="N10" i="18" s="1"/>
  <c r="M22" i="18"/>
  <c r="N22" i="18" s="1"/>
  <c r="M48" i="18"/>
  <c r="N48" i="18" s="1"/>
  <c r="M40" i="18"/>
  <c r="N40" i="18" s="1"/>
  <c r="M29" i="18"/>
  <c r="N29" i="18" s="1"/>
  <c r="M54" i="18"/>
  <c r="N54" i="18" s="1"/>
  <c r="M66" i="18"/>
  <c r="N66" i="18" s="1"/>
  <c r="M67" i="18"/>
  <c r="N67" i="18" s="1"/>
  <c r="M25" i="18"/>
  <c r="N25" i="18" s="1"/>
  <c r="M51" i="18"/>
  <c r="N51" i="18" s="1"/>
  <c r="M71" i="18"/>
  <c r="N71" i="18" s="1"/>
  <c r="M50" i="18"/>
  <c r="N50" i="18" s="1"/>
  <c r="M43" i="18"/>
  <c r="N43" i="18" s="1"/>
  <c r="M62" i="18"/>
  <c r="N62" i="18" s="1"/>
  <c r="M70" i="18"/>
  <c r="N70" i="18" s="1"/>
  <c r="M63" i="18"/>
  <c r="N63" i="18" s="1"/>
  <c r="M58" i="18"/>
  <c r="N58" i="18" s="1"/>
  <c r="M11" i="18"/>
  <c r="N11" i="18" s="1"/>
  <c r="M60" i="18"/>
  <c r="N60" i="18" s="1"/>
  <c r="M64" i="18"/>
  <c r="N64" i="18" s="1"/>
  <c r="M18" i="18"/>
  <c r="N18" i="18" s="1"/>
  <c r="M33" i="18"/>
  <c r="N33" i="18" s="1"/>
  <c r="M45" i="18"/>
  <c r="N45" i="18" s="1"/>
  <c r="M79" i="18"/>
  <c r="N79" i="18" s="1"/>
  <c r="M23" i="18"/>
  <c r="N23" i="18" s="1"/>
  <c r="M20" i="18"/>
  <c r="N20" i="18" s="1"/>
  <c r="M28" i="18"/>
  <c r="N28" i="18" s="1"/>
  <c r="M56" i="18"/>
  <c r="N56" i="18" s="1"/>
  <c r="M30" i="18"/>
  <c r="N30" i="18" s="1"/>
  <c r="M49" i="18"/>
  <c r="N49" i="18" s="1"/>
  <c r="M37" i="18"/>
  <c r="N37" i="18" s="1"/>
  <c r="M38" i="18"/>
  <c r="N38" i="18" s="1"/>
  <c r="M46" i="18"/>
  <c r="N46" i="18" s="1"/>
  <c r="M74" i="18"/>
  <c r="N74" i="18" s="1"/>
  <c r="M44" i="18"/>
  <c r="N44" i="18" s="1"/>
  <c r="M78" i="18"/>
  <c r="N78" i="18" s="1"/>
  <c r="M19" i="18"/>
  <c r="N19" i="18" s="1"/>
  <c r="M27" i="18"/>
  <c r="N27" i="18" s="1"/>
  <c r="M36" i="18"/>
  <c r="N36" i="18" s="1"/>
  <c r="M52" i="18"/>
  <c r="N52" i="18" s="1"/>
  <c r="M35" i="18"/>
  <c r="N35" i="18" s="1"/>
  <c r="M14" i="18"/>
  <c r="N14" i="18" s="1"/>
  <c r="M55" i="18"/>
  <c r="N55" i="18" s="1"/>
  <c r="M61" i="18"/>
  <c r="N61" i="18" s="1"/>
  <c r="M65" i="18"/>
  <c r="N65" i="18" s="1"/>
  <c r="M42" i="18"/>
  <c r="N42" i="18" s="1"/>
  <c r="M53" i="18"/>
  <c r="N53" i="18" s="1"/>
  <c r="M76" i="18"/>
  <c r="N76" i="18" s="1"/>
  <c r="M16" i="18"/>
  <c r="N16" i="18" s="1"/>
  <c r="M9" i="18"/>
  <c r="M12" i="18"/>
  <c r="N12" i="18" s="1"/>
  <c r="M69" i="18"/>
  <c r="N69" i="18" s="1"/>
  <c r="M68" i="18"/>
  <c r="N68" i="18" s="1"/>
  <c r="M21" i="18"/>
  <c r="N21" i="18" s="1"/>
  <c r="M32" i="18"/>
  <c r="N32" i="18" s="1"/>
  <c r="M75" i="18"/>
  <c r="N75" i="18" s="1"/>
  <c r="M72" i="18"/>
  <c r="N72" i="18" s="1"/>
  <c r="M73" i="18"/>
  <c r="N73" i="18" s="1"/>
  <c r="M17" i="18"/>
  <c r="N17" i="18" s="1"/>
  <c r="M13" i="18"/>
  <c r="N13" i="18" s="1"/>
  <c r="M47" i="18"/>
  <c r="N47" i="18" s="1"/>
  <c r="M41" i="18"/>
  <c r="N41" i="18" s="1"/>
  <c r="E3" i="17"/>
  <c r="E5" i="17"/>
  <c r="E4" i="17"/>
  <c r="E29" i="17"/>
  <c r="E28" i="17"/>
  <c r="E27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G5" i="38" l="1"/>
  <c r="Q47" i="17"/>
  <c r="M47" i="17" s="1"/>
  <c r="G23" i="38"/>
  <c r="J12" i="38"/>
  <c r="L12" i="38" s="1"/>
  <c r="D42" i="17"/>
  <c r="G36" i="38"/>
  <c r="D45" i="17"/>
  <c r="D43" i="17"/>
  <c r="G43" i="38"/>
  <c r="D36" i="17"/>
  <c r="G3" i="38"/>
  <c r="D40" i="17"/>
  <c r="D38" i="17"/>
  <c r="G46" i="38"/>
  <c r="D35" i="17"/>
  <c r="G45" i="38"/>
  <c r="D39" i="17"/>
  <c r="G32" i="38"/>
  <c r="D32" i="17"/>
  <c r="G49" i="38"/>
  <c r="G47" i="38"/>
  <c r="J6" i="38"/>
  <c r="L6" i="38" s="1"/>
  <c r="G15" i="38"/>
  <c r="J8" i="38"/>
  <c r="L8" i="38" s="1"/>
  <c r="G2" i="38"/>
  <c r="J2" i="38"/>
  <c r="L2" i="38" s="1"/>
  <c r="D31" i="17"/>
  <c r="G13" i="38"/>
  <c r="G19" i="38"/>
  <c r="J10" i="38"/>
  <c r="L10" i="38" s="1"/>
  <c r="G35" i="38"/>
  <c r="J11" i="38"/>
  <c r="L11" i="38" s="1"/>
  <c r="G7" i="38"/>
  <c r="J3" i="38"/>
  <c r="L3" i="38" s="1"/>
  <c r="D14" i="17"/>
  <c r="N83" i="14"/>
  <c r="N81" i="14"/>
  <c r="N80" i="14"/>
  <c r="N78" i="14"/>
  <c r="N76" i="14"/>
  <c r="N71" i="14"/>
  <c r="N84" i="14"/>
  <c r="N82" i="14"/>
  <c r="N79" i="14"/>
  <c r="N77" i="14"/>
  <c r="N75" i="14"/>
  <c r="N74" i="14"/>
  <c r="N73" i="14"/>
  <c r="N72" i="14"/>
  <c r="N70" i="14"/>
  <c r="N69" i="14"/>
  <c r="N68" i="14"/>
  <c r="N67" i="14"/>
  <c r="N66" i="14"/>
  <c r="N65" i="14"/>
  <c r="N64" i="14"/>
  <c r="N63" i="14"/>
  <c r="N62" i="14"/>
  <c r="N61" i="14"/>
  <c r="N60" i="14"/>
  <c r="N59" i="14"/>
  <c r="N58" i="14"/>
  <c r="N57" i="14"/>
  <c r="N56" i="14"/>
  <c r="N54" i="14"/>
  <c r="N53" i="14"/>
  <c r="N52" i="14"/>
  <c r="N51" i="14"/>
  <c r="N50" i="14"/>
  <c r="N49" i="14"/>
  <c r="N48" i="14"/>
  <c r="N47" i="14"/>
  <c r="N46" i="14"/>
  <c r="N43" i="14"/>
  <c r="N42" i="14"/>
  <c r="N41" i="14"/>
  <c r="N39" i="14"/>
  <c r="N38" i="14"/>
  <c r="N37" i="14"/>
  <c r="N36" i="14"/>
  <c r="N35" i="14"/>
  <c r="N34" i="14"/>
  <c r="N33" i="14"/>
  <c r="N32" i="14"/>
  <c r="N31" i="14"/>
  <c r="N30" i="14"/>
  <c r="N29" i="14"/>
  <c r="N28" i="14"/>
  <c r="N27" i="14"/>
  <c r="N26" i="14"/>
  <c r="N25" i="14"/>
  <c r="N24" i="14"/>
  <c r="N23" i="14"/>
  <c r="N22" i="14"/>
  <c r="N21" i="14"/>
  <c r="N20" i="14"/>
  <c r="N19" i="14"/>
  <c r="N17" i="14"/>
  <c r="N16" i="14"/>
  <c r="N15" i="14"/>
  <c r="N14" i="14"/>
  <c r="N13" i="14"/>
  <c r="N12" i="14"/>
  <c r="N11" i="14"/>
  <c r="N10" i="14"/>
  <c r="N9" i="14"/>
  <c r="N18" i="14"/>
  <c r="N40" i="14"/>
  <c r="N44" i="14"/>
  <c r="N10" i="11"/>
  <c r="N14" i="11"/>
  <c r="N17" i="11"/>
  <c r="N21" i="11"/>
  <c r="N25" i="11"/>
  <c r="N29" i="11"/>
  <c r="N35" i="11"/>
  <c r="N41" i="11"/>
  <c r="N62" i="11"/>
  <c r="N11" i="11"/>
  <c r="N15" i="11"/>
  <c r="N19" i="11"/>
  <c r="N22" i="11"/>
  <c r="N27" i="11"/>
  <c r="N31" i="11"/>
  <c r="N34" i="11"/>
  <c r="N39" i="11"/>
  <c r="N42" i="11"/>
  <c r="N45" i="11"/>
  <c r="N48" i="11"/>
  <c r="N51" i="11"/>
  <c r="N54" i="11"/>
  <c r="N60" i="11"/>
  <c r="N65" i="11"/>
  <c r="N82" i="11"/>
  <c r="N9" i="11"/>
  <c r="N12" i="11"/>
  <c r="N13" i="11"/>
  <c r="N16" i="11"/>
  <c r="N18" i="11"/>
  <c r="N20" i="11"/>
  <c r="N24" i="11"/>
  <c r="N26" i="11"/>
  <c r="N28" i="11"/>
  <c r="N30" i="11"/>
  <c r="N32" i="11"/>
  <c r="N33" i="11"/>
  <c r="N36" i="11"/>
  <c r="N37" i="11"/>
  <c r="N40" i="11"/>
  <c r="N43" i="11"/>
  <c r="N44" i="11"/>
  <c r="N46" i="11"/>
  <c r="N47" i="11"/>
  <c r="N49" i="11"/>
  <c r="N50" i="11"/>
  <c r="N52" i="11"/>
  <c r="N53" i="11"/>
  <c r="N55" i="11"/>
  <c r="N56" i="11"/>
  <c r="N57" i="11"/>
  <c r="N61" i="11"/>
  <c r="N63" i="11"/>
  <c r="N64" i="11"/>
  <c r="N66" i="11"/>
  <c r="N67" i="11"/>
  <c r="N69" i="11"/>
  <c r="N70" i="11"/>
  <c r="N71" i="11"/>
  <c r="N72" i="11"/>
  <c r="N73" i="11"/>
  <c r="N74" i="11"/>
  <c r="N75" i="11"/>
  <c r="N76" i="11"/>
  <c r="N77" i="11"/>
  <c r="N78" i="11"/>
  <c r="N80" i="11"/>
  <c r="N81" i="11"/>
  <c r="N83" i="11"/>
  <c r="N23" i="11"/>
  <c r="N79" i="11"/>
  <c r="N59" i="11"/>
  <c r="N38" i="11"/>
  <c r="N68" i="11"/>
  <c r="N9" i="3"/>
  <c r="N10" i="3"/>
  <c r="N11" i="3"/>
  <c r="N12" i="3"/>
  <c r="N13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80" i="3"/>
  <c r="N81" i="3"/>
  <c r="N82" i="3"/>
  <c r="N83" i="3"/>
  <c r="N84" i="3"/>
  <c r="N85" i="3"/>
  <c r="N86" i="3"/>
  <c r="N87" i="3"/>
  <c r="N88" i="3"/>
  <c r="N89" i="3"/>
  <c r="N14" i="3"/>
  <c r="N79" i="3"/>
  <c r="N9" i="18"/>
  <c r="N34" i="18"/>
  <c r="Q53" i="35"/>
  <c r="M53" i="35" s="1"/>
  <c r="Q54" i="35"/>
  <c r="M54" i="35" s="1"/>
  <c r="Q56" i="35"/>
  <c r="M56" i="35" s="1"/>
  <c r="Q60" i="35"/>
  <c r="M60" i="35" s="1"/>
  <c r="Q55" i="35"/>
  <c r="M55" i="35" s="1"/>
  <c r="Q59" i="35"/>
  <c r="M59" i="35" s="1"/>
  <c r="Q57" i="35"/>
  <c r="M57" i="35" s="1"/>
  <c r="Q61" i="35"/>
  <c r="M61" i="35" s="1"/>
  <c r="Q56" i="36"/>
  <c r="M56" i="36" s="1"/>
  <c r="Q60" i="36"/>
  <c r="M60" i="36" s="1"/>
  <c r="Q54" i="36"/>
  <c r="M54" i="36" s="1"/>
  <c r="Q57" i="36"/>
  <c r="M57" i="36" s="1"/>
  <c r="Q55" i="36"/>
  <c r="M55" i="36" s="1"/>
  <c r="Q59" i="36"/>
  <c r="M59" i="36" s="1"/>
  <c r="Q49" i="36"/>
  <c r="M49" i="36" s="1"/>
  <c r="Q50" i="36"/>
  <c r="M50" i="36" s="1"/>
  <c r="Q45" i="36"/>
  <c r="M45" i="36" s="1"/>
  <c r="Q53" i="36"/>
  <c r="M53" i="36" s="1"/>
  <c r="Q46" i="36"/>
  <c r="M46" i="36" s="1"/>
  <c r="Q51" i="36"/>
  <c r="M51" i="36" s="1"/>
  <c r="Q48" i="36"/>
  <c r="M48" i="36" s="1"/>
  <c r="Q52" i="36"/>
  <c r="M52" i="36" s="1"/>
  <c r="D57" i="36"/>
  <c r="Q44" i="36"/>
  <c r="M44" i="36" s="1"/>
  <c r="D56" i="36"/>
  <c r="Q47" i="36"/>
  <c r="M47" i="36" s="1"/>
  <c r="D41" i="17"/>
  <c r="Q55" i="17"/>
  <c r="M55" i="17" s="1"/>
  <c r="Q54" i="17"/>
  <c r="M54" i="17" s="1"/>
  <c r="D37" i="17"/>
  <c r="Q51" i="17"/>
  <c r="M51" i="17" s="1"/>
  <c r="D50" i="17"/>
  <c r="Q52" i="17"/>
  <c r="M52" i="17" s="1"/>
  <c r="D51" i="17"/>
  <c r="Q49" i="17"/>
  <c r="M49" i="17" s="1"/>
  <c r="D49" i="17"/>
  <c r="Q48" i="17"/>
  <c r="M48" i="17" s="1"/>
  <c r="D48" i="17"/>
  <c r="Q50" i="17"/>
  <c r="M50" i="17" s="1"/>
  <c r="D46" i="17"/>
  <c r="Q53" i="17"/>
  <c r="M53" i="17" s="1"/>
  <c r="D47" i="17"/>
  <c r="Q46" i="17"/>
  <c r="M46" i="17" s="1"/>
  <c r="Q44" i="17"/>
  <c r="M44" i="17" s="1"/>
  <c r="Q11" i="36"/>
  <c r="M11" i="36" s="1"/>
  <c r="D47" i="36"/>
  <c r="D46" i="36"/>
  <c r="D45" i="36"/>
  <c r="Q28" i="36"/>
  <c r="M28" i="36" s="1"/>
  <c r="D44" i="36"/>
  <c r="Q27" i="36"/>
  <c r="M27" i="36" s="1"/>
  <c r="Q26" i="36"/>
  <c r="M26" i="36" s="1"/>
  <c r="D43" i="36"/>
  <c r="D42" i="36"/>
  <c r="Q24" i="36"/>
  <c r="M24" i="36" s="1"/>
  <c r="Q25" i="36"/>
  <c r="M25" i="36" s="1"/>
  <c r="D41" i="36"/>
  <c r="Q23" i="36"/>
  <c r="M23" i="36" s="1"/>
  <c r="D40" i="36"/>
  <c r="Q22" i="36"/>
  <c r="M22" i="36" s="1"/>
  <c r="Q21" i="36"/>
  <c r="M21" i="36" s="1"/>
  <c r="D39" i="36"/>
  <c r="D38" i="36"/>
  <c r="Q20" i="36"/>
  <c r="M20" i="36" s="1"/>
  <c r="D37" i="36"/>
  <c r="Q30" i="36"/>
  <c r="M30" i="36" s="1"/>
  <c r="D36" i="36"/>
  <c r="Q33" i="36"/>
  <c r="M33" i="36" s="1"/>
  <c r="Q31" i="36"/>
  <c r="M31" i="36" s="1"/>
  <c r="D35" i="36"/>
  <c r="D34" i="36"/>
  <c r="Q29" i="36"/>
  <c r="M29" i="36" s="1"/>
  <c r="D33" i="36"/>
  <c r="Q32" i="36"/>
  <c r="M32" i="36" s="1"/>
  <c r="Q36" i="36"/>
  <c r="M36" i="36" s="1"/>
  <c r="D32" i="36"/>
  <c r="D31" i="36"/>
  <c r="Q37" i="36"/>
  <c r="M37" i="36" s="1"/>
  <c r="D30" i="36"/>
  <c r="Q38" i="36"/>
  <c r="M38" i="36" s="1"/>
  <c r="D29" i="36"/>
  <c r="D28" i="36"/>
  <c r="Q35" i="36"/>
  <c r="M35" i="36" s="1"/>
  <c r="D27" i="36"/>
  <c r="Q34" i="36"/>
  <c r="M34" i="36" s="1"/>
  <c r="D26" i="36"/>
  <c r="D25" i="36"/>
  <c r="D24" i="36"/>
  <c r="D23" i="36"/>
  <c r="D22" i="36"/>
  <c r="D21" i="36"/>
  <c r="D20" i="36"/>
  <c r="D19" i="36"/>
  <c r="Q39" i="36"/>
  <c r="M39" i="36" s="1"/>
  <c r="D18" i="36"/>
  <c r="D17" i="36"/>
  <c r="D16" i="36"/>
  <c r="Q43" i="36"/>
  <c r="M43" i="36" s="1"/>
  <c r="Q41" i="36"/>
  <c r="M41" i="36" s="1"/>
  <c r="D15" i="36"/>
  <c r="D14" i="36"/>
  <c r="Q40" i="36"/>
  <c r="M40" i="36" s="1"/>
  <c r="Q42" i="36"/>
  <c r="M42" i="36" s="1"/>
  <c r="D13" i="36"/>
  <c r="D12" i="36"/>
  <c r="D11" i="36"/>
  <c r="D10" i="36"/>
  <c r="D9" i="36"/>
  <c r="D8" i="36"/>
  <c r="D7" i="36"/>
  <c r="Q14" i="35"/>
  <c r="M14" i="35" s="1"/>
  <c r="D59" i="35"/>
  <c r="D58" i="35"/>
  <c r="Q9" i="35"/>
  <c r="M9" i="35" s="1"/>
  <c r="D57" i="35"/>
  <c r="Q18" i="35"/>
  <c r="M18" i="35" s="1"/>
  <c r="D56" i="35"/>
  <c r="Q10" i="35"/>
  <c r="M10" i="35" s="1"/>
  <c r="D55" i="35"/>
  <c r="Q12" i="35"/>
  <c r="M12" i="35" s="1"/>
  <c r="D54" i="35"/>
  <c r="Q15" i="35"/>
  <c r="M15" i="35" s="1"/>
  <c r="D53" i="35"/>
  <c r="Q17" i="35"/>
  <c r="M17" i="35" s="1"/>
  <c r="D52" i="35"/>
  <c r="Q13" i="35"/>
  <c r="M13" i="35" s="1"/>
  <c r="D51" i="35"/>
  <c r="Q16" i="35"/>
  <c r="M16" i="35" s="1"/>
  <c r="D50" i="35"/>
  <c r="D49" i="35"/>
  <c r="Q11" i="35"/>
  <c r="M11" i="35" s="1"/>
  <c r="D48" i="35"/>
  <c r="Q27" i="35"/>
  <c r="M27" i="35" s="1"/>
  <c r="D47" i="35"/>
  <c r="Q29" i="35"/>
  <c r="M29" i="35" s="1"/>
  <c r="D46" i="35"/>
  <c r="Q26" i="35"/>
  <c r="M26" i="35" s="1"/>
  <c r="D45" i="35"/>
  <c r="Q25" i="35"/>
  <c r="M25" i="35" s="1"/>
  <c r="D44" i="35"/>
  <c r="Q23" i="35"/>
  <c r="M23" i="35" s="1"/>
  <c r="D43" i="35"/>
  <c r="Q24" i="35"/>
  <c r="M24" i="35" s="1"/>
  <c r="D42" i="35"/>
  <c r="Q22" i="35"/>
  <c r="M22" i="35" s="1"/>
  <c r="D41" i="35"/>
  <c r="Q21" i="35"/>
  <c r="M21" i="35" s="1"/>
  <c r="D40" i="35"/>
  <c r="Q20" i="35"/>
  <c r="M20" i="35" s="1"/>
  <c r="D39" i="35"/>
  <c r="Q28" i="35"/>
  <c r="M28" i="35" s="1"/>
  <c r="D38" i="35"/>
  <c r="Q19" i="35"/>
  <c r="M19" i="35" s="1"/>
  <c r="Q44" i="35"/>
  <c r="M44" i="35" s="1"/>
  <c r="D9" i="35"/>
  <c r="D8" i="35"/>
  <c r="Q45" i="35"/>
  <c r="M45" i="35" s="1"/>
  <c r="Q14" i="36"/>
  <c r="M14" i="36" s="1"/>
  <c r="Q9" i="36"/>
  <c r="M9" i="36" s="1"/>
  <c r="Q19" i="36"/>
  <c r="M19" i="36" s="1"/>
  <c r="Q10" i="36"/>
  <c r="M10" i="36" s="1"/>
  <c r="Q12" i="36"/>
  <c r="M12" i="36" s="1"/>
  <c r="Q15" i="36"/>
  <c r="M15" i="36" s="1"/>
  <c r="D50" i="36"/>
  <c r="Q13" i="36"/>
  <c r="M13" i="36" s="1"/>
  <c r="Q16" i="36"/>
  <c r="M16" i="36" s="1"/>
  <c r="D49" i="36"/>
  <c r="D37" i="35"/>
  <c r="Q31" i="35"/>
  <c r="M31" i="35" s="1"/>
  <c r="D36" i="35"/>
  <c r="Q34" i="35"/>
  <c r="M34" i="35" s="1"/>
  <c r="D35" i="35"/>
  <c r="Q32" i="35"/>
  <c r="M32" i="35" s="1"/>
  <c r="D34" i="35"/>
  <c r="Q30" i="35"/>
  <c r="M30" i="35" s="1"/>
  <c r="D33" i="35"/>
  <c r="Q33" i="35"/>
  <c r="M33" i="35" s="1"/>
  <c r="D32" i="35"/>
  <c r="D31" i="35"/>
  <c r="Q38" i="35"/>
  <c r="M38" i="35" s="1"/>
  <c r="D30" i="35"/>
  <c r="Q36" i="35"/>
  <c r="M36" i="35" s="1"/>
  <c r="D29" i="35"/>
  <c r="Q39" i="35"/>
  <c r="M39" i="35" s="1"/>
  <c r="Q37" i="35"/>
  <c r="M37" i="35" s="1"/>
  <c r="D28" i="35"/>
  <c r="D27" i="35"/>
  <c r="Q35" i="35"/>
  <c r="M35" i="35" s="1"/>
  <c r="D26" i="35"/>
  <c r="Q43" i="35"/>
  <c r="M43" i="35" s="1"/>
  <c r="D25" i="35"/>
  <c r="D24" i="35"/>
  <c r="Q42" i="35"/>
  <c r="M42" i="35" s="1"/>
  <c r="D23" i="35"/>
  <c r="D22" i="35"/>
  <c r="Q41" i="35"/>
  <c r="M41" i="35" s="1"/>
  <c r="D21" i="35"/>
  <c r="D20" i="35"/>
  <c r="D19" i="35"/>
  <c r="D18" i="35"/>
  <c r="D17" i="35"/>
  <c r="Q40" i="35"/>
  <c r="M40" i="35" s="1"/>
  <c r="Q51" i="35"/>
  <c r="M51" i="35" s="1"/>
  <c r="D16" i="35"/>
  <c r="D15" i="35"/>
  <c r="Q47" i="35"/>
  <c r="M47" i="35" s="1"/>
  <c r="D14" i="35"/>
  <c r="D13" i="35"/>
  <c r="Q50" i="35"/>
  <c r="M50" i="35" s="1"/>
  <c r="D12" i="35"/>
  <c r="Q49" i="35"/>
  <c r="M49" i="35" s="1"/>
  <c r="Q48" i="35"/>
  <c r="M48" i="35" s="1"/>
  <c r="D11" i="35"/>
  <c r="D10" i="35"/>
  <c r="Q52" i="35"/>
  <c r="M52" i="35" s="1"/>
  <c r="D7" i="35"/>
  <c r="Q46" i="35"/>
  <c r="M46" i="35" s="1"/>
  <c r="Q17" i="36"/>
  <c r="M17" i="36" s="1"/>
  <c r="D51" i="36"/>
  <c r="D48" i="36"/>
  <c r="Q18" i="36"/>
  <c r="M18" i="36" s="1"/>
  <c r="Q38" i="17"/>
  <c r="M38" i="17" s="1"/>
  <c r="Q35" i="17"/>
  <c r="M35" i="17" s="1"/>
  <c r="Q39" i="17"/>
  <c r="M39" i="17" s="1"/>
  <c r="Q36" i="17"/>
  <c r="M36" i="17" s="1"/>
  <c r="Q34" i="17"/>
  <c r="M34" i="17" s="1"/>
  <c r="Q33" i="17"/>
  <c r="M33" i="17" s="1"/>
  <c r="Q37" i="17"/>
  <c r="M37" i="17" s="1"/>
  <c r="D15" i="17"/>
  <c r="Q40" i="17"/>
  <c r="M40" i="17" s="1"/>
  <c r="Q43" i="17"/>
  <c r="M43" i="17" s="1"/>
  <c r="Q45" i="17"/>
  <c r="M45" i="17" s="1"/>
  <c r="Q42" i="17"/>
  <c r="M42" i="17" s="1"/>
  <c r="Q41" i="17"/>
  <c r="M41" i="17" s="1"/>
  <c r="D33" i="17"/>
  <c r="D34" i="17"/>
  <c r="D30" i="17"/>
  <c r="E26" i="17"/>
  <c r="D26" i="17"/>
  <c r="D13" i="17"/>
  <c r="E21" i="17"/>
  <c r="D21" i="17"/>
  <c r="E17" i="17"/>
  <c r="D17" i="17"/>
  <c r="E25" i="17"/>
  <c r="D25" i="17"/>
  <c r="E23" i="17"/>
  <c r="D23" i="17"/>
  <c r="E16" i="17"/>
  <c r="D16" i="17"/>
  <c r="E22" i="17"/>
  <c r="D22" i="17"/>
  <c r="E19" i="17"/>
  <c r="E18" i="17"/>
  <c r="D18" i="17"/>
  <c r="E24" i="17"/>
  <c r="D24" i="17"/>
  <c r="D11" i="17"/>
  <c r="E20" i="17"/>
  <c r="D20" i="17"/>
  <c r="D12" i="17"/>
  <c r="D9" i="17"/>
  <c r="D10" i="17"/>
  <c r="D8" i="17"/>
  <c r="D7" i="17"/>
  <c r="D29" i="17"/>
  <c r="Q9" i="33"/>
  <c r="M9" i="33" s="1"/>
  <c r="D39" i="33"/>
  <c r="D16" i="33"/>
  <c r="BB13" i="33"/>
  <c r="D40" i="33"/>
  <c r="BB9" i="33"/>
  <c r="Q49" i="33"/>
  <c r="M49" i="33" s="1"/>
  <c r="Q14" i="33"/>
  <c r="M14" i="33" s="1"/>
  <c r="Q13" i="33"/>
  <c r="M13" i="33" s="1"/>
  <c r="Q58" i="33"/>
  <c r="M58" i="33" s="1"/>
  <c r="Q24" i="33"/>
  <c r="M24" i="33" s="1"/>
  <c r="Q29" i="33"/>
  <c r="M29" i="33" s="1"/>
  <c r="D29" i="33"/>
  <c r="Q12" i="33"/>
  <c r="M12" i="33" s="1"/>
  <c r="Q45" i="33"/>
  <c r="M45" i="33" s="1"/>
  <c r="D50" i="33"/>
  <c r="Q11" i="33"/>
  <c r="M11" i="33" s="1"/>
  <c r="Q22" i="33"/>
  <c r="M22" i="33" s="1"/>
  <c r="Q34" i="33"/>
  <c r="M34" i="33" s="1"/>
  <c r="Q43" i="33"/>
  <c r="M43" i="33" s="1"/>
  <c r="Q27" i="33"/>
  <c r="M27" i="33" s="1"/>
  <c r="Q55" i="33"/>
  <c r="M55" i="33" s="1"/>
  <c r="Q26" i="33"/>
  <c r="M26" i="33" s="1"/>
  <c r="Q42" i="33"/>
  <c r="M42" i="33" s="1"/>
  <c r="Q20" i="33"/>
  <c r="M20" i="33" s="1"/>
  <c r="D36" i="33"/>
  <c r="Q19" i="33"/>
  <c r="M19" i="33" s="1"/>
  <c r="Q54" i="33"/>
  <c r="M54" i="33" s="1"/>
  <c r="Q50" i="33"/>
  <c r="M50" i="33" s="1"/>
  <c r="D32" i="33"/>
  <c r="Q47" i="33"/>
  <c r="M47" i="33" s="1"/>
  <c r="BB11" i="33"/>
  <c r="Q18" i="33"/>
  <c r="M18" i="33" s="1"/>
  <c r="Q10" i="33"/>
  <c r="M10" i="33" s="1"/>
  <c r="Q15" i="33"/>
  <c r="M15" i="33" s="1"/>
  <c r="Q21" i="33"/>
  <c r="M21" i="33" s="1"/>
  <c r="Q25" i="33"/>
  <c r="M25" i="33" s="1"/>
  <c r="Q31" i="33"/>
  <c r="M31" i="33" s="1"/>
  <c r="Q28" i="33"/>
  <c r="M28" i="33" s="1"/>
  <c r="Q48" i="33"/>
  <c r="M48" i="33" s="1"/>
  <c r="Q32" i="33"/>
  <c r="M32" i="33" s="1"/>
  <c r="Q53" i="33"/>
  <c r="M53" i="33" s="1"/>
  <c r="Q16" i="33"/>
  <c r="M16" i="33" s="1"/>
  <c r="BB10" i="33"/>
  <c r="Q39" i="33"/>
  <c r="M39" i="33" s="1"/>
  <c r="Q36" i="33"/>
  <c r="M36" i="33" s="1"/>
  <c r="BB12" i="33"/>
  <c r="Q23" i="33"/>
  <c r="M23" i="33" s="1"/>
  <c r="Q57" i="33"/>
  <c r="M57" i="33" s="1"/>
  <c r="Q46" i="33"/>
  <c r="M46" i="33" s="1"/>
  <c r="Q44" i="33"/>
  <c r="M44" i="33" s="1"/>
  <c r="Q59" i="33"/>
  <c r="M59" i="33" s="1"/>
  <c r="AS11" i="17"/>
  <c r="AS9" i="17"/>
  <c r="AS10" i="17"/>
  <c r="AS13" i="17"/>
  <c r="AS12" i="17"/>
  <c r="N55" i="33" l="1"/>
  <c r="O53" i="17"/>
  <c r="N20" i="35"/>
  <c r="N12" i="36"/>
  <c r="N26" i="33"/>
  <c r="N42" i="33"/>
  <c r="N20" i="33"/>
  <c r="N59" i="36"/>
  <c r="N45" i="36"/>
  <c r="N51" i="36"/>
  <c r="N44" i="36"/>
  <c r="N23" i="35"/>
  <c r="N19" i="35"/>
  <c r="N19" i="36"/>
  <c r="N55" i="36"/>
  <c r="N53" i="36"/>
  <c r="N48" i="36"/>
  <c r="N24" i="35"/>
  <c r="N14" i="36"/>
  <c r="N15" i="36"/>
  <c r="N53" i="35"/>
  <c r="N54" i="35"/>
  <c r="N56" i="35"/>
  <c r="N60" i="35"/>
  <c r="N55" i="35"/>
  <c r="N59" i="35"/>
  <c r="N57" i="35"/>
  <c r="N61" i="35"/>
  <c r="N56" i="36"/>
  <c r="N60" i="36"/>
  <c r="N54" i="36"/>
  <c r="N57" i="36"/>
  <c r="N49" i="36"/>
  <c r="N50" i="36"/>
  <c r="N46" i="36"/>
  <c r="N52" i="36"/>
  <c r="N47" i="36"/>
  <c r="N37" i="36"/>
  <c r="N28" i="35"/>
  <c r="N10" i="36"/>
  <c r="N38" i="36"/>
  <c r="N11" i="36"/>
  <c r="N28" i="36"/>
  <c r="N27" i="36"/>
  <c r="N26" i="36"/>
  <c r="N24" i="36"/>
  <c r="N25" i="36"/>
  <c r="N23" i="36"/>
  <c r="N22" i="36"/>
  <c r="N21" i="36"/>
  <c r="N20" i="36"/>
  <c r="N30" i="36"/>
  <c r="N33" i="36"/>
  <c r="N31" i="36"/>
  <c r="N29" i="36"/>
  <c r="N32" i="36"/>
  <c r="N36" i="36"/>
  <c r="N25" i="35"/>
  <c r="N21" i="35"/>
  <c r="N44" i="35"/>
  <c r="N35" i="36"/>
  <c r="N34" i="36"/>
  <c r="N39" i="36"/>
  <c r="N43" i="36"/>
  <c r="N41" i="36"/>
  <c r="N40" i="36"/>
  <c r="N42" i="36"/>
  <c r="N14" i="35"/>
  <c r="N18" i="35"/>
  <c r="N10" i="35"/>
  <c r="N12" i="35"/>
  <c r="N15" i="35"/>
  <c r="N17" i="35"/>
  <c r="N13" i="35"/>
  <c r="N16" i="35"/>
  <c r="N11" i="35"/>
  <c r="N27" i="35"/>
  <c r="N29" i="35"/>
  <c r="N26" i="35"/>
  <c r="N22" i="35"/>
  <c r="N45" i="35"/>
  <c r="N13" i="36"/>
  <c r="N16" i="36"/>
  <c r="N31" i="35"/>
  <c r="N34" i="35"/>
  <c r="N32" i="35"/>
  <c r="N30" i="35"/>
  <c r="N33" i="35"/>
  <c r="N38" i="35"/>
  <c r="N36" i="35"/>
  <c r="N39" i="35"/>
  <c r="N37" i="35"/>
  <c r="N35" i="35"/>
  <c r="N43" i="35"/>
  <c r="N42" i="35"/>
  <c r="N41" i="35"/>
  <c r="N40" i="35"/>
  <c r="N51" i="35"/>
  <c r="N24" i="33"/>
  <c r="N45" i="33"/>
  <c r="N22" i="33"/>
  <c r="N27" i="33"/>
  <c r="N47" i="35"/>
  <c r="N50" i="35"/>
  <c r="N49" i="35"/>
  <c r="N48" i="35"/>
  <c r="N52" i="35"/>
  <c r="N46" i="35"/>
  <c r="N17" i="36"/>
  <c r="N18" i="36"/>
  <c r="N12" i="33"/>
  <c r="N34" i="33"/>
  <c r="N49" i="33"/>
  <c r="N14" i="33"/>
  <c r="N13" i="33"/>
  <c r="N58" i="33"/>
  <c r="N29" i="33"/>
  <c r="N11" i="33"/>
  <c r="N43" i="33"/>
  <c r="N19" i="33"/>
  <c r="N54" i="33"/>
  <c r="N50" i="33"/>
  <c r="N47" i="33"/>
  <c r="N18" i="33"/>
  <c r="N10" i="33"/>
  <c r="N15" i="33"/>
  <c r="N21" i="33"/>
  <c r="N25" i="33"/>
  <c r="N31" i="33"/>
  <c r="N28" i="33"/>
  <c r="N48" i="33"/>
  <c r="N32" i="33"/>
  <c r="N53" i="33"/>
  <c r="N16" i="33"/>
  <c r="N39" i="33"/>
  <c r="N36" i="33"/>
  <c r="N23" i="33"/>
  <c r="N57" i="33"/>
  <c r="N46" i="33"/>
  <c r="N44" i="33"/>
  <c r="N59" i="33"/>
  <c r="J7" i="38"/>
  <c r="L7" i="38" s="1"/>
  <c r="G11" i="38"/>
  <c r="J5" i="38"/>
  <c r="L5" i="38" s="1"/>
  <c r="G31" i="38"/>
  <c r="J13" i="38"/>
  <c r="L13" i="38" s="1"/>
  <c r="G39" i="38"/>
  <c r="J9" i="38"/>
  <c r="L9" i="38" s="1"/>
  <c r="G27" i="38"/>
  <c r="J4" i="38"/>
  <c r="L4" i="38" s="1"/>
  <c r="N9" i="33"/>
  <c r="N33" i="33"/>
  <c r="N30" i="33"/>
  <c r="N17" i="33"/>
  <c r="N51" i="33"/>
  <c r="N37" i="33"/>
  <c r="N40" i="33"/>
  <c r="N41" i="33"/>
  <c r="N56" i="33"/>
  <c r="N38" i="33"/>
  <c r="N35" i="33"/>
  <c r="N52" i="33"/>
  <c r="N9" i="35"/>
  <c r="N58" i="35"/>
  <c r="N9" i="36"/>
  <c r="N58" i="36"/>
  <c r="O37" i="17"/>
  <c r="O46" i="17"/>
  <c r="O45" i="17"/>
  <c r="O36" i="17"/>
  <c r="O39" i="17"/>
  <c r="O42" i="17"/>
  <c r="O35" i="17"/>
  <c r="O33" i="17"/>
  <c r="O44" i="17"/>
  <c r="O41" i="17"/>
  <c r="O38" i="17"/>
  <c r="O34" i="17"/>
  <c r="O40" i="17"/>
  <c r="O43" i="17"/>
  <c r="O18" i="17"/>
  <c r="O10" i="17"/>
  <c r="O31" i="17"/>
  <c r="O30" i="17"/>
  <c r="O32" i="17"/>
  <c r="O16" i="17"/>
  <c r="O14" i="17"/>
  <c r="O11" i="17"/>
  <c r="O29" i="17"/>
  <c r="O15" i="17"/>
  <c r="O13" i="17"/>
  <c r="O23" i="17"/>
  <c r="O20" i="17"/>
  <c r="O19" i="17"/>
  <c r="O12" i="17"/>
  <c r="O22" i="17"/>
  <c r="O17" i="17"/>
  <c r="O21" i="17"/>
  <c r="O24" i="17"/>
  <c r="O26" i="17"/>
  <c r="O28" i="17"/>
  <c r="O25" i="17"/>
  <c r="O27" i="17"/>
  <c r="O9" i="17"/>
  <c r="Q32" i="17"/>
  <c r="M32" i="17" s="1"/>
  <c r="D19" i="17"/>
  <c r="D27" i="17"/>
  <c r="D28" i="17"/>
  <c r="Q24" i="17"/>
  <c r="M24" i="17" s="1"/>
  <c r="Q21" i="17"/>
  <c r="M21" i="17" s="1"/>
  <c r="Q31" i="17"/>
  <c r="M31" i="17" s="1"/>
  <c r="Q10" i="17"/>
  <c r="M10" i="17" s="1"/>
  <c r="Q9" i="17"/>
  <c r="M9" i="17" s="1"/>
  <c r="Q20" i="17"/>
  <c r="M20" i="17" s="1"/>
  <c r="Q28" i="17"/>
  <c r="M28" i="17" s="1"/>
  <c r="Q27" i="17"/>
  <c r="M27" i="17" s="1"/>
  <c r="Q23" i="17"/>
  <c r="M23" i="17" s="1"/>
  <c r="Q14" i="17"/>
  <c r="M14" i="17" s="1"/>
  <c r="Q13" i="17"/>
  <c r="M13" i="17" s="1"/>
  <c r="Q17" i="17"/>
  <c r="M17" i="17" s="1"/>
  <c r="Q16" i="17"/>
  <c r="M16" i="17" s="1"/>
  <c r="Q12" i="17"/>
  <c r="M12" i="17" s="1"/>
  <c r="Q15" i="17"/>
  <c r="M15" i="17" s="1"/>
  <c r="Q26" i="17"/>
  <c r="M26" i="17" s="1"/>
  <c r="Q25" i="17"/>
  <c r="M25" i="17" s="1"/>
  <c r="Q22" i="17"/>
  <c r="M22" i="17" s="1"/>
  <c r="Q29" i="17"/>
  <c r="M29" i="17" s="1"/>
  <c r="Q30" i="17"/>
  <c r="M30" i="17" s="1"/>
  <c r="Q19" i="17"/>
  <c r="M19" i="17" s="1"/>
  <c r="Q18" i="17"/>
  <c r="M18" i="17" s="1"/>
  <c r="Q11" i="17"/>
  <c r="M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47" i="17" l="1"/>
  <c r="N56" i="17"/>
  <c r="N57" i="17"/>
  <c r="N9" i="16"/>
  <c r="N15" i="16"/>
  <c r="N16" i="16"/>
  <c r="N17" i="16"/>
  <c r="N18" i="16"/>
  <c r="N19" i="16"/>
  <c r="N20" i="16"/>
  <c r="N25" i="16"/>
  <c r="N26" i="16"/>
  <c r="N27" i="16"/>
  <c r="N28" i="16"/>
  <c r="N29" i="16"/>
  <c r="N30" i="16"/>
  <c r="N31" i="16"/>
  <c r="N32" i="16"/>
  <c r="N35" i="16"/>
  <c r="N40" i="16"/>
  <c r="N41" i="16"/>
  <c r="N42" i="16"/>
  <c r="N43" i="16"/>
  <c r="N44" i="16"/>
  <c r="N47" i="16"/>
  <c r="N65" i="16"/>
  <c r="N66" i="16"/>
  <c r="N67" i="16"/>
  <c r="N68" i="16"/>
  <c r="N70" i="16"/>
  <c r="N71" i="16"/>
  <c r="N74" i="16"/>
  <c r="N75" i="16"/>
  <c r="N76" i="16"/>
  <c r="N77" i="16"/>
  <c r="N78" i="16"/>
  <c r="N79" i="16"/>
  <c r="N80" i="16"/>
  <c r="N14" i="16"/>
  <c r="N22" i="16"/>
  <c r="N23" i="16"/>
  <c r="N24" i="16"/>
  <c r="N36" i="16"/>
  <c r="N37" i="16"/>
  <c r="N38" i="16"/>
  <c r="N39" i="16"/>
  <c r="N49" i="16"/>
  <c r="N50" i="16"/>
  <c r="N51" i="16"/>
  <c r="N52" i="16"/>
  <c r="N53" i="16"/>
  <c r="N55" i="16"/>
  <c r="N56" i="16"/>
  <c r="N57" i="16"/>
  <c r="N58" i="16"/>
  <c r="N59" i="16"/>
  <c r="N60" i="16"/>
  <c r="N61" i="16"/>
  <c r="N62" i="16"/>
  <c r="N63" i="16"/>
  <c r="N69" i="16"/>
  <c r="N81" i="16"/>
  <c r="N54" i="16"/>
  <c r="N10" i="16"/>
  <c r="N12" i="16"/>
  <c r="N13" i="16"/>
  <c r="N21" i="16"/>
  <c r="N33" i="16"/>
  <c r="N34" i="16"/>
  <c r="N45" i="16"/>
  <c r="N46" i="16"/>
  <c r="N48" i="16"/>
  <c r="N73" i="16"/>
  <c r="N11" i="16"/>
  <c r="N72" i="16"/>
  <c r="N64" i="16"/>
  <c r="N82" i="16"/>
  <c r="N16" i="17"/>
  <c r="N32" i="17"/>
  <c r="N21" i="17"/>
  <c r="N24" i="17"/>
  <c r="N31" i="17"/>
  <c r="N20" i="17"/>
  <c r="N17" i="17"/>
  <c r="N12" i="17"/>
  <c r="N27" i="17"/>
  <c r="N23" i="17"/>
  <c r="N13" i="17"/>
  <c r="N26" i="17"/>
  <c r="N29" i="17"/>
  <c r="N30" i="17"/>
  <c r="N19" i="17"/>
  <c r="N18" i="17"/>
  <c r="N11" i="17"/>
  <c r="N14" i="17"/>
  <c r="N15" i="17"/>
  <c r="N10" i="17"/>
  <c r="N25" i="17"/>
  <c r="N28" i="17"/>
  <c r="N22" i="17"/>
  <c r="N38" i="17"/>
  <c r="N46" i="17"/>
  <c r="N40" i="17"/>
  <c r="N44" i="17"/>
  <c r="N45" i="17"/>
  <c r="N50" i="17"/>
  <c r="N37" i="17"/>
  <c r="N34" i="17"/>
  <c r="N36" i="17"/>
  <c r="N39" i="17"/>
  <c r="N35" i="17"/>
  <c r="N33" i="17"/>
  <c r="N41" i="17"/>
  <c r="N9" i="17"/>
  <c r="N43" i="17"/>
  <c r="N42" i="17"/>
  <c r="N55" i="17"/>
  <c r="N54" i="17"/>
  <c r="N51" i="17"/>
  <c r="N52" i="17"/>
  <c r="N49" i="17"/>
  <c r="N48" i="17"/>
  <c r="N53" i="1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<sst xmlns="http://schemas.openxmlformats.org/spreadsheetml/2006/main" count="30733" uniqueCount="1248">
  <si>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</si>
  <si>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</si>
  <si>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</si>
  <si>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</si>
  <si>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</si>
  <si>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</si>
  <si>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</si>
  <si>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</si>
  <si>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</si>
  <si>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</si>
  <si>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</si>
  <si>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</si>
  <si>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</si>
  <si>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</si>
  <si>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</si>
  <si>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</si>
  <si>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</si>
  <si>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</si>
  <si>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</si>
  <si>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</si>
  <si>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</si>
  <si>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</si>
  <si>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</si>
  <si>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</si>
  <si>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</si>
  <si>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</si>
  <si>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</si>
  <si>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</si>
  <si>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</si>
  <si>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</si>
  <si>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</si>
  <si>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</si>
  <si>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</si>
  <si>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</si>
  <si>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</si>
  <si>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</si>
  <si>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</si>
  <si>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</si>
  <si>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</si>
  <si>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</si>
  <si>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</si>
  <si>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</si>
  <si>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</si>
  <si>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</si>
  <si>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</si>
  <si>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</si>
  <si>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</si>
  <si>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</si>
  <si>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</si>
  <si>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</si>
  <si>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</si>
  <si>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</si>
  <si>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</si>
  <si>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</si>
  <si>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</si>
  <si>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</si>
  <si>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</si>
  <si>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</si>
  <si>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</si>
  <si>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</si>
  <si>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</si>
  <si>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</si>
  <si>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</si>
  <si>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</si>
  <si>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</si>
  <si>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</si>
  <si>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</si>
  <si>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</si>
  <si>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</si>
  <si>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</si>
  <si>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</si>
  <si>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</si>
  <si>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</si>
  <si>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</si>
  <si>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</si>
  <si>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</si>
  <si>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</si>
  <si>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</si>
  <si>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</si>
  <si>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</si>
  <si>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</si>
  <si>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</si>
  <si>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</si>
  <si>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</si>
  <si>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</si>
  <si>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</si>
  <si>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</si>
  <si>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</si>
  <si>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</si>
  <si>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</si>
  <si>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</si>
  <si>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</si>
  <si>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</si>
  <si>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</si>
  <si>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</si>
  <si>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</si>
  <si>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</si>
  <si>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</si>
  <si>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</si>
  <si>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</si>
  <si>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</si>
  <si>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</si>
  <si>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</si>
  <si>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</si>
  <si>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</si>
  <si>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</si>
  <si>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</si>
  <si>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</si>
  <si>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</si>
  <si>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</si>
  <si>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</si>
  <si>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</si>
  <si>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</si>
  <si>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</si>
  <si>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</si>
  <si>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</si>
  <si>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</si>
  <si>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</si>
  <si>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</si>
  <si>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</si>
  <si>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</si>
  <si>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</si>
  <si>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</si>
  <si>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</si>
  <si>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</si>
  <si>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</si>
  <si>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</si>
  <si>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</si>
  <si>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</si>
  <si>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</si>
  <si>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</si>
  <si>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</si>
  <si>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</si>
  <si>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</si>
  <si>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</si>
  <si>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</si>
  <si>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</si>
  <si>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</si>
  <si>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</si>
  <si>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</si>
  <si>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</si>
  <si>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</si>
  <si>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</si>
  <si>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</si>
  <si>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</si>
  <si>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</si>
  <si>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</si>
  <si>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</si>
  <si>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</si>
  <si>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</si>
  <si>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</si>
  <si>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</si>
  <si>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</si>
  <si>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</si>
  <si>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</si>
  <si>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</si>
  <si>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</si>
  <si>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</si>
  <si>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</si>
  <si>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</si>
  <si>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</si>
  <si>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</si>
  <si>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</si>
  <si>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</si>
  <si>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</si>
  <si>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</si>
  <si>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</si>
  <si>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</si>
  <si>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</si>
  <si>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</si>
  <si>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</si>
  <si>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</si>
  <si>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</si>
  <si>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</si>
  <si>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</si>
  <si>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</si>
  <si>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</si>
  <si>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</si>
  <si>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</si>
  <si>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</si>
  <si>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</si>
  <si>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</si>
  <si>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</si>
  <si>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</si>
  <si>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</si>
  <si>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</si>
  <si>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</si>
  <si>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</si>
  <si>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</si>
  <si>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</si>
  <si>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</si>
  <si>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</si>
  <si>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</si>
  <si>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</si>
  <si>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</si>
  <si>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</si>
  <si>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</si>
  <si>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</si>
  <si>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</si>
  <si>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</si>
  <si>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</si>
  <si>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</si>
  <si>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</si>
  <si>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</si>
  <si>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</si>
  <si>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</si>
  <si>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</si>
  <si>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</si>
  <si>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</si>
  <si>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</si>
  <si>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</si>
  <si>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</si>
  <si>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</si>
  <si>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</si>
  <si>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</si>
  <si>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</si>
  <si>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</si>
  <si>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</si>
  <si>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</si>
  <si>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</si>
  <si>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</si>
  <si>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</si>
  <si>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</si>
  <si>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</si>
  <si>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</si>
  <si>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</si>
  <si>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</si>
  <si>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</si>
  <si>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</si>
  <si>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</si>
  <si>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</si>
  <si>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</si>
  <si>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</si>
  <si>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</si>
  <si>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</si>
  <si>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</si>
  <si>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</si>
  <si>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</si>
  <si>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</si>
  <si>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</si>
  <si>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</si>
  <si>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</si>
  <si>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</si>
  <si>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</si>
  <si>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</si>
  <si>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</si>
  <si>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</si>
  <si>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</si>
  <si>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</si>
  <si>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</si>
  <si>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</si>
  <si>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</si>
  <si>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</si>
  <si>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</si>
  <si>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</si>
  <si>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</si>
  <si>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</si>
  <si>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</si>
  <si>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</si>
  <si>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</si>
  <si>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</si>
  <si>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</si>
  <si>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</si>
  <si>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</si>
  <si>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</si>
  <si>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</si>
  <si>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</si>
  <si>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</si>
  <si>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</si>
  <si>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</si>
  <si>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</si>
  <si>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</si>
  <si>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</si>
  <si>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</si>
  <si>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</si>
  <si>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</si>
  <si>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</si>
  <si>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</si>
  <si>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</si>
  <si>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</si>
  <si>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</si>
  <si>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</si>
  <si>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</si>
  <si>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</si>
  <si>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</si>
  <si>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</si>
  <si>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</si>
  <si>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</si>
  <si>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</si>
  <si>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</si>
  <si>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</si>
  <si>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</si>
  <si>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</si>
  <si>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</si>
  <si>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</si>
  <si>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</si>
  <si>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</si>
  <si>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</si>
  <si>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</si>
  <si>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</si>
  <si>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</si>
  <si>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</si>
  <si>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</si>
  <si>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</si>
  <si>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</si>
  <si>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</si>
  <si>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</si>
  <si>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</si>
  <si>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</si>
  <si>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</si>
  <si>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</si>
  <si>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</si>
  <si>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</si>
  <si>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</si>
  <si>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</si>
  <si>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</si>
  <si>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</si>
  <si>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</si>
  <si>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</si>
  <si>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</si>
  <si>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</si>
  <si>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</si>
  <si>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</si>
  <si>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</si>
  <si>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</si>
  <si>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</si>
  <si>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</si>
  <si>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</si>
  <si>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</si>
  <si>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</si>
  <si>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</si>
  <si>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</si>
  <si>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</si>
  <si>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</si>
  <si>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</si>
  <si>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</si>
  <si>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</si>
  <si>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</si>
  <si>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</si>
  <si>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</si>
  <si>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</si>
  <si>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</si>
  <si>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</si>
  <si>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</si>
  <si>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</si>
  <si>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</si>
  <si>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</si>
  <si>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</si>
  <si>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</si>
  <si>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</si>
  <si>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</si>
  <si>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</si>
  <si>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</si>
  <si>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</si>
  <si>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</si>
  <si>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</si>
  <si>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</si>
  <si>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</si>
  <si>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</si>
  <si>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</si>
  <si>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</si>
  <si>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</si>
  <si>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</si>
  <si>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</si>
  <si>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</si>
  <si>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</si>
  <si>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</si>
  <si>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</si>
  <si>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</si>
  <si>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</si>
  <si>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</si>
  <si>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</si>
  <si>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</si>
  <si>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</si>
  <si>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</si>
  <si>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</si>
  <si>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</si>
  <si>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</si>
  <si>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</si>
  <si>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</si>
  <si>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</si>
  <si>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</si>
  <si>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</si>
  <si>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</si>
  <si>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</si>
  <si>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</si>
  <si>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</si>
  <si>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</si>
  <si>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</si>
  <si>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</si>
  <si>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</si>
  <si>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</si>
  <si>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</si>
  <si>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</si>
  <si>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</si>
  <si>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</si>
  <si>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</si>
  <si>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</si>
  <si>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</si>
  <si>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</si>
  <si>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</si>
  <si>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</si>
  <si>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</si>
  <si>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</si>
  <si>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</si>
  <si>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</si>
  <si>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</si>
  <si>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</si>
  <si>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</si>
  <si>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</si>
  <si>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</si>
  <si>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</si>
  <si>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</si>
  <si>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</si>
  <si>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</si>
  <si>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</si>
  <si>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</si>
  <si>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</si>
  <si>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</si>
  <si>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</si>
  <si>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</si>
  <si>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</si>
  <si>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</si>
  <si>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</si>
  <si>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</si>
  <si>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</si>
  <si>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</si>
  <si>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</si>
  <si>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</si>
  <si>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</si>
  <si>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</si>
  <si>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</si>
  <si>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</si>
  <si>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</si>
  <si>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</si>
  <si>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</si>
  <si>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</si>
  <si>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</si>
  <si>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</si>
  <si>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</si>
  <si>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</si>
  <si>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</si>
  <si>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</si>
  <si>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</si>
  <si>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</si>
  <si>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</si>
  <si>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</si>
  <si>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</si>
  <si>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</si>
  <si>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</si>
  <si>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</si>
  <si>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</si>
  <si>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</si>
  <si>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</si>
  <si>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</si>
  <si>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</si>
  <si>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</si>
  <si>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</si>
  <si>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</si>
  <si>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</si>
  <si>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</si>
  <si>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</si>
  <si>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</si>
  <si>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</si>
  <si>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</si>
  <si>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</si>
  <si>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</si>
  <si>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</si>
  <si>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</si>
  <si>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</si>
  <si>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</si>
  <si>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</si>
  <si>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</si>
  <si>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</si>
  <si>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</si>
  <si>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</si>
  <si>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</si>
  <si>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</si>
  <si>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</si>
  <si>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</si>
  <si>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</si>
  <si>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</si>
  <si>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</si>
  <si>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</si>
  <si>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</si>
  <si>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</si>
  <si>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</si>
  <si>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</si>
  <si>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</si>
  <si>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</si>
  <si>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</si>
  <si>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</si>
  <si>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</si>
  <si>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</si>
  <si>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</si>
  <si>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</si>
  <si>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</si>
  <si>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</si>
  <si>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</si>
  <si>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</si>
  <si>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</si>
  <si>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</si>
  <si>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</si>
  <si>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</si>
  <si>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</si>
  <si>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</si>
  <si>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</si>
  <si>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</si>
  <si>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</si>
  <si>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</si>
  <si>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</si>
  <si>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</si>
  <si>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</si>
  <si>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</si>
  <si>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</si>
  <si>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</si>
  <si>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</si>
  <si>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</si>
  <si>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</si>
  <si>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</si>
  <si>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</si>
  <si>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</si>
  <si>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</si>
  <si>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</si>
  <si>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</si>
  <si>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</si>
  <si>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</si>
  <si>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</si>
  <si>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</si>
  <si>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</si>
  <si>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</si>
  <si>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</si>
  <si>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</si>
  <si>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</si>
  <si>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</si>
  <si>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</si>
  <si>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</si>
  <si>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</si>
  <si>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</si>
  <si>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</si>
  <si>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</si>
  <si>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</si>
  <si>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</si>
  <si>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</si>
  <si>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</si>
  <si>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</si>
  <si>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</si>
  <si>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</si>
  <si>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</si>
  <si>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</si>
  <si>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</si>
  <si>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</si>
  <si>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</si>
  <si>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</si>
  <si>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</si>
  <si>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</si>
  <si>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</si>
  <si>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</si>
  <si>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</si>
  <si>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</si>
  <si>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</si>
  <si>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</si>
  <si>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</si>
  <si>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</si>
  <si>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</si>
  <si>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</si>
  <si>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</si>
  <si>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</si>
  <si>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</si>
  <si>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</si>
  <si>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</si>
  <si>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</si>
  <si>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</si>
  <si>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</si>
  <si>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</si>
  <si>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</si>
  <si>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</si>
  <si>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</si>
  <si>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</si>
  <si>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</si>
  <si>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</si>
  <si>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</si>
  <si>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</si>
  <si>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</si>
  <si>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</si>
  <si>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</si>
  <si>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</si>
  <si>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</si>
  <si>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</si>
  <si>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</si>
  <si>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</si>
  <si>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</si>
  <si>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</si>
  <si>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</si>
  <si>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</si>
  <si>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</si>
  <si>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</si>
  <si>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</si>
  <si>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</si>
  <si>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</si>
  <si>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</si>
  <si>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</si>
  <si>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</si>
  <si>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</si>
  <si>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</si>
  <si>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</si>
  <si>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</si>
  <si>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</si>
  <si>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</si>
  <si>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</si>
  <si>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</si>
  <si>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</si>
  <si>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</si>
  <si>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</si>
  <si>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</si>
  <si>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</si>
  <si>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</si>
  <si>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</si>
  <si>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</si>
  <si>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</si>
  <si>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</si>
  <si>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</si>
  <si>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</si>
  <si>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</si>
  <si>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</si>
  <si>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</si>
  <si>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CONSTRUCCION</t>
  </si>
  <si>
    <t>VISTA</t>
  </si>
  <si>
    <t>2026_6</t>
  </si>
  <si>
    <t>COINVERSIÓN</t>
  </si>
  <si>
    <t>KATHERINE QUISPE</t>
  </si>
  <si>
    <t xml:space="preserve">JIMENA MEDINA </t>
  </si>
  <si>
    <t xml:space="preserve">JEREMY RODRIGUEZ </t>
  </si>
  <si>
    <t xml:space="preserve">KIARA CANEPA </t>
  </si>
  <si>
    <t xml:space="preserve">SARITA GARAY </t>
  </si>
  <si>
    <t xml:space="preserve">JOSELIN MONTALVO </t>
  </si>
  <si>
    <t>INDICADORES</t>
  </si>
  <si>
    <t>EXPERTIS</t>
  </si>
  <si>
    <t>Infinity</t>
  </si>
  <si>
    <t>JENY QUIÑONES</t>
  </si>
  <si>
    <t>IND_canal</t>
  </si>
  <si>
    <t>IND_equipo</t>
  </si>
  <si>
    <t>IND_alias</t>
  </si>
  <si>
    <t>IND_Fecha</t>
  </si>
  <si>
    <t>IND_Cantidad Asesores</t>
  </si>
  <si>
    <t>IND_Tardanza</t>
  </si>
  <si>
    <t>IND_%puntualidad</t>
  </si>
  <si>
    <t>IND_%Falta</t>
  </si>
  <si>
    <t>IND_Tiempo Tardanza - Promedio</t>
  </si>
  <si>
    <t>IND_Tardanza Tiempo</t>
  </si>
  <si>
    <t>IND_Tiempo Manual</t>
  </si>
  <si>
    <t>IND_Tiempo Discador</t>
  </si>
  <si>
    <t>IND_Clientes Gestionados</t>
  </si>
  <si>
    <t>IND_Gestiones</t>
  </si>
  <si>
    <t>IND_CEF Unico</t>
  </si>
  <si>
    <t>IND_Intensidad CEF</t>
  </si>
  <si>
    <t>IND_Ticket CEF</t>
  </si>
  <si>
    <t>IND_Contactabilidad</t>
  </si>
  <si>
    <t>IND_PDP</t>
  </si>
  <si>
    <t>IND_Cierre</t>
  </si>
  <si>
    <t>IND_Ticket PDP</t>
  </si>
  <si>
    <t>IND_Recupero</t>
  </si>
  <si>
    <t>IND_Ticket Pago</t>
  </si>
  <si>
    <t>IND_Calidad PDP</t>
  </si>
  <si>
    <t>IND_Condonacion</t>
  </si>
  <si>
    <t>IND_Score</t>
  </si>
  <si>
    <t>CONTAC</t>
  </si>
  <si>
    <t>CIERRE</t>
  </si>
  <si>
    <t>-</t>
  </si>
  <si>
    <t>CALIDAD</t>
  </si>
  <si>
    <t>PUNT</t>
  </si>
  <si>
    <t>IND_DIASLAB</t>
  </si>
  <si>
    <t>IND_MontoPDP</t>
  </si>
  <si>
    <t>1.9411764705882353</t>
  </si>
  <si>
    <t>2.6363636363636362</t>
  </si>
  <si>
    <t>2.1333333333333333</t>
  </si>
  <si>
    <t>1.6363636363636365</t>
  </si>
  <si>
    <t>1.6666666666666667</t>
  </si>
  <si>
    <t>1.4516129032258065</t>
  </si>
  <si>
    <t>1.7037037037037037</t>
  </si>
  <si>
    <t>1.3529411764705883</t>
  </si>
  <si>
    <t>2.0952380952380953</t>
  </si>
  <si>
    <t>1.8571428571428572</t>
  </si>
  <si>
    <t>1.4545454545454546</t>
  </si>
  <si>
    <t>2.0454545454545454</t>
  </si>
  <si>
    <t>1.4210526315789473</t>
  </si>
  <si>
    <t>1.894736842105263</t>
  </si>
  <si>
    <t>2.5714285714285716</t>
  </si>
  <si>
    <t>2.0789473684210527</t>
  </si>
  <si>
    <t>2.1176470588235294</t>
  </si>
  <si>
    <t>2.3333333333333335</t>
  </si>
  <si>
    <t>1.1176470588235294</t>
  </si>
  <si>
    <t>2.1666666666666665</t>
  </si>
  <si>
    <t>1.8888888888888888</t>
  </si>
  <si>
    <t>1.5789473684210527</t>
  </si>
  <si>
    <t>1.0869565217391304</t>
  </si>
  <si>
    <t>1.0909090909090908</t>
  </si>
  <si>
    <t>1.1428571428571428</t>
  </si>
  <si>
    <t>1.7272727272727273</t>
  </si>
  <si>
    <t>1.903225806451613</t>
  </si>
  <si>
    <t>1.4444444444444444</t>
  </si>
  <si>
    <t>1.5909090909090908</t>
  </si>
  <si>
    <t>2.2941176470588234</t>
  </si>
  <si>
    <t>2.142857142857143</t>
  </si>
  <si>
    <t>1.696969696969697</t>
  </si>
  <si>
    <t>2.5652173913043477</t>
  </si>
  <si>
    <t>1.8333333333333333</t>
  </si>
  <si>
    <t>1.5384615384615385</t>
  </si>
  <si>
    <t>1.9285714285714286</t>
  </si>
  <si>
    <t>2.111111111111111</t>
  </si>
  <si>
    <t>2.2222222222222223</t>
  </si>
  <si>
    <t>1.9230769230769231</t>
  </si>
  <si>
    <t>1.1153846153846154</t>
  </si>
  <si>
    <t>2.2666666666666666</t>
  </si>
  <si>
    <t>1.6923076923076923</t>
  </si>
  <si>
    <t>1.4166666666666667</t>
  </si>
  <si>
    <t>2.235294117647059</t>
  </si>
  <si>
    <t>1.8695652173913044</t>
  </si>
  <si>
    <t>1.6111111111111112</t>
  </si>
  <si>
    <t>1.9166666666666667</t>
  </si>
  <si>
    <t>1.4090909090909092</t>
  </si>
  <si>
    <t>1.3333333333333333</t>
  </si>
  <si>
    <t>2.6296296296296298</t>
  </si>
  <si>
    <t>2.0357142857142856</t>
  </si>
  <si>
    <t>1.7894736842105263</t>
  </si>
  <si>
    <t>1.6071428571428572</t>
  </si>
  <si>
    <t>1.4666666666666666</t>
  </si>
  <si>
    <t>2.130434782608696</t>
  </si>
  <si>
    <t>1.736842105263158</t>
  </si>
  <si>
    <t>1.5555555555555556</t>
  </si>
  <si>
    <t>1.7692307692307692</t>
  </si>
  <si>
    <t>1.5294117647058822</t>
  </si>
  <si>
    <t>2.2142857142857144</t>
  </si>
  <si>
    <t>1.2857142857142858</t>
  </si>
  <si>
    <t>1.7916666666666667</t>
  </si>
  <si>
    <t>1.0833333333333333</t>
  </si>
  <si>
    <t>1.7307692307692308</t>
  </si>
  <si>
    <t>1.3076923076923077</t>
  </si>
  <si>
    <t>2.0714285714285716</t>
  </si>
  <si>
    <t>1.9583333333333333</t>
  </si>
  <si>
    <t>2.2857142857142856</t>
  </si>
  <si>
    <t>1.9655172413793103</t>
  </si>
  <si>
    <t>1.8666666666666667</t>
  </si>
  <si>
    <t>1.7727272727272727</t>
  </si>
  <si>
    <t>2.107142857142857</t>
  </si>
  <si>
    <t>1.7333333333333334</t>
  </si>
  <si>
    <t>1.4615384615384615</t>
  </si>
  <si>
    <t>1.8823529411764706</t>
  </si>
  <si>
    <t>1.5714285714285714</t>
  </si>
  <si>
    <t>2.1052631578947367</t>
  </si>
  <si>
    <t>1.7826086956521738</t>
  </si>
  <si>
    <t>1.826086956521739</t>
  </si>
  <si>
    <t>1.7777777777777777</t>
  </si>
  <si>
    <t>1.6774193548387097</t>
  </si>
  <si>
    <t>2.6842105263157894</t>
  </si>
  <si>
    <t>1.8095238095238095</t>
  </si>
  <si>
    <t>2.7142857142857144</t>
  </si>
  <si>
    <t>2.3846153846153846</t>
  </si>
  <si>
    <t>1.7222222222222223</t>
  </si>
  <si>
    <t>2.0833333333333335</t>
  </si>
  <si>
    <t>1.8076923076923077</t>
  </si>
  <si>
    <t>1.9743589743589745</t>
  </si>
  <si>
    <t>1.967741935483871</t>
  </si>
  <si>
    <t>1.8043478260869565</t>
  </si>
  <si>
    <t>1.8928571428571428</t>
  </si>
  <si>
    <t>1.6428571428571428</t>
  </si>
  <si>
    <t>2.263157894736842</t>
  </si>
  <si>
    <t>2.076923076923077</t>
  </si>
  <si>
    <t>2.6666666666666665</t>
  </si>
  <si>
    <t>1.7575757575757576</t>
  </si>
  <si>
    <t>1.2222222222222223</t>
  </si>
  <si>
    <t>1.5862068965517242</t>
  </si>
  <si>
    <t>1.1111111111111112</t>
  </si>
  <si>
    <t>2.5454545454545454</t>
  </si>
  <si>
    <t>1.8148148148148149</t>
  </si>
  <si>
    <t>2.0588235294117645</t>
  </si>
  <si>
    <t>1.0476190476190477</t>
  </si>
  <si>
    <t>1.7419354838709677</t>
  </si>
  <si>
    <t>2.739130434782609</t>
  </si>
  <si>
    <t>2.1739130434782608</t>
  </si>
  <si>
    <t>1.8518518518518519</t>
  </si>
  <si>
    <t>1.8285714285714285</t>
  </si>
  <si>
    <t>1.6538461538461537</t>
  </si>
  <si>
    <t>2.1538461538461537</t>
  </si>
  <si>
    <t>1.1666666666666667</t>
  </si>
  <si>
    <t>1.7058823529411764</t>
  </si>
  <si>
    <t>1.2777777777777777</t>
  </si>
  <si>
    <t>1.4642857142857142</t>
  </si>
  <si>
    <t>1.6764705882352942</t>
  </si>
  <si>
    <t>2.090909090909091</t>
  </si>
  <si>
    <t>1.8461538461538463</t>
  </si>
  <si>
    <t>1.9047619047619047</t>
  </si>
  <si>
    <t>1.9705882352941178</t>
  </si>
  <si>
    <t>2.0476190476190474</t>
  </si>
  <si>
    <t>1.8421052631578947</t>
  </si>
  <si>
    <t>1.6842105263157894</t>
  </si>
  <si>
    <t>1.4722222222222223</t>
  </si>
  <si>
    <t>1.3888888888888888</t>
  </si>
  <si>
    <t>1.7352941176470589</t>
  </si>
  <si>
    <t>1.7857142857142858</t>
  </si>
  <si>
    <t>1.565217391304348</t>
  </si>
  <si>
    <t>1.8064516129032258</t>
  </si>
  <si>
    <t>1.6153846153846154</t>
  </si>
  <si>
    <t>1.7297297297297298</t>
  </si>
  <si>
    <t>2.0384615384615383</t>
  </si>
  <si>
    <t>1.8235294117647058</t>
  </si>
  <si>
    <t>1.7142857142857142</t>
  </si>
  <si>
    <t>1.2352941176470589</t>
  </si>
  <si>
    <t>1.5769230769230769</t>
  </si>
  <si>
    <t>1.9545454545454546</t>
  </si>
  <si>
    <t>1.8181818181818181</t>
  </si>
  <si>
    <t>2.066666666666667</t>
  </si>
  <si>
    <t>1.4782608695652173</t>
  </si>
  <si>
    <t>1.7666666666666666</t>
  </si>
  <si>
    <t>1.5833333333333333</t>
  </si>
  <si>
    <t>1.457142857142857</t>
  </si>
  <si>
    <t>1.7804878048780488</t>
  </si>
  <si>
    <t>1.744186046511628</t>
  </si>
  <si>
    <t>2.5142857142857142</t>
  </si>
  <si>
    <t>1.8596491228070176</t>
  </si>
  <si>
    <t>1.619047619047619</t>
  </si>
  <si>
    <t>2.1379310344827585</t>
  </si>
  <si>
    <t>2.6956521739130435</t>
  </si>
  <si>
    <t>1.4705882352941178</t>
  </si>
  <si>
    <t>1.7647058823529411</t>
  </si>
  <si>
    <t>1.5675675675675675</t>
  </si>
  <si>
    <t>1.9615384615384615</t>
  </si>
  <si>
    <t>2.473684210526316</t>
  </si>
  <si>
    <t>1.0666666666666667</t>
  </si>
  <si>
    <t>1.9130434782608696</t>
  </si>
  <si>
    <t>1.608695652173913</t>
  </si>
  <si>
    <t>1.6756756756756757</t>
  </si>
  <si>
    <t>1.6296296296296295</t>
  </si>
  <si>
    <t>1.9777777777777779</t>
  </si>
  <si>
    <t>1.9428571428571428</t>
  </si>
  <si>
    <t>1.9722222222222223</t>
  </si>
  <si>
    <t>1.6451612903225807</t>
  </si>
  <si>
    <t>1.7428571428571429</t>
  </si>
  <si>
    <t>2.217391304347826</t>
  </si>
  <si>
    <t>1.631578947368421</t>
  </si>
  <si>
    <t>1.9393939393939394</t>
  </si>
  <si>
    <t>2.1363636363636362</t>
  </si>
  <si>
    <t>1.588235294117647</t>
  </si>
  <si>
    <t>2.259259259259259</t>
  </si>
  <si>
    <t>1.7714285714285714</t>
  </si>
  <si>
    <t>1.9310344827586208</t>
  </si>
  <si>
    <t>1.3846153846153846</t>
  </si>
  <si>
    <t>1.411764705882353</t>
  </si>
  <si>
    <t>1.5238095238095237</t>
  </si>
  <si>
    <t>1.5161290322580645</t>
  </si>
  <si>
    <t>1.5454545454545454</t>
  </si>
  <si>
    <t>1.3650793650793651</t>
  </si>
  <si>
    <t>1.6956521739130435</t>
  </si>
  <si>
    <t>1.4285714285714286</t>
  </si>
  <si>
    <t>2.074074074074074</t>
  </si>
  <si>
    <t>1.9090909090909092</t>
  </si>
  <si>
    <t>2.0869565217391304</t>
  </si>
  <si>
    <t>1.9565217391304348</t>
  </si>
  <si>
    <t>2.0416666666666665</t>
  </si>
  <si>
    <t>1.5217391304347827</t>
  </si>
  <si>
    <t>1.2666666666666666</t>
  </si>
  <si>
    <t>1.2380952380952381</t>
  </si>
  <si>
    <t>1.9333333333333333</t>
  </si>
  <si>
    <t>1.4150943396226414</t>
  </si>
  <si>
    <t>1.368421052631579</t>
  </si>
  <si>
    <t>1.7843137254901962</t>
  </si>
  <si>
    <t>2.033333333333333</t>
  </si>
  <si>
    <t>1.6818181818181819</t>
  </si>
  <si>
    <t>1.7407407407407407</t>
  </si>
  <si>
    <t>1.5517241379310345</t>
  </si>
  <si>
    <t>1.6206896551724137</t>
  </si>
  <si>
    <t>2.388888888888889</t>
  </si>
  <si>
    <t>1.5416666666666667</t>
  </si>
  <si>
    <t>1.9268292682926829</t>
  </si>
  <si>
    <t>1.5357142857142858</t>
  </si>
  <si>
    <t>1.829268292682927</t>
  </si>
  <si>
    <t>1.8636363636363635</t>
  </si>
  <si>
    <t>2.5384615384615383</t>
  </si>
  <si>
    <t>1.3714285714285714</t>
  </si>
  <si>
    <t>1.9523809523809523</t>
  </si>
  <si>
    <t>1.0714285714285714</t>
  </si>
  <si>
    <t>2.1463414634146343</t>
  </si>
  <si>
    <t>1.2307692307692308</t>
  </si>
  <si>
    <t>1.7424242424242424</t>
  </si>
  <si>
    <t>1.8275862068965518</t>
  </si>
  <si>
    <t>1.542857142857143</t>
  </si>
  <si>
    <t>2.5675675675675675</t>
  </si>
  <si>
    <t>2.1923076923076925</t>
  </si>
  <si>
    <t>2.484848484848485</t>
  </si>
  <si>
    <t>1.1538461538461537</t>
  </si>
  <si>
    <t>1.6382978723404256</t>
  </si>
  <si>
    <t>1.4827586206896552</t>
  </si>
  <si>
    <t>1.5757575757575757</t>
  </si>
  <si>
    <t>1.0588235294117647</t>
  </si>
  <si>
    <t>1.6470588235294117</t>
  </si>
  <si>
    <t>1.5945945945945945</t>
  </si>
  <si>
    <t>2.4523809523809526</t>
  </si>
  <si>
    <t>2.5166666666666666</t>
  </si>
  <si>
    <t>1.7391304347826086</t>
  </si>
  <si>
    <t>1.6785714285714286</t>
  </si>
  <si>
    <t>1.9454545454545455</t>
  </si>
  <si>
    <t>1.5333333333333334</t>
  </si>
  <si>
    <t>1.5526315789473684</t>
  </si>
  <si>
    <t>1.803921568627451</t>
  </si>
  <si>
    <t>2.2758620689655173</t>
  </si>
  <si>
    <t>1.4482758620689655</t>
  </si>
  <si>
    <t>1.653061224489796</t>
  </si>
  <si>
    <t>1.7741935483870968</t>
  </si>
  <si>
    <t>2.3636363636363638</t>
  </si>
  <si>
    <t>1.6285714285714286</t>
  </si>
  <si>
    <t>1.5952380952380953</t>
  </si>
  <si>
    <t>1.6585365853658536</t>
  </si>
  <si>
    <t>1.6136363636363635</t>
  </si>
  <si>
    <t>1.3870967741935485</t>
  </si>
  <si>
    <t>1.7246376811594204</t>
  </si>
  <si>
    <t>1.489795918367347</t>
  </si>
  <si>
    <t>1.7317073170731707</t>
  </si>
  <si>
    <t>1.945945945945946</t>
  </si>
  <si>
    <t>1.4864864864864864</t>
  </si>
  <si>
    <t>1.7547169811320755</t>
  </si>
  <si>
    <t>2.4838709677419355</t>
  </si>
  <si>
    <t>1.6571428571428573</t>
  </si>
  <si>
    <t>1.4583333333333333</t>
  </si>
  <si>
    <t>1.8857142857142857</t>
  </si>
  <si>
    <t>1.4736842105263157</t>
  </si>
  <si>
    <t>1.5806451612903225</t>
  </si>
  <si>
    <t>1.9714285714285715</t>
  </si>
  <si>
    <t>1.673913043478261</t>
  </si>
  <si>
    <t>1.6904761904761905</t>
  </si>
  <si>
    <t>1.7291666666666667</t>
  </si>
  <si>
    <t>1.4814814814814814</t>
  </si>
  <si>
    <t>2.0533333333333332</t>
  </si>
  <si>
    <t>2.3564356435643563</t>
  </si>
  <si>
    <t>1.9142857142857144</t>
  </si>
  <si>
    <t>2.2058823529411766</t>
  </si>
  <si>
    <t>2.391304347826087</t>
  </si>
  <si>
    <t>1.7674418604651163</t>
  </si>
  <si>
    <t>1.3225806451612903</t>
  </si>
  <si>
    <t>1.8055555555555556</t>
  </si>
  <si>
    <t>1.3157894736842106</t>
  </si>
  <si>
    <t>1.8846153846153846</t>
  </si>
  <si>
    <t>1.6595744680851063</t>
  </si>
  <si>
    <t>1.5609756097560976</t>
  </si>
  <si>
    <t>1.3783783783783783</t>
  </si>
  <si>
    <t>1.893939393939394</t>
  </si>
  <si>
    <t>2.048780487804878</t>
  </si>
  <si>
    <t>2.272727272727273</t>
  </si>
  <si>
    <t>2.1904761904761907</t>
  </si>
  <si>
    <t>1.7586206896551724</t>
  </si>
  <si>
    <t>1.5277777777777777</t>
  </si>
  <si>
    <t>1.7241379310344827</t>
  </si>
  <si>
    <t>2.392857142857143</t>
  </si>
  <si>
    <t>1.7083333333333333</t>
  </si>
  <si>
    <t>1.5263157894736843</t>
  </si>
  <si>
    <t>1.7105263157894737</t>
  </si>
  <si>
    <t>1.6744186046511629</t>
  </si>
  <si>
    <t>2.1842105263157894</t>
  </si>
  <si>
    <t>1.6521739130434783</t>
  </si>
  <si>
    <t>2.4285714285714284</t>
  </si>
  <si>
    <t>2.466666666666667</t>
  </si>
  <si>
    <t>2.064516129032258</t>
  </si>
  <si>
    <t>1.8775510204081634</t>
  </si>
  <si>
    <t>2.085714285714286</t>
  </si>
  <si>
    <t>1.9444444444444444</t>
  </si>
  <si>
    <t>2.0526315789473686</t>
  </si>
  <si>
    <t>1.7619047619047619</t>
  </si>
  <si>
    <t>1.9473684210526316</t>
  </si>
  <si>
    <t>1.9189189189189189</t>
  </si>
  <si>
    <t>2.7777777777777777</t>
  </si>
  <si>
    <t>1.7941176470588236</t>
  </si>
  <si>
    <t>1.6896551724137931</t>
  </si>
  <si>
    <t>1.263157894736842</t>
  </si>
  <si>
    <t>1.3448275862068966</t>
  </si>
  <si>
    <t>1.4193548387096775</t>
  </si>
  <si>
    <t>1.896551724137931</t>
  </si>
  <si>
    <t>1.7096774193548387</t>
  </si>
  <si>
    <t>1.878787878787879</t>
  </si>
  <si>
    <t>1.7878787878787878</t>
  </si>
  <si>
    <t>1.434782608695652</t>
  </si>
  <si>
    <t>1.8409090909090908</t>
  </si>
  <si>
    <t>1.6129032258064515</t>
  </si>
  <si>
    <t>2.0555555555555554</t>
  </si>
  <si>
    <t>1.5151515151515151</t>
  </si>
  <si>
    <t>2.0294117647058822</t>
  </si>
  <si>
    <t>1.8620689655172413</t>
  </si>
  <si>
    <t>1.380952380952381</t>
  </si>
  <si>
    <t>1.3636363636363635</t>
  </si>
  <si>
    <t>1.6551724137931034</t>
  </si>
  <si>
    <t>1.4333333333333333</t>
  </si>
  <si>
    <t>1.2142857142857142</t>
  </si>
  <si>
    <t>1.1578947368421053</t>
  </si>
  <si>
    <t>1.3571428571428572</t>
  </si>
  <si>
    <t>2.0285714285714285</t>
  </si>
  <si>
    <t>2.230769230769231</t>
  </si>
  <si>
    <t>1.3703703703703705</t>
  </si>
  <si>
    <t>1.6857142857142857</t>
  </si>
  <si>
    <t>1.605263157894737</t>
  </si>
  <si>
    <t>1.6944444444444444</t>
  </si>
  <si>
    <t>1.8108108108108107</t>
  </si>
  <si>
    <t>1.8214285714285714</t>
  </si>
  <si>
    <t>1.6176470588235294</t>
  </si>
  <si>
    <t>1.5185185185185186</t>
  </si>
  <si>
    <t>1.6388888888888888</t>
  </si>
  <si>
    <t>1.5483870967741935</t>
  </si>
  <si>
    <t>1.7073170731707317</t>
  </si>
  <si>
    <t>1.8048780487804879</t>
  </si>
  <si>
    <t>1.8611111111111112</t>
  </si>
  <si>
    <t>1.962962962962963</t>
  </si>
  <si>
    <t>1.4594594594594594</t>
  </si>
  <si>
    <t>1.793103448275862</t>
  </si>
  <si>
    <t>2.4545454545454546</t>
  </si>
  <si>
    <t>1.1333333333333333</t>
  </si>
  <si>
    <t>1.4761904761904763</t>
  </si>
  <si>
    <t>1.7380952380952381</t>
  </si>
  <si>
    <t>1.6333333333333333</t>
  </si>
  <si>
    <t>1.4230769230769231</t>
  </si>
  <si>
    <t>1.2727272727272727</t>
  </si>
  <si>
    <t>1.9024390243902438</t>
  </si>
  <si>
    <t>2.933333333333333</t>
  </si>
  <si>
    <t>2.4782608695652173</t>
  </si>
  <si>
    <t>2.4444444444444446</t>
  </si>
  <si>
    <t>2.357142857142857</t>
  </si>
  <si>
    <t>1.4838709677419355</t>
  </si>
  <si>
    <t>2.1818181818181817</t>
  </si>
  <si>
    <t>2.1481481481481484</t>
  </si>
  <si>
    <t>2.4166666666666665</t>
  </si>
  <si>
    <t>1.4242424242424243</t>
  </si>
  <si>
    <t>1.2916666666666667</t>
  </si>
  <si>
    <t>2.176470588235294</t>
  </si>
  <si>
    <t>1.9666666666666666</t>
  </si>
  <si>
    <t>1.7027027027027026</t>
  </si>
  <si>
    <t>1.7903225806451613</t>
  </si>
  <si>
    <t>1.706896551724138</t>
  </si>
  <si>
    <t>1.9111111111111112</t>
  </si>
  <si>
    <t>1.7555555555555555</t>
  </si>
  <si>
    <t>1.1935483870967742</t>
  </si>
  <si>
    <t>1.641025641025641</t>
  </si>
  <si>
    <t>1.2105263157894737</t>
  </si>
  <si>
    <t>2.5833333333333335</t>
  </si>
  <si>
    <t>1.8727272727272728</t>
  </si>
  <si>
    <t>1.3181818181818181</t>
  </si>
  <si>
    <t>1.2765957446808511</t>
  </si>
  <si>
    <t>1.3793103448275863</t>
  </si>
  <si>
    <t>1.7735849056603774</t>
  </si>
  <si>
    <t>2.097560975609756</t>
  </si>
  <si>
    <t>1.4222222222222223</t>
  </si>
  <si>
    <t>1.6304347826086956</t>
  </si>
  <si>
    <t>1.8604651162790697</t>
  </si>
  <si>
    <t>3.111111111111111</t>
  </si>
  <si>
    <t>1.7045454545454546</t>
  </si>
  <si>
    <t>2.411764705882353</t>
  </si>
  <si>
    <t>1.851063829787234</t>
  </si>
  <si>
    <t>1.5178571428571428</t>
  </si>
  <si>
    <t>1.4492753623188406</t>
  </si>
  <si>
    <t>1.8205128205128205</t>
  </si>
  <si>
    <t>1.9295774647887325</t>
  </si>
  <si>
    <t>1.7837837837837838</t>
  </si>
  <si>
    <t>1.5666666666666667</t>
  </si>
  <si>
    <t>2.2083333333333335</t>
  </si>
  <si>
    <t>1.864864864864865</t>
  </si>
  <si>
    <t>1.8979591836734695</t>
  </si>
  <si>
    <t>2.051282051282051</t>
  </si>
  <si>
    <t>1.3478260869565217</t>
  </si>
  <si>
    <t>1.9259259259259258</t>
  </si>
  <si>
    <t>1.7954545454545454</t>
  </si>
  <si>
    <t>1.119047619047619</t>
  </si>
  <si>
    <t>1.813953488372093</t>
  </si>
  <si>
    <t>2.116279069767442</t>
  </si>
  <si>
    <t>1.8363636363636364</t>
  </si>
  <si>
    <t>1.8653846153846154</t>
  </si>
  <si>
    <t>2.103448275862069</t>
  </si>
  <si>
    <t>1.0769230769230769</t>
  </si>
  <si>
    <t>1.4473684210526316</t>
  </si>
  <si>
    <t>1.8780487804878048</t>
  </si>
  <si>
    <t>1.5227272727272727</t>
  </si>
  <si>
    <t>1.3095238095238095</t>
  </si>
  <si>
    <t>1.2549019607843137</t>
  </si>
  <si>
    <t>1.0416666666666667</t>
  </si>
  <si>
    <t>1.606060606060606</t>
  </si>
  <si>
    <t>1.2619047619047619</t>
  </si>
  <si>
    <t>1.5172413793103448</t>
  </si>
  <si>
    <t>1.6511627906976745</t>
  </si>
  <si>
    <t>1.4878048780487805</t>
  </si>
  <si>
    <t>1.1923076923076923</t>
  </si>
  <si>
    <t>2.206896551724138</t>
  </si>
  <si>
    <t>1.105263157894737</t>
  </si>
  <si>
    <t>1.131578947368421</t>
  </si>
  <si>
    <t>2.4210526315789473</t>
  </si>
  <si>
    <t>1.4146341463414633</t>
  </si>
  <si>
    <t>1.951219512195122</t>
  </si>
  <si>
    <t>1.8387096774193548</t>
  </si>
  <si>
    <t>1.5925925925925926</t>
  </si>
  <si>
    <t>1.1818181818181819</t>
  </si>
  <si>
    <t>1.7567567567567568</t>
  </si>
  <si>
    <t>2.1515151515151514</t>
  </si>
  <si>
    <t>2.210526315789474</t>
  </si>
  <si>
    <t>2.1951219512195124</t>
  </si>
  <si>
    <t>1.8529411764705883</t>
  </si>
  <si>
    <t>2.109090909090909</t>
  </si>
  <si>
    <t>2.0185185185185186</t>
  </si>
  <si>
    <t>1.6274509803921569</t>
  </si>
  <si>
    <t>2.212121212121212</t>
  </si>
  <si>
    <t>1.3428571428571427</t>
  </si>
  <si>
    <t>1.6216216216216217</t>
  </si>
  <si>
    <t>3.1666666666666665</t>
  </si>
  <si>
    <t>1.4787234042553192</t>
  </si>
  <si>
    <t>2.5294117647058822</t>
  </si>
  <si>
    <t>1.6097560975609757</t>
  </si>
  <si>
    <t>1.5128205128205128</t>
  </si>
  <si>
    <t>1.8837209302325582</t>
  </si>
  <si>
    <t>1.5319148936170213</t>
  </si>
  <si>
    <t>1.2608695652173914</t>
  </si>
  <si>
    <t>2.2777777777777777</t>
  </si>
  <si>
    <t>1.7346938775510203</t>
  </si>
  <si>
    <t>1.5476190476190477</t>
  </si>
  <si>
    <t>1.9607843137254901</t>
  </si>
  <si>
    <t>1.9152542372881356</t>
  </si>
  <si>
    <t>1.507462686567164</t>
  </si>
  <si>
    <t>1.5636363636363637</t>
  </si>
  <si>
    <t>1.4074074074074074</t>
  </si>
  <si>
    <t>1.3461538461538463</t>
  </si>
  <si>
    <t>1.391304347826087</t>
  </si>
  <si>
    <t>1.7659574468085106</t>
  </si>
  <si>
    <t>1.1764705882352942</t>
  </si>
  <si>
    <t>2.3529411764705883</t>
  </si>
  <si>
    <t>1.794871794871795</t>
  </si>
  <si>
    <t>1.5348837209302326</t>
  </si>
  <si>
    <t>2.3626373626373627</t>
  </si>
  <si>
    <t>2.122448979591837</t>
  </si>
  <si>
    <t>1.103448275862069</t>
  </si>
  <si>
    <t>1.3214285714285714</t>
  </si>
  <si>
    <t>1.2173913043478262</t>
  </si>
  <si>
    <t>1.5208333333333333</t>
  </si>
  <si>
    <t>1.911764705882353</t>
  </si>
  <si>
    <t>1.8484848484848484</t>
  </si>
  <si>
    <t>1.0526315789473684</t>
  </si>
  <si>
    <t>Q_ALC</t>
  </si>
  <si>
    <t>ESPAÑA</t>
  </si>
  <si>
    <t>AUSTRALIA</t>
  </si>
  <si>
    <t>ESTADOS UNIDOS</t>
  </si>
  <si>
    <t>PAISES BAJOS</t>
  </si>
  <si>
    <t>ARABIA SAUDITA</t>
  </si>
  <si>
    <t>JAPON</t>
  </si>
  <si>
    <t>ALEMANIA</t>
  </si>
  <si>
    <t>PORTUGAL</t>
  </si>
  <si>
    <t>ECUADOR</t>
  </si>
  <si>
    <t>BRASIL</t>
  </si>
  <si>
    <t>ESCOCIA</t>
  </si>
  <si>
    <t>MEXICO</t>
  </si>
  <si>
    <t>PAISES</t>
  </si>
  <si>
    <t>EQUIPOS</t>
  </si>
  <si>
    <t>METAS</t>
  </si>
  <si>
    <t>RECUPEROS</t>
  </si>
  <si>
    <t>ALCANCES</t>
  </si>
  <si>
    <t xml:space="preserve">URSULA CENTENO </t>
  </si>
  <si>
    <t>EQUIPOS_T</t>
  </si>
  <si>
    <t>META_T</t>
  </si>
  <si>
    <t>RECUPERO_T</t>
  </si>
  <si>
    <t>ALCANCES_T</t>
  </si>
  <si>
    <t>JAIRO VILLASECA</t>
  </si>
  <si>
    <t>JEFFERSON GRADOS</t>
  </si>
  <si>
    <t>CALEB SOTO</t>
  </si>
  <si>
    <t>DAYENAIRA DEL POZO</t>
  </si>
  <si>
    <t>CANDY PARRAVICINI</t>
  </si>
  <si>
    <t>ANA OLIVERA</t>
  </si>
  <si>
    <t>BLANCA HERHUAY</t>
  </si>
  <si>
    <t>MAYRA GONZALES</t>
  </si>
  <si>
    <t>ALCIDES VASQUEZ</t>
  </si>
  <si>
    <t>PATRICIA ALEGRIA</t>
  </si>
  <si>
    <t>OSCAR DELGADO</t>
  </si>
  <si>
    <t>SANDRA VILLAMIL</t>
  </si>
  <si>
    <t>YENNIFER VASQUEZ</t>
  </si>
  <si>
    <t>JUAN VIGO</t>
  </si>
  <si>
    <t>JORGE UGARTE</t>
  </si>
  <si>
    <t>HUGO YACTAY</t>
  </si>
  <si>
    <t>FRANKLIN SOLOGUREN</t>
  </si>
  <si>
    <t>SINDY MORA</t>
  </si>
  <si>
    <t>SEBASTIAN BAILLY</t>
  </si>
  <si>
    <t>CRISTINA BELENO</t>
  </si>
  <si>
    <t>ANGELA CABRERA</t>
  </si>
  <si>
    <t>WHEENY ORTEGA</t>
  </si>
  <si>
    <t>GIAN GOMEZ</t>
  </si>
  <si>
    <t>JOHAN CHUQUILIN</t>
  </si>
  <si>
    <t>PAOLA RODRIGUEZ</t>
  </si>
  <si>
    <t>LUPIDA HIDALGO</t>
  </si>
  <si>
    <t>LENA ALVARADO</t>
  </si>
  <si>
    <t>RICARDO ASCOY</t>
  </si>
  <si>
    <t>ORQUIDEA TEMOCHE</t>
  </si>
  <si>
    <t>DEISY LLONTOP</t>
  </si>
  <si>
    <t>SANDRO RODRIGUEZ</t>
  </si>
  <si>
    <t>LIXY GONZALES</t>
  </si>
  <si>
    <t>ANNETTE VALDEZ</t>
  </si>
  <si>
    <t>LISTHER QUISPE</t>
  </si>
  <si>
    <t>LUIS MALDONADO</t>
  </si>
  <si>
    <t>MILAGROS OBREGON</t>
  </si>
  <si>
    <t>JOEL ALFARO</t>
  </si>
  <si>
    <t>ROMINA RUIZ</t>
  </si>
  <si>
    <t>ROBERT MILLA</t>
  </si>
  <si>
    <t>MELIZA CHAVEZ</t>
  </si>
  <si>
    <t>SHARON CHAICO</t>
  </si>
  <si>
    <t>GINA PINA</t>
  </si>
  <si>
    <t>CYNTHIA OSORIO</t>
  </si>
  <si>
    <t>EQUIPO 1 - BPO</t>
  </si>
  <si>
    <t>EQUIPO 2 - BPO</t>
  </si>
  <si>
    <t>EQUIPO 3 - BPO</t>
  </si>
  <si>
    <t>EQUIPO 4 - BPO</t>
  </si>
  <si>
    <t>EQUIPO 5 - BPO</t>
  </si>
  <si>
    <t>EQUIPO 6 - BPO</t>
  </si>
  <si>
    <t>EQUIPO 7 - BPO</t>
  </si>
  <si>
    <t>EQUIPO 8 - BPO</t>
  </si>
  <si>
    <t>EQUIPO 9 - BPO</t>
  </si>
  <si>
    <t>EQUIPO 10 - BPO</t>
  </si>
  <si>
    <t>EQUIPO 11 - BPO</t>
  </si>
  <si>
    <t>EQUIPO 13 - BPO</t>
  </si>
  <si>
    <t>EQUIPO 12 - BPO</t>
  </si>
  <si>
    <t>CARMEN BAHAMONDE</t>
  </si>
  <si>
    <t>ADELAIDA VILLANUEVA</t>
  </si>
  <si>
    <t>TELMO ROJAS</t>
  </si>
  <si>
    <t>PATRICIA VEGA</t>
  </si>
  <si>
    <t>COREA DEL SUR</t>
  </si>
  <si>
    <t>PARAGUAY</t>
  </si>
  <si>
    <t>MARRUECOS</t>
  </si>
  <si>
    <t>CANADA</t>
  </si>
  <si>
    <t>FRANCIA</t>
  </si>
  <si>
    <t>ARGENTINA</t>
  </si>
  <si>
    <t>CROACIA</t>
  </si>
  <si>
    <t>URUGUAY</t>
  </si>
  <si>
    <t>SUIZA</t>
  </si>
  <si>
    <t>BELGICA</t>
  </si>
  <si>
    <t>COLOMBIA</t>
  </si>
  <si>
    <t>INGLATERRA</t>
  </si>
  <si>
    <t>NORUEGA</t>
  </si>
  <si>
    <t>EQUIPO 1 - SURCO</t>
  </si>
  <si>
    <t>EQUIPO 2 - SURCO</t>
  </si>
  <si>
    <t>EQUIPO 3 - SURCO</t>
  </si>
  <si>
    <t>EQUIPO 4 - SURCO</t>
  </si>
  <si>
    <t>EQUIPO 5 - SURCO</t>
  </si>
  <si>
    <t>EQUIPO 6 - SURCO</t>
  </si>
  <si>
    <t>EQUIPO 7 - SURCO</t>
  </si>
  <si>
    <t>EQUIPO 8 - SURCO</t>
  </si>
  <si>
    <t>EQUIPO 9 - SURCO</t>
  </si>
  <si>
    <t>EQUIPO 10 - SURCO</t>
  </si>
  <si>
    <t>EQUIPO 11 - SURCO</t>
  </si>
  <si>
    <t>EQUIPO 12 - SURCO</t>
  </si>
  <si>
    <t>SEDE</t>
  </si>
  <si>
    <t>SURCO</t>
  </si>
  <si>
    <t>LIMA</t>
  </si>
  <si>
    <t>R_M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</si>
</sst>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22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8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1"/>
      </bottom>
      <diagonal/>
    </border>
    <border>
      <left/>
      <right/>
      <top/>
      <bottom style="medium">
        <color theme="1"/>
      </bottom>
      <diagonal/>
    </border>
    <border>
      <left style="thin">
        <color theme="8"/>
      </left>
      <right/>
      <top/>
      <bottom style="medium">
        <color theme="1"/>
      </bottom>
      <diagonal/>
    </border>
    <border>
      <left/>
      <right style="thin">
        <color theme="8"/>
      </right>
      <top/>
      <bottom style="medium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8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8" fontId="7" fillId="13" borderId="0" xfId="0" applyNumberFormat="1" applyFont="1" applyFill="1"/>
    <xf numFmtId="3" fontId="0" fillId="0" borderId="17" xfId="0" applyNumberFormat="1" applyBorder="1"/>
    <xf numFmtId="0" fontId="0" fillId="0" borderId="17" xfId="0" applyBorder="1"/>
    <xf numFmtId="3" fontId="0" fillId="0" borderId="10" xfId="0" applyNumberFormat="1" applyBorder="1"/>
    <xf numFmtId="0" fontId="0" fillId="0" borderId="11" xfId="0" applyBorder="1"/>
    <xf numFmtId="0" fontId="8" fillId="0" borderId="0" xfId="0" applyFont="1"/>
    <xf numFmtId="0" fontId="1" fillId="15" borderId="18" xfId="0" applyFont="1" applyFill="1" applyBorder="1"/>
    <xf numFmtId="0" fontId="1" fillId="15" borderId="19" xfId="0" applyFont="1" applyFill="1" applyBorder="1"/>
    <xf numFmtId="0" fontId="1" fillId="15" borderId="20" xfId="0" applyFont="1" applyFill="1" applyBorder="1"/>
    <xf numFmtId="0" fontId="0" fillId="0" borderId="0" xfId="0" applyNumberFormat="1"/>
  </cellXfs>
  <cellStyles count="2">
    <cellStyle name="Normal" xfId="0" builtinId="0"/>
    <cellStyle name="Porcentaje" xfId="1" builtinId="5"/>
  </cellStyles>
  <dxfs count="1505">
    <dxf>
      <numFmt numFmtId="0" formatCode="General"/>
    </dxf>
    <dxf>
      <numFmt numFmtId="0" formatCode="General"/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8"/>
          <bgColor theme="8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504"/>
    </tableStyle>
    <tableStyle name="Estilo de tabla dinámica 2" table="0" count="1" xr9:uid="{9E60CF16-845A-4669-9AA4-E5ACD7B8B1A8}">
      <tableStyleElement type="headerRow" dxfId="1503"/>
    </tableStyle>
    <tableStyle name="Estilo de tabla dinámica 3" table="0" count="1" xr9:uid="{A9F08836-5681-4078-A387-711930301837}">
      <tableStyleElement type="headerRow" dxfId="1502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8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493" tableBorderDxfId="1492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491">
      <calculatedColumnFormula>DATA_NOVIEMBRE_2024[[#This Row],[RECUPERO]]/DATA_NOVIEMBRE_2024[[#This Row],[META]]</calculatedColumnFormula>
    </tableColumn>
    <tableColumn id="2" xr3:uid="{8B46A38D-7233-499F-B1DE-FB511E519FF9}" name="Q_ALC" dataDxfId="1490">
      <calculatedColumnFormula>6-ROUNDUP(_xlfn.RANK.EQ(DATA_NOVIEMBRE_2024[[#This Row],[AL_AC]],DATA_NOVIEMBRE_2024[AL_AC],0)/(COUNTA(DATA_NOVIEMBRE_2024[AL_AC])/5),0)</calculatedColumnFormula>
    </tableColumn>
    <tableColumn id="3" xr3:uid="{6B4E6DA2-6669-439A-9331-BCFE88249AC1}" name="SUPERVISOR" dataDxfId="1489"/>
    <tableColumn id="1" xr3:uid="{6BE1DCAD-FFC1-41E5-BE9A-DDFCB075F86E}" name="RECUPERO" dataDxfId="1488">
      <calculatedColumnFormula>SUM(DATA_NOVIEMBRE_2024[[#This Row],[1]:[31]])</calculatedColumnFormula>
    </tableColumn>
    <tableColumn id="6" xr3:uid="{9DC6CD9E-A550-4452-954F-6EA70609499E}" name="META" dataDxfId="1487"/>
    <tableColumn id="7" xr3:uid="{253195A7-7D47-486A-80F6-796ADB20EC53}" name="ASER_" dataDxfId="1486"/>
    <tableColumn id="4" xr3:uid="{202FFDF7-B7CF-4672-95EA-680792362409}" name="1" dataDxfId="1485"/>
    <tableColumn id="8" xr3:uid="{72687A8D-B0F6-4DDB-88CE-1067530F054A}" name="2" dataDxfId="1484"/>
    <tableColumn id="9" xr3:uid="{F4E2F670-BFF9-4FD3-A0D4-C9CAB825BC0C}" name="3" dataDxfId="1483"/>
    <tableColumn id="10" xr3:uid="{DBA3AC26-F584-4CBE-8D86-75C4463192B1}" name="4" dataDxfId="1482"/>
    <tableColumn id="11" xr3:uid="{219202FB-F58A-440D-8D19-01059AA56BAB}" name="5" dataDxfId="1481"/>
    <tableColumn id="12" xr3:uid="{2AF7B6E4-01F3-401E-BF95-3CFAB27577BC}" name="6" dataDxfId="1480"/>
    <tableColumn id="13" xr3:uid="{24CA335A-580E-4429-A4F8-DFAB61DD23F8}" name="7" dataDxfId="1479"/>
    <tableColumn id="14" xr3:uid="{4A96EC6B-C7D3-4A7F-8B4B-F3D8AF9FE594}" name="8" dataDxfId="1478"/>
    <tableColumn id="15" xr3:uid="{BA9F52F9-841F-49D0-AFFC-4D571D566DE4}" name="9" dataDxfId="1477"/>
    <tableColumn id="16" xr3:uid="{409BE12D-B77E-48C5-951D-B87CB101AD44}" name="10" dataDxfId="1476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475"/>
    <tableColumn id="18" xr3:uid="{517449FB-ABB0-4312-822F-083501FE4456}" name="23" dataDxfId="1474"/>
    <tableColumn id="19" xr3:uid="{F22CE4E7-E04E-47AF-97E3-BEAFF6BC2F5E}" name="24" dataDxfId="1473"/>
    <tableColumn id="20" xr3:uid="{FE9C6881-7986-46E5-B896-D446A4BEF596}" name="25" dataDxfId="1472"/>
    <tableColumn id="21" xr3:uid="{32A09EFC-675D-4983-B360-4DBEAB2EE4FA}" name="26" dataDxfId="1471"/>
    <tableColumn id="22" xr3:uid="{02F89659-315D-4DE1-BE9C-A8C4FBB65511}" name="27" dataDxfId="1470"/>
    <tableColumn id="23" xr3:uid="{E556EC76-1435-4562-B8FF-767920C873C4}" name="28" dataDxfId="1469"/>
    <tableColumn id="24" xr3:uid="{E42123DE-6B43-4653-BF5B-323243D5FCAD}" name="29" dataDxfId="1468"/>
    <tableColumn id="25" xr3:uid="{71D65AF5-510E-457D-B0E2-F9582E783D67}" name="30" dataDxfId="1467"/>
    <tableColumn id="26" xr3:uid="{3E966EE9-5B51-4732-8107-B252301503A4}" name="31" dataDxfId="1466"/>
    <tableColumn id="27" xr3:uid="{6F804D29-D57D-4925-9B25-DD58FD9CD4C1}" name="CARTERA ASESOR" dataDxfId="146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464">
  <autoFilter ref="A2:K72" xr:uid="{AEA51657-9DFD-4518-856A-D830285E4602}"/>
  <tableColumns count="11">
    <tableColumn id="1" xr3:uid="{471651EC-762A-4439-9E09-36CE7484C7DB}" name="SUPER" dataDxfId="1463"/>
    <tableColumn id="2" xr3:uid="{85C17B1E-7CF3-4112-8B36-78A801EE3005}" name="ASESOR_CRR" dataDxfId="1462">
      <calculatedColumnFormula>D1_NOVIEMBRE_2024[[#This Row],[ASESOR]]</calculatedColumnFormula>
    </tableColumn>
    <tableColumn id="5" xr3:uid="{0BDBF623-DEA9-4A29-8D28-4030A786FE51}" name="META" dataDxfId="1461">
      <calculatedColumnFormula>VLOOKUP(D1_NOVIEMBRE_2024[[#This Row],[SUPER]],DATA_NOVIEMBRE_2024[[SUPERVISOR]:[META]],3,0)</calculatedColumnFormula>
    </tableColumn>
    <tableColumn id="6" xr3:uid="{C702AF9F-4896-48CF-895F-224FB32B617C}" name="ALCANCE" dataDxfId="1460">
      <calculatedColumnFormula>D1_NOVIEMBRE_2024[[#This Row],[RECUPERO]]/D1_NOVIEMBRE_2024[[#This Row],[META]]</calculatedColumnFormula>
    </tableColumn>
    <tableColumn id="7" xr3:uid="{D7917A8B-F33C-40CB-980B-776F1F99832F}" name="SUPER2" dataDxfId="1459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458"/>
    <tableColumn id="8" xr3:uid="{C288ADF8-0B7D-46E8-A515-7A398BFBAFF5}" name="DNI" dataDxfId="1457"/>
    <tableColumn id="9" xr3:uid="{9816B6C7-AE6F-49DA-A0C6-21A173A63635}" name="FECHA DE INICIO" dataDxfId="1456"/>
    <tableColumn id="10" xr3:uid="{342ACA45-E672-4A50-BD93-4F29AC6175A9}" name="ESTADO" dataDxfId="1455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454" dataDxfId="1452" headerRowBorderDxfId="1453" tableBorderDxfId="1451" totalsRowBorderDxfId="1450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449"/>
    <tableColumn id="3" xr3:uid="{734C6C88-3899-4B11-A8BB-68F60FEB745F}" name="RECUPERO SUPERVISOR" dataDxfId="1448">
      <calculatedColumnFormula>MAX(DITE_NOVIEMBRE_2024[[#This Row],[1]:[31]])</calculatedColumnFormula>
    </tableColumn>
    <tableColumn id="4" xr3:uid="{ECE5B99F-FD83-4520-9BD0-C6F22F1D89DE}" name="ALCANCE SUPERVISOR" dataDxfId="1447">
      <calculatedColumnFormula>DITE_NOVIEMBRE_2024[[#This Row],[RECUPERO SUPERVISOR]]/AZ9</calculatedColumnFormula>
    </tableColumn>
    <tableColumn id="1" xr3:uid="{3C6266ED-8A4A-4ABB-A9C5-F6D7C3A28E1C}" name="SUPER" dataDxfId="1446"/>
    <tableColumn id="6" xr3:uid="{8E1962E6-B227-403D-959C-EC0A84512E7F}" name="1" dataDxfId="1445"/>
    <tableColumn id="7" xr3:uid="{82013CDA-2013-412E-8FF7-7857EB3BAAEB}" name="2" dataDxfId="1444"/>
    <tableColumn id="36" xr3:uid="{F80449E7-9C09-4D54-AD2B-6D30BBE4BFFD}" name="3" dataDxfId="1443"/>
    <tableColumn id="8" xr3:uid="{6BAF72DE-4BC7-441F-A85E-9041EF3899D9}" name="4" dataDxfId="1442"/>
    <tableColumn id="9" xr3:uid="{3D9FCE7A-2F3D-4CC9-8A91-10BD16A7E640}" name="5" dataDxfId="1441"/>
    <tableColumn id="10" xr3:uid="{BEDD9763-065B-45CB-AE2B-710FA8B66ADE}" name="6" dataDxfId="1440"/>
    <tableColumn id="11" xr3:uid="{BC3C528B-42C9-4B2F-9619-B254969267D0}" name="7" dataDxfId="1439"/>
    <tableColumn id="12" xr3:uid="{0A48E3CB-F739-4C32-945D-648E7EB8070E}" name="8" dataDxfId="1438"/>
    <tableColumn id="13" xr3:uid="{B96192EF-9446-4291-B1F2-DB704B1D3A04}" name="9" dataDxfId="1437"/>
    <tableColumn id="14" xr3:uid="{604B61A4-751B-4BF0-9D80-954CAB1D08B0}" name="10" dataDxfId="1436"/>
    <tableColumn id="15" xr3:uid="{9BAD68A4-5571-4BDA-97CB-9067D42459EC}" name="11" dataDxfId="1435"/>
    <tableColumn id="32" xr3:uid="{D6886672-9386-4ADF-AED9-8A33D204EF56}" name="12" dataDxfId="1434"/>
    <tableColumn id="33" xr3:uid="{3D371433-AC3E-4391-8C88-2354E3462A27}" name="13" dataDxfId="1433"/>
    <tableColumn id="35" xr3:uid="{58EC2E80-FD81-492B-8002-FCEB99DCCCA5}" name="14" dataDxfId="1432"/>
    <tableColumn id="34" xr3:uid="{BBD59636-2F98-4BBE-8F44-00F7C13015FB}" name="15" dataDxfId="1431"/>
    <tableColumn id="29" xr3:uid="{DD6F0447-F620-4F38-AAE2-F94C7BD1301A}" name="16" dataDxfId="1430"/>
    <tableColumn id="30" xr3:uid="{AEA6202E-0E43-491B-9DE9-B12618DFE3C3}" name="17" dataDxfId="1429"/>
    <tableColumn id="31" xr3:uid="{7F0C4991-2DDA-47D6-8952-EF0420833FE2}" name="18" dataDxfId="1428"/>
    <tableColumn id="26" xr3:uid="{63319244-ED6C-4CB6-91C9-FD0B33FFFA44}" name="19" dataDxfId="1427"/>
    <tableColumn id="27" xr3:uid="{3ED47FDF-F24A-4EC8-9029-689369682758}" name="20" dataDxfId="1426"/>
    <tableColumn id="28" xr3:uid="{B5758593-5927-4B15-9EF3-08A6AA13FEE5}" name="21" dataDxfId="1425"/>
    <tableColumn id="16" xr3:uid="{A79A9DD4-74CF-4F17-A260-30A614552C96}" name="22" dataDxfId="1424"/>
    <tableColumn id="17" xr3:uid="{A3AD1A97-629C-494C-8C66-6BA86E905D7F}" name="23" dataDxfId="1423"/>
    <tableColumn id="18" xr3:uid="{BF0972B0-617B-4546-9271-F4E0D9F96151}" name="24" dataDxfId="1422"/>
    <tableColumn id="19" xr3:uid="{A9D6B970-56DB-403D-9EC5-9A1114D18DD8}" name="25" dataDxfId="1421"/>
    <tableColumn id="20" xr3:uid="{87CB9ADC-EDEB-4C07-8A41-D10A3E379763}" name="26" dataDxfId="1420"/>
    <tableColumn id="21" xr3:uid="{4E36C293-1144-4926-8E91-3475130D3D19}" name="27" dataDxfId="1419"/>
    <tableColumn id="22" xr3:uid="{ACDA0744-1D85-4327-BD2E-0D10C5E5827D}" name="28" dataDxfId="1418"/>
    <tableColumn id="23" xr3:uid="{A55279AC-F17C-48C7-B6F4-AFD7642F257E}" name="29" dataDxfId="1417"/>
    <tableColumn id="24" xr3:uid="{B30A56B6-4B82-41A1-BE7F-1D370BF48A8B}" name="30" dataDxfId="1416"/>
    <tableColumn id="25" xr3:uid="{2121F136-11EF-4DC1-9A0A-C968CE5BD71B}" name="31" dataDxfId="1415"/>
    <tableColumn id="5" xr3:uid="{9A6ECD1E-A39C-4D33-BBF6-B37C7AF2A67C}" name="CARTERA" dataDxfId="14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413" dataDxfId="1412">
  <autoFilter ref="CK8:CO15" xr:uid="{BCDF1B0E-B565-40AD-B13D-954F56FEF342}"/>
  <tableColumns count="5">
    <tableColumn id="1" xr3:uid="{56A1DC4D-61B8-4DE5-8EBA-E8B6AF7E3173}" name="VISTA" dataDxfId="1411"/>
    <tableColumn id="2" xr3:uid="{61FB4102-E339-41D7-BB34-D69D937B8B44}" name="1" dataDxfId="1410"/>
    <tableColumn id="3" xr3:uid="{04DCF14E-F9BC-460D-B838-0AB55D9CDC21}" name="2" dataDxfId="1409"/>
    <tableColumn id="4" xr3:uid="{ADD5C1AF-2CF8-4EB7-AC07-FF2C676A2BED}" name="3" dataDxfId="1408"/>
    <tableColumn id="14" xr3:uid="{85D71B1A-9AFC-40D3-83DD-5F2A02A038A3}" name="4" dataDxfId="1407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406" tableBorderDxfId="1405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404">
      <calculatedColumnFormula>DATA_DICIEMBRE_2024[[#This Row],[RECUPERO]]/DATA_DICIEMBRE_2024[[#This Row],[META]]</calculatedColumnFormula>
    </tableColumn>
    <tableColumn id="2" xr3:uid="{AE497F25-36CD-42FB-B18F-59D419263CBC}" name="Q_ALC" dataDxfId="1403">
      <calculatedColumnFormula>6-ROUNDUP(_xlfn.RANK.EQ(DATA_DICIEMBRE_2024[[#This Row],[AL_AC]],DATA_DICIEMBRE_2024[AL_AC],0)/(COUNTA(DATA_DICIEMBRE_2024[AL_AC])/5),0)</calculatedColumnFormula>
    </tableColumn>
    <tableColumn id="3" xr3:uid="{D8644E75-DDC6-43D6-BF20-331E714526D7}" name="SUPERVISOR" dataDxfId="1402"/>
    <tableColumn id="1" xr3:uid="{ACC31C15-573E-4606-A6FB-ECDC2B30F8A4}" name="RECUPERO" dataDxfId="1401">
      <calculatedColumnFormula>SUM(DATA_DICIEMBRE_2024[[#This Row],[1]:[31]])</calculatedColumnFormula>
    </tableColumn>
    <tableColumn id="6" xr3:uid="{0A0FD23F-3FE0-43BD-93B2-D5A21E0A8419}" name="META" dataDxfId="1400"/>
    <tableColumn id="7" xr3:uid="{BAAC5683-E69F-4D8D-9823-6A62CD920015}" name="ASER_" dataDxfId="1399"/>
    <tableColumn id="4" xr3:uid="{E80ABAB5-F841-47AC-9407-E06974270343}" name="1" dataDxfId="1398"/>
    <tableColumn id="8" xr3:uid="{38214265-844B-4AAB-9AAF-66AE68E1B01F}" name="2" dataDxfId="1397"/>
    <tableColumn id="9" xr3:uid="{9DE83FFA-F0EB-48A8-9B9B-94D3A5F4EA89}" name="3" dataDxfId="1396"/>
    <tableColumn id="10" xr3:uid="{F01FCEA0-C6B5-45DC-BF35-2E20D08D1987}" name="4" dataDxfId="1395"/>
    <tableColumn id="11" xr3:uid="{486A6BCD-590A-4F51-95FC-FF8E80EED672}" name="5" dataDxfId="1394"/>
    <tableColumn id="12" xr3:uid="{6A13993E-4132-4D1F-8103-9B935139982B}" name="6" dataDxfId="1393"/>
    <tableColumn id="13" xr3:uid="{24798E59-2FD3-45E0-9839-56EDF52F39D9}" name="7" dataDxfId="1392"/>
    <tableColumn id="14" xr3:uid="{0A505D6A-B620-43DD-BE95-5375CFEB2C9E}" name="8" dataDxfId="1391"/>
    <tableColumn id="15" xr3:uid="{B4A01763-2933-4990-84AC-2EE6364157A1}" name="9" dataDxfId="1390"/>
    <tableColumn id="16" xr3:uid="{BF1956FE-127F-474F-B12A-D74A62785650}" name="10" dataDxfId="1389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388"/>
    <tableColumn id="18" xr3:uid="{43369C00-795D-4124-B5FB-CE33A1429479}" name="23" dataDxfId="1387"/>
    <tableColumn id="19" xr3:uid="{34A49AC6-3FC3-4ACE-8C81-C9AB9CD6BF1C}" name="24" dataDxfId="1386"/>
    <tableColumn id="20" xr3:uid="{62E7E367-E664-47D4-A998-F69A442883A3}" name="25" dataDxfId="1385"/>
    <tableColumn id="21" xr3:uid="{38ED713F-D0AE-4A42-8586-07C0CFE7FD0D}" name="26" dataDxfId="1384"/>
    <tableColumn id="22" xr3:uid="{777A8FFE-C36F-4CC0-9736-E3B5572BB43B}" name="27" dataDxfId="1383"/>
    <tableColumn id="23" xr3:uid="{9793EF6D-52A7-486F-9DA0-5EC6B4742B0D}" name="28" dataDxfId="1382"/>
    <tableColumn id="24" xr3:uid="{8675AF28-0AC8-42A2-9C9D-B652E1F578AA}" name="29" dataDxfId="1381"/>
    <tableColumn id="25" xr3:uid="{69A4324E-C083-46F7-9045-4F5A0A8A7029}" name="30" dataDxfId="1380"/>
    <tableColumn id="26" xr3:uid="{DBC5694B-2026-414C-ACC6-93144006A162}" name="31" dataDxfId="1379"/>
    <tableColumn id="27" xr3:uid="{823ED1C1-B820-4301-889D-715B402B64AE}" name="CARTERA ASESOR" dataDxfId="1378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377">
  <autoFilter ref="A2:K76" xr:uid="{F6E10C3A-51B0-46B0-AC7A-178487A186FC}"/>
  <tableColumns count="11">
    <tableColumn id="1" xr3:uid="{27AC9715-D9AF-4425-8467-97D5ACDF32DB}" name="SUPER" dataDxfId="1376"/>
    <tableColumn id="2" xr3:uid="{60BCBFC1-6517-433B-923C-CCB32F89496C}" name="ASESOR_CRR" dataDxfId="1375">
      <calculatedColumnFormula>D1_DICIEMBRE_2024[[#This Row],[ASESOR]]</calculatedColumnFormula>
    </tableColumn>
    <tableColumn id="5" xr3:uid="{FE528A67-2FD9-481D-A3BD-D0593BF1728D}" name="META" dataDxfId="1374">
      <calculatedColumnFormula>VLOOKUP(D1_DICIEMBRE_2024[[#This Row],[SUPER]],DATA_DICIEMBRE_2024[[SUPERVISOR]:[META]],3,0)</calculatedColumnFormula>
    </tableColumn>
    <tableColumn id="6" xr3:uid="{9F920DCF-74DA-4A35-AEB6-9874EC115540}" name="ALCANCE" dataDxfId="1373">
      <calculatedColumnFormula>D1_DICIEMBRE_2024[[#This Row],[RECUPERO]]/D1_DICIEMBRE_2024[[#This Row],[META]]</calculatedColumnFormula>
    </tableColumn>
    <tableColumn id="7" xr3:uid="{A0A51D41-B7D6-4CCC-ACCB-42E0C653AD2F}" name="SUPER2" dataDxfId="1372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371"/>
    <tableColumn id="8" xr3:uid="{894A3BEA-774F-4F80-88D8-1B289CA5BA86}" name="DNI" dataDxfId="1370"/>
    <tableColumn id="9" xr3:uid="{803AE20B-2CCD-451D-A530-6F128D73F913}" name="FECHA DE INICIO" dataDxfId="1369"/>
    <tableColumn id="10" xr3:uid="{49EAA54F-6677-4846-BCD1-109279DB3A73}" name="ESTADO" dataDxfId="1368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367" dataDxfId="1365" headerRowBorderDxfId="1366" tableBorderDxfId="1364" totalsRowBorderDxfId="1363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362"/>
    <tableColumn id="3" xr3:uid="{ABE326D8-B04B-4CEC-9F6E-FE25C0EE8AA0}" name="RECUPERO SUPERVISOR" dataDxfId="1361">
      <calculatedColumnFormula>MAX(DITE_DICIEMBRE_2024[[#This Row],[1]:[31]])</calculatedColumnFormula>
    </tableColumn>
    <tableColumn id="4" xr3:uid="{9E55702C-7024-420F-8940-D2C1A0A3CA1D}" name="ALCANCE SUPERVISOR" dataDxfId="1360">
      <calculatedColumnFormula>DITE_DICIEMBRE_2024[[#This Row],[RECUPERO SUPERVISOR]]/AZ9</calculatedColumnFormula>
    </tableColumn>
    <tableColumn id="1" xr3:uid="{5009DC4C-3EA4-45D5-A15D-072373F4AE20}" name="SUPER" dataDxfId="1359"/>
    <tableColumn id="6" xr3:uid="{D0AF21FC-B7C0-49FB-B06D-CEE18869F451}" name="1" dataDxfId="1358"/>
    <tableColumn id="7" xr3:uid="{13740F97-8E6D-486C-956C-27845E43364F}" name="2" dataDxfId="1357"/>
    <tableColumn id="36" xr3:uid="{D8D06FB7-6376-4BDE-8C73-E14742A693D2}" name="3" dataDxfId="1356"/>
    <tableColumn id="8" xr3:uid="{6A7AE4CF-8204-4E27-89B3-519888750343}" name="4" dataDxfId="1355"/>
    <tableColumn id="9" xr3:uid="{E68D0942-B003-4636-896B-C7F7CC5DF30B}" name="5" dataDxfId="1354"/>
    <tableColumn id="10" xr3:uid="{A130D834-D24E-4226-8974-EAEEC5239084}" name="6" dataDxfId="1353"/>
    <tableColumn id="11" xr3:uid="{B74AC268-8591-43DA-A0A0-8EED3A99A7E6}" name="7" dataDxfId="1352"/>
    <tableColumn id="12" xr3:uid="{3E5A00D6-9077-4087-98FC-A1F995D9E85D}" name="8" dataDxfId="1351"/>
    <tableColumn id="13" xr3:uid="{1C1866E7-047F-4D10-9606-401FEC40FA49}" name="9" dataDxfId="1350"/>
    <tableColumn id="14" xr3:uid="{1A856C2F-9F0A-48E6-A1F8-02744BF96124}" name="10" dataDxfId="1349"/>
    <tableColumn id="15" xr3:uid="{4AF6AE1F-C32E-4098-A90E-906C45E577A6}" name="11" dataDxfId="1348"/>
    <tableColumn id="32" xr3:uid="{22F83872-EA87-4B20-AC9C-A5E2ACD10B99}" name="12" dataDxfId="1347"/>
    <tableColumn id="33" xr3:uid="{98BD9E2A-AADA-4033-A5CA-E179FF24557D}" name="13" dataDxfId="1346"/>
    <tableColumn id="35" xr3:uid="{700503A6-DBA0-45CB-A088-D89AE0558CCF}" name="14" dataDxfId="1345"/>
    <tableColumn id="34" xr3:uid="{C5A60DDC-0D8C-41E0-A0F0-FBB45535E86A}" name="15" dataDxfId="1344"/>
    <tableColumn id="29" xr3:uid="{D5EC2BDA-E6C3-4A4D-A6AD-950B2D0490AB}" name="16" dataDxfId="1343"/>
    <tableColumn id="30" xr3:uid="{349CB117-97C5-4862-848C-38A5D8F531C9}" name="17" dataDxfId="1342"/>
    <tableColumn id="31" xr3:uid="{C11D4844-CCFA-4F14-88FA-CE5B9B605A6F}" name="18" dataDxfId="1341"/>
    <tableColumn id="26" xr3:uid="{F17C536A-13C6-44BF-A1D0-9E0F529A2288}" name="19" dataDxfId="1340"/>
    <tableColumn id="27" xr3:uid="{784AEED1-4141-49AA-B4F6-24141E5B4FA4}" name="20" dataDxfId="1339"/>
    <tableColumn id="28" xr3:uid="{5FA3E61C-F996-45DB-8D68-7A355B9D9345}" name="21" dataDxfId="1338"/>
    <tableColumn id="16" xr3:uid="{3CDD7303-1AA0-4E13-B85B-07CCE6B3675D}" name="22" dataDxfId="1337"/>
    <tableColumn id="17" xr3:uid="{81F4684D-1734-49FB-8F57-68B80EB1FD1D}" name="23" dataDxfId="1336"/>
    <tableColumn id="18" xr3:uid="{9DA7B90E-288E-45A3-BD0A-31904382DB50}" name="24" dataDxfId="1335"/>
    <tableColumn id="19" xr3:uid="{A0AC125C-0C19-47E9-B7BD-9F657DD56BC2}" name="25" dataDxfId="1334"/>
    <tableColumn id="20" xr3:uid="{E1B67347-A852-4F21-A3C3-D6E44F51E9FF}" name="26" dataDxfId="1333"/>
    <tableColumn id="21" xr3:uid="{992748FE-9359-4D4E-B06A-59F7A48309B5}" name="27" dataDxfId="1332"/>
    <tableColumn id="22" xr3:uid="{3732AEA5-9CC9-4EE6-A93B-386050E291B1}" name="28" dataDxfId="1331"/>
    <tableColumn id="23" xr3:uid="{20A4F952-B20F-4E0E-95CC-77C648A54699}" name="29" dataDxfId="1330"/>
    <tableColumn id="24" xr3:uid="{26953009-23ED-4318-9CEE-07B704B9665A}" name="30" dataDxfId="1329"/>
    <tableColumn id="25" xr3:uid="{267CBC9B-29BE-4672-94C3-393B627CB1FD}" name="31" dataDxfId="1328"/>
    <tableColumn id="5" xr3:uid="{EE07FFF3-9A6D-4F12-ACF6-244205791333}" name="CARTERA" dataDxfId="1327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326" dataDxfId="1325">
  <autoFilter ref="CK8:CO15" xr:uid="{9AD021D7-7D86-458A-9ED4-B4154908A926}"/>
  <tableColumns count="5">
    <tableColumn id="1" xr3:uid="{EF280B0C-5AA9-4C98-8348-08142AD9CF12}" name="VISTA" dataDxfId="1324"/>
    <tableColumn id="2" xr3:uid="{852E579E-9FD0-46ED-9AF6-6DDE965B926B}" name="1" dataDxfId="1323"/>
    <tableColumn id="3" xr3:uid="{E6FD03E6-BDD9-4D85-95AE-4F26472C7EC7}" name="2" dataDxfId="1322"/>
    <tableColumn id="4" xr3:uid="{8654C69D-8F4B-4D69-9CDD-6E64ECCA9D09}" name="3" dataDxfId="1321"/>
    <tableColumn id="14" xr3:uid="{C3EC5E64-D5EB-407B-80F2-85558E14B19B}" name="4" dataDxfId="1320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319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318"/>
    <tableColumn id="5" xr3:uid="{42625339-8FE7-49A5-82AC-5EDD10C3C984}" name="ASESOR"/>
    <tableColumn id="6" xr3:uid="{BD1A5411-32FB-4DF7-B264-96C059BE5C56}" name="RECUPERO" dataDxfId="1317"/>
    <tableColumn id="8" xr3:uid="{8B3B2929-A591-41D7-9D44-B220287F0F2A}" name="DNI" dataDxfId="1316"/>
    <tableColumn id="9" xr3:uid="{AAABF626-1A15-4E7A-A444-7423611F1BB2}" name="FECHA DE INICIO" dataDxfId="1315"/>
    <tableColumn id="10" xr3:uid="{CACFA6D6-8D93-432C-AAD6-E9CBF58F5197}" name="ESTADO" dataDxfId="1314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313" headerRowBorderDxfId="1312" tableBorderDxfId="1311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310">
      <calculatedColumnFormula>DATA_ENERO_2025[[#This Row],[RECUPERO]]/DATA_ENERO_2025[[#This Row],[META]]</calculatedColumnFormula>
    </tableColumn>
    <tableColumn id="3" xr3:uid="{16F39E06-76AE-43AD-903E-9F641E37CB06}" name="Q_ALC" dataDxfId="1309">
      <calculatedColumnFormula>6-ROUNDUP(_xlfn.RANK.EQ(DATA_ENERO_2025[[#This Row],[AL_AC]],DATA_ENERO_2025[AL_AC],0)/(COUNTA(DATA_ENERO_2025[AL_AC])/5),0)</calculatedColumnFormula>
    </tableColumn>
    <tableColumn id="1" xr3:uid="{EEB18830-CD66-4BAC-81C5-B5940467DF41}" name="SUPERVISOR" dataDxfId="1308"/>
    <tableColumn id="6" xr3:uid="{087774B2-9699-454D-B0E9-E9D62B239262}" name="RECUPERO" dataDxfId="1307">
      <calculatedColumnFormula>SUM(DATA_ENERO_2025[[#This Row],[1]:[31]])</calculatedColumnFormula>
    </tableColumn>
    <tableColumn id="7" xr3:uid="{B938E452-5678-4623-B9AD-47B290EB3B56}" name="META" dataDxfId="1306"/>
    <tableColumn id="5" xr3:uid="{A39094CA-883F-4450-A53A-370F0AE54B0C}" name="ASER_" dataDxfId="1305"/>
    <tableColumn id="28" xr3:uid="{BA402970-CDDC-479B-AF0C-DE6FB6DEA3A2}" name="1" dataDxfId="1304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303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302" dataDxfId="1300" headerRowBorderDxfId="1301" tableBorderDxfId="1299" totalsRowBorderDxfId="1298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297"/>
    <tableColumn id="1" xr3:uid="{5A7C4C9C-3E71-483D-9C6F-3AFA18F0B768}" name="RECUPERO SUPERVISOR" dataDxfId="1296">
      <calculatedColumnFormula>MAX(DITE_ENERO_2025[[#This Row],[1]:[31]])</calculatedColumnFormula>
    </tableColumn>
    <tableColumn id="2" xr3:uid="{1DBABE23-BC0D-4016-A3DE-102C34B93437}" name="ALCANCE SUPERVISOR" dataDxfId="1295">
      <calculatedColumnFormula>DITE_ENERO_2025[[#This Row],[RECUPERO SUPERVISOR]]/DITE_ENERO_2025[[#This Row],[META SUPER]]</calculatedColumnFormula>
    </tableColumn>
    <tableColumn id="4" xr3:uid="{AAFE5F6A-D443-4B76-896C-3012A63A21B1}" name="SUPER" dataDxfId="1294"/>
    <tableColumn id="6" xr3:uid="{CAC1468E-FE7F-46E8-8FA8-2EBFE78F55CF}" name="1" dataDxfId="1293"/>
    <tableColumn id="7" xr3:uid="{2C1F1DCC-5615-43E9-8493-73A6B92A7B8C}" name="2" dataDxfId="1292"/>
    <tableColumn id="8" xr3:uid="{CB1DD332-E0A5-4BEF-8B71-8820CA4A145B}" name="3" dataDxfId="1291"/>
    <tableColumn id="9" xr3:uid="{1BB0DD4F-A73A-4F8E-93FB-252CA932D637}" name="4" dataDxfId="1290"/>
    <tableColumn id="10" xr3:uid="{F4A27082-EDDE-411F-B0E7-C50309499B06}" name="5" dataDxfId="1289"/>
    <tableColumn id="11" xr3:uid="{DDC3545E-22B2-4DEC-A217-59650C8BAC95}" name="6" dataDxfId="1288"/>
    <tableColumn id="12" xr3:uid="{F4B5BD15-E4EF-4A2E-9071-FE5F69E48F1F}" name="7" dataDxfId="1287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286"/>
    <tableColumn id="14" xr3:uid="{1DE13FA2-B93D-487E-A105-3A5622C997DE}" name="18" dataDxfId="1285"/>
    <tableColumn id="15" xr3:uid="{6273FFBE-FC81-40C7-91CB-E95ECAD8BE5D}" name="19" dataDxfId="1284"/>
    <tableColumn id="16" xr3:uid="{35253537-0DA1-45D4-B9A3-D1CBC6E92B8B}" name="20" dataDxfId="1283"/>
    <tableColumn id="17" xr3:uid="{4BF3707C-841F-4140-B63C-5B47863B4CA4}" name="21" dataDxfId="1282"/>
    <tableColumn id="18" xr3:uid="{1F7B79C3-A22C-49D8-9C1F-629E6C41B955}" name="22" dataDxfId="1281"/>
    <tableColumn id="19" xr3:uid="{361B16CF-A887-4C9E-88B3-E8A7F4F314B0}" name="23" dataDxfId="1280"/>
    <tableColumn id="20" xr3:uid="{9B3EDA9C-6CB0-4D9F-965A-6EB0593C19D9}" name="24" dataDxfId="1279"/>
    <tableColumn id="21" xr3:uid="{B02655DA-D4F9-4926-88A4-5E8B2F4DF911}" name="25" dataDxfId="1278"/>
    <tableColumn id="22" xr3:uid="{43854B99-1BF7-4DF3-8A04-A277447DE3B8}" name="26" dataDxfId="1277"/>
    <tableColumn id="23" xr3:uid="{CAC2F677-42BD-4EFA-8E99-ABA2036DAF56}" name="27" dataDxfId="1276"/>
    <tableColumn id="24" xr3:uid="{20489B5B-5885-4E43-B5F0-4EAAEE4E8EB8}" name="28" dataDxfId="1275"/>
    <tableColumn id="25" xr3:uid="{B4D29A08-5206-4DCD-AF4C-9B7ABB8D3CFF}" name="29" dataDxfId="1274"/>
    <tableColumn id="26" xr3:uid="{7B49DBDA-317E-4CFB-B7FA-841DFC27E42B}" name="30" dataDxfId="1273"/>
    <tableColumn id="27" xr3:uid="{0126152E-7354-43DB-A75E-4841194C453D}" name="31" dataDxfId="1272"/>
    <tableColumn id="3" xr3:uid="{93315C06-D400-4502-BDDD-AC5886091EC6}" name="CARTERA" dataDxfId="1271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270" dataDxfId="1269">
  <autoFilter ref="CK8:CO15" xr:uid="{628F3242-7DD0-4B7D-BBF4-24BB03052117}"/>
  <tableColumns count="5">
    <tableColumn id="1" xr3:uid="{AF9FE221-25FE-4ADA-80D0-7A04339E9BB1}" name="VISTA" dataDxfId="1268"/>
    <tableColumn id="2" xr3:uid="{B488B423-9458-4683-AA20-4A08180A5ACB}" name="1" dataDxfId="1267"/>
    <tableColumn id="3" xr3:uid="{4D9F7DD4-D75E-4BFC-873B-7FA8E13A86DE}" name="2" dataDxfId="1266"/>
    <tableColumn id="4" xr3:uid="{F6DB5598-2EF2-4C43-BD3D-FDED84C73969}" name="3" dataDxfId="1265"/>
    <tableColumn id="14" xr3:uid="{5A508F25-785E-4D54-9BD9-8B48775B6160}" name="4" dataDxfId="1264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26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262"/>
    <tableColumn id="5" xr3:uid="{44178C41-B41B-4820-A8E8-222FE453335F}" name="ASESOR" dataDxfId="1261"/>
    <tableColumn id="6" xr3:uid="{AC6EB590-A7E8-408F-A892-A1851BCCF0B5}" name="RECUPERO" dataDxfId="1260"/>
    <tableColumn id="8" xr3:uid="{9B60B527-D768-46F8-BB97-824B255159D2}" name="DNI" dataDxfId="1259"/>
    <tableColumn id="9" xr3:uid="{BDF8C571-22FC-498B-99CF-8D578B086437}" name="FECHA DE INICIO" dataDxfId="1258"/>
    <tableColumn id="10" xr3:uid="{4A0E2A05-69C0-48C2-B0D3-4D952F052DB2}" name="ESTADO" dataDxfId="1257"/>
    <tableColumn id="11" xr3:uid="{3D228EA7-2109-464D-B55C-85DBBA7EB19F}" name="SEGMENTO" dataDxfId="125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255" headerRowBorderDxfId="1254" tableBorderDxfId="1253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252">
      <calculatedColumnFormula>DATA_FEBRERO_2025[[#This Row],[RECUPERO]]/DATA_FEBRERO_2025[[#This Row],[META]]</calculatedColumnFormula>
    </tableColumn>
    <tableColumn id="3" xr3:uid="{AE4A1FA5-3083-4CA4-B657-D2D0F2E20004}" name="Q_ALC" dataDxfId="1251">
      <calculatedColumnFormula>6-ROUNDUP(_xlfn.RANK.EQ(DATA_FEBRERO_2025[[#This Row],[AL_AC]],DATA_FEBRERO_2025[AL_AC],0)/(COUNTA(DATA_FEBRERO_2025[AL_AC])/5),0)</calculatedColumnFormula>
    </tableColumn>
    <tableColumn id="1" xr3:uid="{16B2CCFD-0F54-4846-AA70-4C06CEC9176C}" name="SUPERVISOR" dataDxfId="1250"/>
    <tableColumn id="6" xr3:uid="{2DE1A6CE-7493-4B20-83EE-59078393B5AF}" name="RECUPERO" dataDxfId="1249">
      <calculatedColumnFormula>SUM(DATA_FEBRERO_2025[[#This Row],[1]:[31]])</calculatedColumnFormula>
    </tableColumn>
    <tableColumn id="7" xr3:uid="{24FB90FB-A888-41AB-9B19-627A74DA2062}" name="META" dataDxfId="1248"/>
    <tableColumn id="5" xr3:uid="{E6A5C563-3502-4EF4-8D06-C88816E905A8}" name="ASER_" dataDxfId="1247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246"/>
    <tableColumn id="8" xr3:uid="{E99C6359-BA67-4127-80B1-429613DA94CB}" name="31"/>
    <tableColumn id="4" xr3:uid="{1AB4C76D-3918-4961-B05E-216E9D0F2A8C}" name="CARTERA ASESOR" dataDxfId="1245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244" dataDxfId="1242" headerRowBorderDxfId="1243" tableBorderDxfId="1241" totalsRowBorderDxfId="1240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239"/>
    <tableColumn id="1" xr3:uid="{C46409A5-9201-4E30-A3EB-7B6FC2DAF473}" name="RECUPERO SUPERVISOR" dataDxfId="1238">
      <calculatedColumnFormula>MAX(DITE_FEBRERO_2025[[#This Row],[1]:[31]])</calculatedColumnFormula>
    </tableColumn>
    <tableColumn id="2" xr3:uid="{445C2C89-5F44-46FD-8C70-EF4EE30F232E}" name="ALCANCE SUPERVISOR" dataDxfId="1237">
      <calculatedColumnFormula>DITE_FEBRERO_2025[[#This Row],[RECUPERO SUPERVISOR]]/DITE_FEBRERO_2025[[#This Row],[META SUPER]]</calculatedColumnFormula>
    </tableColumn>
    <tableColumn id="4" xr3:uid="{55D4E2C7-B609-4C8C-A5DE-AABFFD74BEB8}" name="SUPER" dataDxfId="1236"/>
    <tableColumn id="6" xr3:uid="{29925D04-B597-415A-B40B-62A3FBA8B23D}" name="1" dataDxfId="1235"/>
    <tableColumn id="7" xr3:uid="{31865A72-E634-4CB8-8660-811FA8147632}" name="2" dataDxfId="1234"/>
    <tableColumn id="8" xr3:uid="{C70A98A0-1CB0-425B-975B-D4464009CDD0}" name="3" dataDxfId="1233"/>
    <tableColumn id="9" xr3:uid="{F56CF612-0AA5-44CB-878D-FA59D84052AD}" name="4" dataDxfId="1232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231"/>
    <tableColumn id="11" xr3:uid="{A6DAF4DF-EAFF-47AB-9A6F-0B2896AE1A18}" name="17" dataDxfId="1230"/>
    <tableColumn id="12" xr3:uid="{3DC03FF0-BAC6-4F5D-B5DE-18A95E2C1B97}" name="18" dataDxfId="1229"/>
    <tableColumn id="13" xr3:uid="{A90729AA-CC5E-4236-924F-A736B7A4BE93}" name="19" dataDxfId="1228"/>
    <tableColumn id="14" xr3:uid="{B48B5FF0-5C49-4DDC-AC33-B45D349AD044}" name="20" dataDxfId="1227"/>
    <tableColumn id="15" xr3:uid="{D36E617E-0BBB-4BC1-BBF1-EB24E3C2CE90}" name="21" dataDxfId="1226"/>
    <tableColumn id="16" xr3:uid="{BD346F05-FCC2-4EA9-8F0F-B55AB2E68BE0}" name="22" dataDxfId="1225"/>
    <tableColumn id="17" xr3:uid="{F5BB9730-A5AE-4489-9CB0-182052BA6557}" name="23" dataDxfId="1224"/>
    <tableColumn id="18" xr3:uid="{B3DEF063-7A67-4F08-9D09-8310B4B64F2B}" name="24" dataDxfId="1223"/>
    <tableColumn id="19" xr3:uid="{558BE332-1E67-4EF7-9FF1-541A019A7066}" name="25" dataDxfId="1222"/>
    <tableColumn id="20" xr3:uid="{073BAAB2-EF92-4A82-B7FE-8339FF3A62EA}" name="26" dataDxfId="1221"/>
    <tableColumn id="21" xr3:uid="{6EC9D118-EB0A-4FDC-A694-0A630EB1048E}" name="27" dataDxfId="1220"/>
    <tableColumn id="22" xr3:uid="{DFF298CB-C24B-4F90-BD14-F99C28391208}" name="28" dataDxfId="1219"/>
    <tableColumn id="23" xr3:uid="{7EF0365B-2B81-4022-84F3-7A3859D35934}" name="29" dataDxfId="1218"/>
    <tableColumn id="24" xr3:uid="{D92D6A29-5A30-4405-A019-D7F8F39E4176}" name="30" dataDxfId="1217"/>
    <tableColumn id="25" xr3:uid="{9BFA1186-4A61-452A-8EAC-4FE410743029}" name="31" dataDxfId="1216"/>
    <tableColumn id="3" xr3:uid="{5EBD9DD4-78E3-4E78-8FD5-A71A2DE2CBE8}" name="CARTERA" dataDxfId="1215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1214" dataDxfId="1213">
  <autoFilter ref="CK8:CO15" xr:uid="{CD951E0C-6BAC-4E04-975A-04769F8000A5}"/>
  <tableColumns count="5">
    <tableColumn id="1" xr3:uid="{47C2FEF6-5357-4549-8005-DD8EC3539863}" name="VISTA" dataDxfId="1212"/>
    <tableColumn id="2" xr3:uid="{CCD006F3-5A71-4D0D-9DFD-11B037CD91D8}" name="1" dataDxfId="1211"/>
    <tableColumn id="3" xr3:uid="{98E7E65E-122C-4175-82F1-624865A7A2D3}" name="2" dataDxfId="1210"/>
    <tableColumn id="4" xr3:uid="{A4BE2A42-080D-4657-9FCF-3468BE3AF8C2}" name="3" dataDxfId="1209"/>
    <tableColumn id="14" xr3:uid="{D44E4FEF-5EE4-46FB-BEEE-A11B8A1BE670}" name="4" dataDxfId="1208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1207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1206">
      <calculatedColumnFormula>D1_MARZO_2025[[#This Row],[RECUPERO]]/D1_MARZO_2025[[#This Row],[META]]</calculatedColumnFormula>
    </tableColumn>
    <tableColumn id="7" xr3:uid="{7155E541-BC22-41C0-914A-E54D790D436D}" name="SUPER2" dataDxfId="1205"/>
    <tableColumn id="5" xr3:uid="{C9BC0167-A73A-4B66-AB0E-BCC22F3CD7BF}" name="ASESOR" dataDxfId="1204"/>
    <tableColumn id="6" xr3:uid="{32E44CF1-7B46-45AA-916C-7D5322097EFD}" name="RECUPERO" dataDxfId="1203"/>
    <tableColumn id="8" xr3:uid="{5504CD70-2376-413C-9DD9-7E1FC1D78F37}" name="DNI" dataDxfId="1202"/>
    <tableColumn id="9" xr3:uid="{27659D49-6FC1-457B-BF33-A19DBF78CDF2}" name="FECHA DE INICIO" dataDxfId="1201"/>
    <tableColumn id="10" xr3:uid="{79E50096-FDE3-4403-8568-FF008447BCC2}" name="ESTADO" dataDxfId="1200"/>
    <tableColumn id="11" xr3:uid="{0DDDAC11-10AB-4791-8916-A8A4E78A7D35}" name="SEGMENTO" dataDxfId="1199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1198" headerRowBorderDxfId="1197" tableBorderDxfId="1196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1195">
      <calculatedColumnFormula>DATA_MARZO_2025[[#This Row],[RECUPERO]]/DATA_MARZO_2025[[#This Row],[META]]</calculatedColumnFormula>
    </tableColumn>
    <tableColumn id="3" xr3:uid="{6050B278-B3D2-4B4C-8475-D701C9B8AB17}" name="Q_ALC" dataDxfId="1194">
      <calculatedColumnFormula>6-ROUNDUP(_xlfn.RANK.EQ(DATA_MARZO_2025[[#This Row],[AL_AC]],DATA_MARZO_2025[AL_AC],0)/(COUNTA(DATA_MARZO_2025[AL_AC])/5),0)</calculatedColumnFormula>
    </tableColumn>
    <tableColumn id="1" xr3:uid="{A94CCC19-556A-4124-8949-24896CDBE45E}" name="SUPERVISOR" dataDxfId="1193"/>
    <tableColumn id="6" xr3:uid="{EBBFD24C-8909-45B0-B8CB-4ED73B62F2AB}" name="RECUPERO" dataDxfId="1192">
      <calculatedColumnFormula>SUM(DATA_MARZO_2025[[#This Row],[1]:[31]])</calculatedColumnFormula>
    </tableColumn>
    <tableColumn id="7" xr3:uid="{D5702432-6067-40C7-B647-63D5EBDD13C2}" name="META" dataDxfId="1191"/>
    <tableColumn id="5" xr3:uid="{40A208DF-2D8B-4D71-B923-6BFFA76CDA11}" name="ASER_" dataDxfId="1190"/>
    <tableColumn id="38" xr3:uid="{1F074B40-AB13-4BEE-BC21-9D178D274909}" name="1"/>
    <tableColumn id="41" xr3:uid="{936D83D8-C85E-4C4D-9E8D-BA3D7C54F99A}" name="2" dataDxfId="1189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188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1187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1186" dataDxfId="1184" headerRowBorderDxfId="1185" tableBorderDxfId="1183" totalsRowBorderDxfId="1182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1181"/>
    <tableColumn id="1" xr3:uid="{23B67F77-728E-46C0-B5B1-11CE8E08D862}" name="RECUPERO SUPERVISOR" dataDxfId="1180">
      <calculatedColumnFormula>MAX(DITE_MARZO_2025[[#This Row],[1]:[31]])</calculatedColumnFormula>
    </tableColumn>
    <tableColumn id="2" xr3:uid="{0BAE08AE-6A16-447E-9DDD-8800D68BFFA3}" name="ALCANCE SUPERVISOR" dataDxfId="1179">
      <calculatedColumnFormula>DITE_MARZO_2025[[#This Row],[RECUPERO SUPERVISOR]]/DITE_MARZO_2025[[#This Row],[META SUPER]]</calculatedColumnFormula>
    </tableColumn>
    <tableColumn id="4" xr3:uid="{663301EA-2B77-4C76-B8E0-713CAAD1AC41}" name="SUPER" dataDxfId="1178"/>
    <tableColumn id="6" xr3:uid="{9A6FEB31-48E4-456F-8C1F-14055131E9D6}" name="1" dataDxfId="1177"/>
    <tableColumn id="7" xr3:uid="{B8154FAF-39D2-4ED9-8DD7-C179156ECA39}" name="2" dataDxfId="1176"/>
    <tableColumn id="8" xr3:uid="{E58A14C1-44D1-46A4-9137-21E70261FA76}" name="3" dataDxfId="1175"/>
    <tableColumn id="9" xr3:uid="{EFDA2093-809C-4DA2-80F9-0388CCC5E290}" name="4" dataDxfId="1174"/>
    <tableColumn id="10" xr3:uid="{634CF5F0-F36D-4B26-8143-8C3A6FB59216}" name="5" dataDxfId="1173"/>
    <tableColumn id="11" xr3:uid="{77A0553B-7BDF-49B7-B459-701A77496BEA}" name="6" dataDxfId="1172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1171"/>
    <tableColumn id="13" xr3:uid="{C6D91E97-E16B-4E76-BE55-A08C2A1131DD}" name="18" dataDxfId="1170"/>
    <tableColumn id="14" xr3:uid="{2A5F1078-A097-4171-BD28-7B9B623471D0}" name="19" dataDxfId="1169"/>
    <tableColumn id="15" xr3:uid="{5E883D61-775A-4AD4-A304-156DCFD9F825}" name="20" dataDxfId="1168"/>
    <tableColumn id="16" xr3:uid="{BEFB5788-590D-4EFA-8707-20BAAF7026F1}" name="21" dataDxfId="1167"/>
    <tableColumn id="17" xr3:uid="{8FC06E69-FAE9-4DBE-9C75-7A6598DE29C6}" name="22" dataDxfId="1166"/>
    <tableColumn id="18" xr3:uid="{966EC934-1D25-407E-AE13-8147AC3FF531}" name="23" dataDxfId="1165"/>
    <tableColumn id="19" xr3:uid="{5437FF24-6F5D-412D-82EE-8C668C7DC853}" name="24" dataDxfId="1164"/>
    <tableColumn id="20" xr3:uid="{204A7CBC-2C07-4027-851F-021033B930C1}" name="25" dataDxfId="1163"/>
    <tableColumn id="21" xr3:uid="{DF491418-AC74-4C6A-852F-F0797487D11C}" name="26" dataDxfId="1162"/>
    <tableColumn id="22" xr3:uid="{E184F0A4-EF1A-48F5-8166-10085FC40D13}" name="27" dataDxfId="1161"/>
    <tableColumn id="23" xr3:uid="{66C12B87-BC6D-46BE-AF31-D0C68A22BC7E}" name="28" dataDxfId="1160"/>
    <tableColumn id="24" xr3:uid="{A2DB9C74-4CB6-4BBF-A230-DF50FDE9380D}" name="29" dataDxfId="1159"/>
    <tableColumn id="25" xr3:uid="{D54E02BE-AA16-43C7-ABD3-89326740EA63}" name="30" dataDxfId="1158"/>
    <tableColumn id="26" xr3:uid="{11172EA7-856A-4297-8329-62917B649E9A}" name="31" dataDxfId="1157"/>
    <tableColumn id="3" xr3:uid="{42C6AD34-2DFF-436B-BB22-6DE170226F44}" name="CARTERA" dataDxfId="1156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1155" dataDxfId="1154">
  <autoFilter ref="CK8:CO15" xr:uid="{5CC39DC1-38AA-4FD7-8618-9D1757C063BF}"/>
  <tableColumns count="5">
    <tableColumn id="1" xr3:uid="{199AD204-98F5-4357-9EC8-563E6CC4C321}" name="VISTA" dataDxfId="1153"/>
    <tableColumn id="2" xr3:uid="{BFF1F734-4111-4DDD-8CA0-5198DC585DA1}" name="1" dataDxfId="1152"/>
    <tableColumn id="3" xr3:uid="{E52B6FFD-0DE7-46BA-A600-8E50FF6CEDED}" name="2" dataDxfId="1151"/>
    <tableColumn id="4" xr3:uid="{5F9675DE-09FF-4EA0-A369-BBECA620B87D}" name="3" dataDxfId="1150"/>
    <tableColumn id="14" xr3:uid="{DA0EFF7B-8E6A-466A-B17D-365D82C21948}" name="4" dataDxfId="1149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1148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1147"/>
    <tableColumn id="5" xr3:uid="{D789E66F-CC8C-4715-A998-7AE532E85E8A}" name="ASESOR" dataDxfId="1146"/>
    <tableColumn id="6" xr3:uid="{3455DB8A-5A64-4A8F-8153-2471763CA60D}" name="RECUPERO" dataDxfId="1145"/>
    <tableColumn id="8" xr3:uid="{F8575E1F-78C1-4E15-B505-1AECE8857345}" name="DNI" dataDxfId="1144"/>
    <tableColumn id="9" xr3:uid="{BE130F2A-9B67-45D5-AA49-051D2F0A515B}" name="FECHA DE INICIO" dataDxfId="1143"/>
    <tableColumn id="10" xr3:uid="{31096FEC-094E-478E-A9F3-0023192798F0}" name="ESTADO" dataDxfId="1142"/>
    <tableColumn id="11" xr3:uid="{CD53B1C2-5C16-4E04-B510-37D1EE2D9C67}" name="SEGMENTO" dataDxfId="114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1140" headerRowBorderDxfId="1139" tableBorderDxfId="1138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1137">
      <calculatedColumnFormula>DATA_ABRIL_2025[[#This Row],[RECUPERO]]/DATA_ABRIL_2025[[#This Row],[META]]</calculatedColumnFormula>
    </tableColumn>
    <tableColumn id="3" xr3:uid="{1B1E8B7A-D562-46FD-89DE-12ADBC7146F2}" name="Q_ALC" dataDxfId="1136">
      <calculatedColumnFormula>6-ROUNDUP(_xlfn.RANK.EQ(DATA_ABRIL_2025[[#This Row],[AL_AC]],DATA_ABRIL_2025[AL_AC],0)/(COUNTA(DATA_ABRIL_2025[AL_AC])/5),0)</calculatedColumnFormula>
    </tableColumn>
    <tableColumn id="1" xr3:uid="{B2C9AE52-4849-4DBA-83AD-3E350CC25C2D}" name="SUPERVISOR" dataDxfId="1135"/>
    <tableColumn id="6" xr3:uid="{9C2D93B7-85A2-4E07-8DD4-3C81F7BF7EBF}" name="RECUPERO" dataDxfId="1134">
      <calculatedColumnFormula>SUM(DATA_ABRIL_2025[[#This Row],[1]:[31]])</calculatedColumnFormula>
    </tableColumn>
    <tableColumn id="7" xr3:uid="{8F4173FF-BB8D-4C61-A5E9-1B6F872C619C}" name="META" dataDxfId="1133"/>
    <tableColumn id="5" xr3:uid="{64151D2C-B822-41DF-8964-343214960730}" name="ASER_" dataDxfId="1132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1131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1130" dataDxfId="1128" headerRowBorderDxfId="1129" tableBorderDxfId="1127" totalsRowBorderDxfId="1126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1125"/>
    <tableColumn id="1" xr3:uid="{56AD13BC-F67F-4EBC-8601-073AD9D41E5D}" name="RECUPERO SUPERVISOR" dataDxfId="1124">
      <calculatedColumnFormula>MAX(DITE_ABRIL_2025[[#This Row],[1]:[31]])</calculatedColumnFormula>
    </tableColumn>
    <tableColumn id="2" xr3:uid="{B40C8394-DA7A-4DDD-89EA-AE757C76DD20}" name="ALCANCE SUPERVISOR" dataDxfId="1123">
      <calculatedColumnFormula>BA9/DITE_ABRIL_2025[[#This Row],[META SUPER]]</calculatedColumnFormula>
    </tableColumn>
    <tableColumn id="4" xr3:uid="{B71408F8-B985-4B11-8661-52EFC6FA8097}" name="SUPER" dataDxfId="1122"/>
    <tableColumn id="6" xr3:uid="{9E37ADBB-A64C-4E4B-9AF4-6087C797FB5E}" name="1" dataDxfId="1121"/>
    <tableColumn id="7" xr3:uid="{09E3EE83-45B5-4808-842B-71D4652DE46A}" name="2" dataDxfId="1120"/>
    <tableColumn id="8" xr3:uid="{243F9102-2670-48D4-B25D-8432658D89F6}" name="3" dataDxfId="1119"/>
    <tableColumn id="9" xr3:uid="{06003E0F-B470-4925-ACE4-1381347B3E87}" name="4" dataDxfId="1118"/>
    <tableColumn id="10" xr3:uid="{DF8C4E72-181D-4E2F-A34D-2BB7FD231520}" name="5" dataDxfId="1117"/>
    <tableColumn id="11" xr3:uid="{56E37C44-85E9-4431-A560-A54606105B9D}" name="6" dataDxfId="1116"/>
    <tableColumn id="12" xr3:uid="{9ADEA573-5E4A-46C0-8569-AFED61AE0141}" name="7" dataDxfId="1115"/>
    <tableColumn id="13" xr3:uid="{D44E56ED-D810-4F08-ACAA-0850A2CBA861}" name="8" dataDxfId="1114"/>
    <tableColumn id="14" xr3:uid="{4F1A46EB-156C-42BB-A090-307A483EDA59}" name="9" dataDxfId="1113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1112"/>
    <tableColumn id="16" xr3:uid="{C78E77EC-88A1-4EFD-AD1A-7DF788C46683}" name="22" dataDxfId="1111"/>
    <tableColumn id="17" xr3:uid="{D5FD8172-0B95-4406-9239-1ABAD08F1B45}" name="23" dataDxfId="1110"/>
    <tableColumn id="18" xr3:uid="{8E9BAC3F-3B04-449B-88EE-DBF57FA626AC}" name="24" dataDxfId="1109"/>
    <tableColumn id="19" xr3:uid="{BFA3B7EB-0BC7-4311-8FCE-7C69A9357A03}" name="25" dataDxfId="1108"/>
    <tableColumn id="20" xr3:uid="{D2BE25CA-961F-40EE-9EC1-A49EEA4DDB5A}" name="26" dataDxfId="1107"/>
    <tableColumn id="21" xr3:uid="{77AAB025-517F-4236-B11B-AEE9B7399348}" name="27" dataDxfId="1106"/>
    <tableColumn id="22" xr3:uid="{E35C7392-A09A-482A-9C37-79B0D6711E60}" name="28" dataDxfId="1105"/>
    <tableColumn id="23" xr3:uid="{B9F1E360-1FEC-4978-B5DB-3DECA1925AE9}" name="29" dataDxfId="1104"/>
    <tableColumn id="24" xr3:uid="{89A20735-1F9D-4A38-9BEB-B3BD56D1FD35}" name="30" dataDxfId="1103"/>
    <tableColumn id="25" xr3:uid="{4BE1A809-8A7F-4933-9AB7-B0E4C9CDDD7E}" name="31" dataDxfId="1102"/>
    <tableColumn id="3" xr3:uid="{8BAF39B2-F0EB-433E-8F3A-FEAC89C5F9BF}" name="CARTERA" dataDxfId="1101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1100" dataDxfId="1099">
  <autoFilter ref="CK8:CO16" xr:uid="{A098A3B8-3C17-4FC2-BD2A-EA8EA6D3503A}"/>
  <tableColumns count="5">
    <tableColumn id="1" xr3:uid="{EEB56793-AB81-4365-A4E5-C06A780CA295}" name="VISTA" dataDxfId="1098"/>
    <tableColumn id="2" xr3:uid="{54EC6886-D858-4D08-95BC-9CB64C69785F}" name="1" dataDxfId="1097"/>
    <tableColumn id="3" xr3:uid="{29622426-510D-41D8-BAAB-33B75A3032DA}" name="2" dataDxfId="1096"/>
    <tableColumn id="4" xr3:uid="{10D8188B-45F2-4371-9D53-44980E950C48}" name="3" dataDxfId="1095"/>
    <tableColumn id="14" xr3:uid="{88B5AB80-A8EA-41B5-BA7B-E57AF885CB41}" name="4" dataDxfId="1094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1093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1092">
      <calculatedColumnFormula>D1_MAYO_2025[[#This Row],[RECUPERO]]/D1_MAYO_2025[[#This Row],[META]]</calculatedColumnFormula>
    </tableColumn>
    <tableColumn id="7" xr3:uid="{7C5F88F0-9FF3-49CF-BE68-2D455D9DEE81}" name="SUPER2" dataDxfId="1091"/>
    <tableColumn id="5" xr3:uid="{5FAC7613-1036-4D50-9A09-AB4F41D88D12}" name="ASESOR" dataDxfId="1090"/>
    <tableColumn id="6" xr3:uid="{373B07DA-C176-4486-843D-36C5A3043867}" name="RECUPERO" dataDxfId="1089"/>
    <tableColumn id="8" xr3:uid="{CDBFB8A5-E15E-4513-B245-3523278CBBD2}" name="DNI" dataDxfId="1088"/>
    <tableColumn id="9" xr3:uid="{64A6BF66-DB3B-4ED3-B1A9-2DF71B8D1ACE}" name="FECHA DE INICIO" dataDxfId="1087"/>
    <tableColumn id="10" xr3:uid="{9DD10A75-AE91-4226-BF53-FBC3A38A3094}" name="ESTADO" dataDxfId="1086"/>
    <tableColumn id="11" xr3:uid="{E457A2EF-C26E-43DE-BDB2-64E1BFF451C1}" name="SEGMENTO" dataDxfId="1085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1084" headerRowBorderDxfId="1083" tableBorderDxfId="1082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1081">
      <calculatedColumnFormula>DATA_MAYO_2025[[#This Row],[RECUPERO]]/DATA_MAYO_2025[[#This Row],[META]]</calculatedColumnFormula>
    </tableColumn>
    <tableColumn id="3" xr3:uid="{8551335D-BE40-494B-A806-42FAA211C207}" name="Q_ALC" dataDxfId="1080">
      <calculatedColumnFormula>6-ROUNDUP(_xlfn.RANK.EQ(DATA_MAYO_2025[[#This Row],[AL_AC]],DATA_MAYO_2025[AL_AC],0)/(COUNTA(DATA_MAYO_2025[AL_AC])/5),0)</calculatedColumnFormula>
    </tableColumn>
    <tableColumn id="1" xr3:uid="{1F17A9F8-FF2D-4D38-ADF0-9C21DD7CE96D}" name="SUPERVISOR" dataDxfId="1079"/>
    <tableColumn id="6" xr3:uid="{85DC5B94-4FF7-4224-A993-E56A00A5F6DA}" name="RECUPERO" dataDxfId="1078">
      <calculatedColumnFormula>SUM(DATA_MAYO_2025[[#This Row],[1]:[31]])</calculatedColumnFormula>
    </tableColumn>
    <tableColumn id="7" xr3:uid="{E2EB46E1-D5BC-46B2-859F-8C05EBBE26F5}" name="META" dataDxfId="1077"/>
    <tableColumn id="5" xr3:uid="{A8ED42EF-7F3D-47A1-A928-02CDC650D596}" name="ASER_" dataDxfId="1076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1075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1074" dataDxfId="1072" headerRowBorderDxfId="1073" tableBorderDxfId="1071" totalsRowBorderDxfId="1070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1069"/>
    <tableColumn id="1" xr3:uid="{E8B4D119-C811-4392-9EE6-8F0C79BEE9E9}" name="RECUPERO SUPERVISOR" dataDxfId="1068">
      <calculatedColumnFormula>MAX(DITE_MAYO_2025[[#This Row],[1]:[31]])</calculatedColumnFormula>
    </tableColumn>
    <tableColumn id="2" xr3:uid="{B44E621C-D444-4670-8FB8-CA1A1E3293FE}" name="ALCANCE SUPERVISOR" dataDxfId="1067">
      <calculatedColumnFormula>DITE_MAYO_2025[[#This Row],[RECUPERO SUPERVISOR]]/DITE_MAYO_2025[[#This Row],[META SUPER]]</calculatedColumnFormula>
    </tableColumn>
    <tableColumn id="4" xr3:uid="{63B60F11-ECE7-4839-BADE-F875CF35D6C8}" name="SUPER" dataDxfId="1066"/>
    <tableColumn id="6" xr3:uid="{795F9848-930D-4B49-893D-00DA36A6069C}" name="1" dataDxfId="1065"/>
    <tableColumn id="7" xr3:uid="{A0F1B09B-45CD-4449-B0E0-2A746353F5F6}" name="2" dataDxfId="1064"/>
    <tableColumn id="8" xr3:uid="{42485F8E-3938-40CB-B75A-E12120AF085D}" name="3" dataDxfId="1063"/>
    <tableColumn id="9" xr3:uid="{16CE59CD-D621-412D-8F6E-F5B8FEEFCBB4}" name="4" dataDxfId="1062"/>
    <tableColumn id="10" xr3:uid="{D1B5939A-E95A-4BE2-BA16-796CFB62C7BB}" name="5" dataDxfId="1061"/>
    <tableColumn id="11" xr3:uid="{42606FA2-25C4-48F7-BC25-B75CFBF93D7E}" name="6" dataDxfId="1060"/>
    <tableColumn id="12" xr3:uid="{91DD2662-D657-4CF0-B378-5B3D9B374F80}" name="7" dataDxfId="1059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1058"/>
    <tableColumn id="14" xr3:uid="{FDAEFC46-2A8B-451E-929D-76EC4BC7CA39}" name="19" dataDxfId="1057"/>
    <tableColumn id="15" xr3:uid="{1F944C9F-2359-45A9-8922-617195550B92}" name="20" dataDxfId="1056"/>
    <tableColumn id="16" xr3:uid="{D023EA95-922B-4435-8A92-F165E2F3A560}" name="21" dataDxfId="1055"/>
    <tableColumn id="17" xr3:uid="{7AC3BA92-E630-483B-B27E-18C40869116B}" name="22" dataDxfId="1054"/>
    <tableColumn id="18" xr3:uid="{3609A57C-B1DB-4D87-9574-007183221000}" name="23" dataDxfId="1053"/>
    <tableColumn id="19" xr3:uid="{98740490-1047-4343-85C8-834AE6AF935A}" name="24" dataDxfId="1052"/>
    <tableColumn id="20" xr3:uid="{CE682DBD-B5A8-49C9-8A73-515C0BB553A8}" name="25" dataDxfId="1051"/>
    <tableColumn id="21" xr3:uid="{2C63A6DB-A36B-488F-8D7C-F86E11CED59A}" name="26" dataDxfId="1050"/>
    <tableColumn id="22" xr3:uid="{01511E88-F7F3-4FDD-998C-292B28698241}" name="27" dataDxfId="1049"/>
    <tableColumn id="23" xr3:uid="{B0CE642E-7F10-4E00-9DD1-FC5CF0499DC2}" name="28" dataDxfId="1048"/>
    <tableColumn id="24" xr3:uid="{EE9469B0-D486-4046-8AA2-36629B9D9667}" name="29" dataDxfId="1047"/>
    <tableColumn id="25" xr3:uid="{D05B2A45-8E05-43BB-9FFA-CC56C7D8C31E}" name="30" dataDxfId="1046"/>
    <tableColumn id="26" xr3:uid="{AE78D865-FDC9-4B75-AADF-A48F19C319DC}" name="31" dataDxfId="1045"/>
    <tableColumn id="3" xr3:uid="{0887DE9C-F035-4EEC-B2F4-4C2CEB11922C}" name="CARTERA" dataDxfId="1044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1043" dataDxfId="1042">
  <autoFilter ref="CK8:CO16" xr:uid="{2E1714BA-AA31-40C3-A8A8-8F7AF2BE18D3}"/>
  <tableColumns count="5">
    <tableColumn id="1" xr3:uid="{FD8B1FFA-2501-4004-A802-184E80D06B91}" name="VISTA" dataDxfId="1041"/>
    <tableColumn id="2" xr3:uid="{429A3B8D-50F1-4374-8637-AB41E24A51D7}" name="1" dataDxfId="1040"/>
    <tableColumn id="3" xr3:uid="{DF889198-ABC0-4D54-8703-0B6A785ACBEB}" name="2" dataDxfId="1039"/>
    <tableColumn id="4" xr3:uid="{441DAF2A-F2AF-4DE9-A31B-DB40B0EF364E}" name="3" dataDxfId="1038"/>
    <tableColumn id="14" xr3:uid="{13BCF5FE-8355-4BAE-9E87-9F83B0CDD4C1}" name="4" dataDxfId="1037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1036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1035"/>
    <tableColumn id="5" xr3:uid="{1BF578D9-FB1B-48B0-B732-40F721FD7C19}" name="ASESOR" dataDxfId="1034"/>
    <tableColumn id="6" xr3:uid="{CA995F17-DCA5-4D19-B2E1-FD9362121A39}" name="RECUPERO"/>
    <tableColumn id="8" xr3:uid="{9BC620F7-3E10-4417-B0EA-F37D1F039447}" name="DNI" dataDxfId="1033"/>
    <tableColumn id="9" xr3:uid="{0CBCBA61-9BA1-4E3D-B6CE-38E6C9A1078C}" name="FECHA DE INICIO" dataDxfId="1032"/>
    <tableColumn id="10" xr3:uid="{3A23F58F-8B92-4D7C-82D9-23C8B3B51E6F}" name="ESTADO" dataDxfId="1031"/>
    <tableColumn id="11" xr3:uid="{2E50347E-4858-4527-938D-F94ED2AB3BED}" name="SEGMENTO" dataDxfId="1030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1029" headerRowBorderDxfId="1028" tableBorderDxfId="1027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1026">
      <calculatedColumnFormula>DATA_JUNIO_2025[[#This Row],[RECUPERO]]/DATA_JUNIO_2025[[#This Row],[META]]</calculatedColumnFormula>
    </tableColumn>
    <tableColumn id="3" xr3:uid="{78E201C6-658E-4437-AC52-3D0E669D8389}" name="Q_ALC" dataDxfId="1025">
      <calculatedColumnFormula>6-ROUNDUP(_xlfn.RANK.EQ(DATA_JUNIO_2025[[#This Row],[AL_AC]],DATA_JUNIO_2025[AL_AC],0)/(COUNTA(DATA_JUNIO_2025[AL_AC])/5),0)</calculatedColumnFormula>
    </tableColumn>
    <tableColumn id="1" xr3:uid="{C1D03C86-C680-4F57-A317-59AA1FC8881C}" name="SUPERVISOR" dataDxfId="1024"/>
    <tableColumn id="6" xr3:uid="{3AD4A449-DB0B-4879-AD61-28FA40E45717}" name="RECUPERO" dataDxfId="1023">
      <calculatedColumnFormula>SUM(DATA_JUNIO_2025[[#This Row],[1]:[31]])</calculatedColumnFormula>
    </tableColumn>
    <tableColumn id="7" xr3:uid="{2BD9FB92-38FC-44A8-B5F2-890569E48C37}" name="META" dataDxfId="1022"/>
    <tableColumn id="5" xr3:uid="{9812F1F1-AB5A-41A6-A84D-86B290FCB7E7}" name="ASER_" dataDxfId="1021"/>
    <tableColumn id="37" xr3:uid="{834796BA-53F4-4194-919E-D8B97FEA7F3F}" name="1" dataDxfId="1020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1019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1018" dataDxfId="1016" headerRowBorderDxfId="1017" tableBorderDxfId="1015" totalsRowBorderDxfId="1014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1013"/>
    <tableColumn id="1" xr3:uid="{1A75BF93-811F-4AFA-86B4-9AD496200913}" name="RECUPERO SUPERVISOR" dataDxfId="1012"/>
    <tableColumn id="2" xr3:uid="{60B107BC-0938-4363-BE59-47C4E7777D14}" name="ALCANCE SUPERVISOR" dataDxfId="1011">
      <calculatedColumnFormula>DITE_JUNIO_2025[[#This Row],[RECUPERO SUPERVISOR]]/DITE_JUNIO_2025[[#This Row],[META SUPER]]</calculatedColumnFormula>
    </tableColumn>
    <tableColumn id="4" xr3:uid="{846684E8-1F2C-4021-AB12-AFBE9E56FAA4}" name="SUPER" dataDxfId="1010"/>
    <tableColumn id="6" xr3:uid="{A217DEAD-ACD7-4C63-A622-E2E01ECF328C}" name="1" dataDxfId="1009"/>
    <tableColumn id="7" xr3:uid="{5CA18C0A-7D47-455B-B153-EFA8D01D32D6}" name="2" dataDxfId="1008"/>
    <tableColumn id="8" xr3:uid="{3CBBE086-E28B-4224-AF45-5A4E7A009E3F}" name="3" dataDxfId="1007"/>
    <tableColumn id="9" xr3:uid="{4B327145-F7C9-4ABC-A911-6EB2E553C986}" name="4" dataDxfId="1006"/>
    <tableColumn id="10" xr3:uid="{C644450F-2149-4D87-8E04-D3DD6B99C066}" name="5" dataDxfId="1005"/>
    <tableColumn id="11" xr3:uid="{92D6DA00-2083-479D-96F6-4B48312C9C12}" name="6" dataDxfId="1004"/>
    <tableColumn id="12" xr3:uid="{2EC613D6-BDCD-416F-817F-42C8018B90FE}" name="7" dataDxfId="1003"/>
    <tableColumn id="13" xr3:uid="{B55C5834-2D46-4D83-8429-14D18D9B95EF}" name="8" dataDxfId="1002"/>
    <tableColumn id="14" xr3:uid="{5C6DF4C8-EDC0-4827-AA8B-9C2B7202A4DA}" name="9" dataDxfId="1001"/>
    <tableColumn id="15" xr3:uid="{764D7AA1-F3E2-4E06-A4A9-952B47F95E76}" name="10" dataDxfId="1000"/>
    <tableColumn id="16" xr3:uid="{6D896E44-118D-4124-BF4A-2E06B8568517}" name="11" dataDxfId="999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998"/>
    <tableColumn id="18" xr3:uid="{E97C32F3-7B30-46E7-B4CD-72B412E48E28}" name="22" dataDxfId="997"/>
    <tableColumn id="19" xr3:uid="{FD784BF8-211E-4275-A9B4-168979C2AFD1}" name="23" dataDxfId="996"/>
    <tableColumn id="20" xr3:uid="{766DA9FA-C407-4AC5-BFFB-BF6A1B6D5B26}" name="24" dataDxfId="995"/>
    <tableColumn id="21" xr3:uid="{CD1B765C-53CF-4C5C-A708-487BC53AF68A}" name="25" dataDxfId="994"/>
    <tableColumn id="22" xr3:uid="{2800A805-A560-4CF0-B47E-4486A92755E4}" name="26" dataDxfId="993"/>
    <tableColumn id="23" xr3:uid="{7067EFFA-F2EA-4FFF-A281-8E3E0E718C87}" name="27" dataDxfId="992"/>
    <tableColumn id="24" xr3:uid="{BB01C4B5-FEB4-44E1-BF58-4C9BF81261B1}" name="28" dataDxfId="991"/>
    <tableColumn id="25" xr3:uid="{2116D7DE-6632-4314-9539-6B4BA9407512}" name="29" dataDxfId="990"/>
    <tableColumn id="37" xr3:uid="{CBFA4429-3DA2-46C7-A9A0-49B669AE33A6}" name="30"/>
    <tableColumn id="26" xr3:uid="{B0D188FD-F41F-4C43-A42F-87048D9F3347}" name="31" dataDxfId="989"/>
    <tableColumn id="3" xr3:uid="{153A774F-FA3D-4DE9-A743-A193E9EC2BE7}" name="CARTERA" dataDxfId="988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987" dataDxfId="986">
  <autoFilter ref="CK8:CO16" xr:uid="{D9FB21D9-7D2B-4B44-80D1-3C8656081B59}"/>
  <tableColumns count="5">
    <tableColumn id="1" xr3:uid="{55CC47EE-B5EB-4C22-912A-314A0C4A22CD}" name="VISTA" dataDxfId="985"/>
    <tableColumn id="2" xr3:uid="{68D27FF1-F05E-4881-A0C1-4566D81A7430}" name="1" dataDxfId="984"/>
    <tableColumn id="3" xr3:uid="{E7DA3F7B-A434-4EEC-A6F7-AC22B5F4CAE6}" name="2" dataDxfId="983"/>
    <tableColumn id="4" xr3:uid="{B8418D52-AA16-49C2-A8AA-75631794246B}" name="3" dataDxfId="982"/>
    <tableColumn id="14" xr3:uid="{5C3F1E9C-C0C1-4E39-B365-91CF22966878}" name="4" dataDxfId="981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980" headerRowBorderDxfId="979" tableBorderDxfId="978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977">
      <calculatedColumnFormula>DATA_JULIO_2025[[#This Row],[RECUPERO]]/DATA_JULIO_2025[[#This Row],[META]]</calculatedColumnFormula>
    </tableColumn>
    <tableColumn id="3" xr3:uid="{1754C817-3C23-490F-BEA3-3ACD2AC34A65}" name="Q_ALC" dataDxfId="976">
      <calculatedColumnFormula>6-ROUNDUP(_xlfn.RANK.EQ(DATA_JULIO_2025[[#This Row],[AL_AC]],DATA_JULIO_2025[AL_AC],0)/(COUNTA(DATA_JULIO_2025[AL_AC])/5),0)</calculatedColumnFormula>
    </tableColumn>
    <tableColumn id="5" xr3:uid="{635B51D1-72B4-46A4-B795-4985950C2B5D}" name="SUPERVISOR" dataDxfId="975"/>
    <tableColumn id="6" xr3:uid="{BCDF5A35-E274-481A-8FAA-7585E0413D78}" name="RECUPERO" dataDxfId="974">
      <calculatedColumnFormula>SUM(DATA_JULIO_2025[[#This Row],[1]:[31]])</calculatedColumnFormula>
    </tableColumn>
    <tableColumn id="7" xr3:uid="{8DE1FEE0-51D3-4EA8-A46E-89BEBA12056E}" name="META" dataDxfId="973"/>
    <tableColumn id="1" xr3:uid="{3C41F150-757E-4673-8594-D891B2820E33}" name="ASER_" dataDxfId="972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971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969" headerRowBorderDxfId="970" tableBorderDxfId="968">
  <autoFilter ref="A2:K85" xr:uid="{F460AB3C-55A7-4610-B74D-44400B82E396}"/>
  <tableColumns count="11">
    <tableColumn id="1" xr3:uid="{174E92CC-5FBB-42E6-ABBA-A2148115201A}" name="SUPER" dataDxfId="967">
      <calculatedColumnFormula>D1_JULIO_2025[[#This Row],[SUPER2]]</calculatedColumnFormula>
    </tableColumn>
    <tableColumn id="6" xr3:uid="{D87E1435-21B2-485D-8BCD-1C27FC523EEA}" name="ASESOR_CRR" dataDxfId="966"/>
    <tableColumn id="2" xr3:uid="{FC570054-965C-4F29-B04A-C58608AEAECA}" name="META" dataDxfId="965">
      <calculatedColumnFormula>VLOOKUP(D1_JULIO_2025[[#This Row],[SUPER]],DATA_JULIO_2025[[SUPERVISOR]:[META]],3,0)</calculatedColumnFormula>
    </tableColumn>
    <tableColumn id="3" xr3:uid="{CF023A93-4AFB-4349-9235-179A60BC2249}" name="ALCANCE" dataDxfId="964">
      <calculatedColumnFormula>D1_JULIO_2025[[#This Row],[RECUPERO]]/C3</calculatedColumnFormula>
    </tableColumn>
    <tableColumn id="7" xr3:uid="{59576C9E-00A8-419A-8EFC-86D74D6B4B3F}" name="SUPER2" dataDxfId="963"/>
    <tableColumn id="4" xr3:uid="{6F567985-92B6-498E-BDE9-81AA438ECD22}" name="ASESOR" dataDxfId="962"/>
    <tableColumn id="5" xr3:uid="{2DFC340F-6B74-4E64-B475-782D4A5F8B3E}" name="RECUPERO" dataDxfId="961"/>
    <tableColumn id="8" xr3:uid="{D42D0BDD-24C5-4390-9867-D5F3D45952CE}" name="DNI" dataDxfId="960"/>
    <tableColumn id="9" xr3:uid="{A9555617-B6CF-4123-9AD8-5E9DB6528E74}" name="FECHA DE INICIO" dataDxfId="959"/>
    <tableColumn id="10" xr3:uid="{1C792B0A-E0F3-406D-8123-75E932FC95A1}" name="ESTADO" dataDxfId="958"/>
    <tableColumn id="11" xr3:uid="{9C7DD975-8CE5-47A7-9055-3D889431846F}" name="SEGMENTO" dataDxfId="957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956" dataDxfId="954" headerRowBorderDxfId="955" tableBorderDxfId="953" totalsRowBorderDxfId="952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951"/>
    <tableColumn id="1" xr3:uid="{4CE2BFB4-C324-4ECE-B3B7-77A433373BEC}" name="RECUPERO SUPERVISOR" dataDxfId="950"/>
    <tableColumn id="2" xr3:uid="{76C6BCA1-6820-46A6-B790-01B3E88F6266}" name="ALCANCE SUPERVISOR" dataDxfId="949">
      <calculatedColumnFormula>BA9/DITE_JULIO_2025[[#This Row],[META SUPER]]</calculatedColumnFormula>
    </tableColumn>
    <tableColumn id="4" xr3:uid="{FE9C5289-6F21-4D71-92B6-F36B6C9748E7}" name="SUPER" dataDxfId="948"/>
    <tableColumn id="6" xr3:uid="{A5188244-D142-4196-92CC-15B237C3E734}" name="1" dataDxfId="947"/>
    <tableColumn id="7" xr3:uid="{9754BD88-AFD1-4BCB-AF69-DA7B55E3A053}" name="2" dataDxfId="946"/>
    <tableColumn id="8" xr3:uid="{851C8CA8-D257-4BFB-B6BE-D82354200CA7}" name="3" dataDxfId="945"/>
    <tableColumn id="9" xr3:uid="{AE769B63-903F-46E5-A3F0-8DA27C689974}" name="4" dataDxfId="944"/>
    <tableColumn id="10" xr3:uid="{D09A5961-EE10-491A-BFFE-C5ABD80598A8}" name="5" dataDxfId="943"/>
    <tableColumn id="11" xr3:uid="{EC4AF483-303E-4488-AFA2-DD9A058F071A}" name="6" dataDxfId="942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941"/>
    <tableColumn id="13" xr3:uid="{377D024A-00DD-4A77-A549-5C6BEBE894D0}" name="19" dataDxfId="940"/>
    <tableColumn id="14" xr3:uid="{8FABF999-C8BA-4B7D-980A-2659F766178B}" name="20" dataDxfId="939"/>
    <tableColumn id="15" xr3:uid="{06AC6AD7-A191-47DD-AE3F-9A0525AF8DD6}" name="21" dataDxfId="938"/>
    <tableColumn id="16" xr3:uid="{BB465107-63D7-443B-8989-EF197F62D322}" name="22" dataDxfId="937"/>
    <tableColumn id="17" xr3:uid="{3DFE5CBD-1315-4CBA-A14E-1763583D7BEC}" name="23" dataDxfId="936"/>
    <tableColumn id="18" xr3:uid="{5DB3135E-36A1-4F0D-890E-50AC461B96C4}" name="24" dataDxfId="935"/>
    <tableColumn id="19" xr3:uid="{57CA79FE-F6A3-4697-8926-36322AD1BC6C}" name="25" dataDxfId="934"/>
    <tableColumn id="20" xr3:uid="{A99C4302-A806-4344-ABAF-AF753E7EF30D}" name="26" dataDxfId="933"/>
    <tableColumn id="21" xr3:uid="{D1C3F20A-0988-4CC4-8D06-ED3EE15A7AB1}" name="27" dataDxfId="932"/>
    <tableColumn id="22" xr3:uid="{ECEC5739-F3E4-44C4-9408-4DAA6DE5069C}" name="28" dataDxfId="931"/>
    <tableColumn id="23" xr3:uid="{CD77FB96-6C17-47A0-82BA-2ABEA1725A41}" name="29" dataDxfId="930"/>
    <tableColumn id="24" xr3:uid="{87D0EFA1-B9FB-444F-B737-EE4C1B838FBC}" name="30" dataDxfId="929"/>
    <tableColumn id="25" xr3:uid="{BF0F5A29-80D1-482F-9C53-48E4478A5F1D}" name="31" dataDxfId="928"/>
    <tableColumn id="3" xr3:uid="{51B2E01F-098B-4EAB-AB37-99A7A456DDF6}" name="CARTERA" dataDxfId="927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926" dataDxfId="925">
  <autoFilter ref="CK8:CO16" xr:uid="{48E2B3F9-662F-43E3-B2D7-EF047720147C}"/>
  <tableColumns count="5">
    <tableColumn id="1" xr3:uid="{31EE75DE-2574-4FED-AE5C-102BACD54839}" name="VISTA" dataDxfId="924"/>
    <tableColumn id="2" xr3:uid="{5D48C081-2B85-4A2C-B334-4EFE9F1D31D4}" name="1" dataDxfId="923"/>
    <tableColumn id="3" xr3:uid="{48F2F8E6-86C2-4EB7-B42C-6C436443A10C}" name="2" dataDxfId="922"/>
    <tableColumn id="4" xr3:uid="{F2194CAB-7275-4416-B293-5EB972058E9D}" name="3" dataDxfId="921"/>
    <tableColumn id="14" xr3:uid="{00A2B7A6-F441-48AC-9C48-2016F4FEC44D}" name="4" dataDxfId="920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918" headerRowBorderDxfId="919" tableBorderDxfId="917">
  <autoFilter ref="A2:K91" xr:uid="{816CEBCE-101B-42C2-A45C-8113A647428A}"/>
  <tableColumns count="11">
    <tableColumn id="1" xr3:uid="{596664E6-24CF-4AF3-A84D-121AC4745B4C}" name="SUPER" dataDxfId="916"/>
    <tableColumn id="6" xr3:uid="{CA4B13E9-2CAB-42E2-A028-4DFB844CF726}" name="ASESOR_CRR" dataDxfId="915"/>
    <tableColumn id="2" xr3:uid="{B3C2F90C-6F59-4998-9F82-960596BF09D8}" name="META" dataDxfId="914">
      <calculatedColumnFormula>VLOOKUP(D1_AGOSTO_2025[[#This Row],[SUPER]],DATA_AGOSTO_2025[[SUPERVISOR]:[META]],3,0)</calculatedColumnFormula>
    </tableColumn>
    <tableColumn id="3" xr3:uid="{6CE379C4-19C8-4C90-81DB-EA83E873B03A}" name="ALCANCE" dataDxfId="913"/>
    <tableColumn id="7" xr3:uid="{28AC502F-3113-4B59-AA88-4F9E0E7D938B}" name="SUPER2" dataDxfId="912"/>
    <tableColumn id="4" xr3:uid="{9AE19661-0B03-4D03-9661-4B81FCE456D3}" name="ASESOR" dataDxfId="911"/>
    <tableColumn id="5" xr3:uid="{9CCAC285-FD2E-415B-BE6E-AD7E20CECF29}" name="RECUPERO" dataDxfId="910">
      <calculatedColumnFormula>VLOOKUP(D1_AGOSTO_2025[[#This Row],[ASESOR]],$E$95:$F$176,2,0)</calculatedColumnFormula>
    </tableColumn>
    <tableColumn id="8" xr3:uid="{043E81D5-B688-480A-9A28-C451E6CC8ACE}" name="DNI" dataDxfId="909"/>
    <tableColumn id="9" xr3:uid="{1F9CE105-EFA8-4FFE-9C5C-0AB581B961DE}" name="FECHA DE INICIO" dataDxfId="908"/>
    <tableColumn id="10" xr3:uid="{6CA7DA08-8CCF-441D-AE86-422E2259780A}" name="ESTADO" dataDxfId="907"/>
    <tableColumn id="11" xr3:uid="{9109CC4D-CC03-42BB-8F60-09A0400B4073}" name="SEGMENTO" dataDxfId="906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905" headerRowBorderDxfId="904" tableBorderDxfId="903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902">
      <calculatedColumnFormula>DATA_AGOSTO_2025[[#This Row],[RECUPERO]]/DATA_AGOSTO_2025[[#This Row],[META]]</calculatedColumnFormula>
    </tableColumn>
    <tableColumn id="3" xr3:uid="{88C3CECE-F881-4C05-BA2B-95B253894A39}" name="Q_ALC" dataDxfId="901">
      <calculatedColumnFormula>6-ROUNDUP(_xlfn.RANK.EQ(DATA_AGOSTO_2025[[#This Row],[AL_AC]],DATA_AGOSTO_2025[AL_AC],0)/(COUNTA(DATA_AGOSTO_2025[AL_AC])/5),0)</calculatedColumnFormula>
    </tableColumn>
    <tableColumn id="1" xr3:uid="{F581F4DA-B6F3-4641-93F9-FB4CABD3B045}" name="SUPERVISOR" dataDxfId="900"/>
    <tableColumn id="6" xr3:uid="{40820BC6-7E2D-416A-AC23-B4520FC0957D}" name="RECUPERO" dataDxfId="899">
      <calculatedColumnFormula>SUM(DATA_AGOSTO_2025[[#This Row],[1]:[31]])</calculatedColumnFormula>
    </tableColumn>
    <tableColumn id="7" xr3:uid="{F7BC8835-EC2E-4047-8AE9-C742ABE03445}" name="META" dataDxfId="898"/>
    <tableColumn id="5" xr3:uid="{22298E20-98EB-421A-8978-F019348D2A10}" name="ASER_" dataDxfId="897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896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895" dataDxfId="893" headerRowBorderDxfId="894" tableBorderDxfId="892" totalsRowBorderDxfId="891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890"/>
    <tableColumn id="1" xr3:uid="{D853C78B-294B-4C5B-87F9-8B837DBCA858}" name="RECUPERO SUPERVISOR" dataDxfId="889">
      <calculatedColumnFormula>MAX(DITE_AGOSTO_2025[[#This Row],[1]:[31]])</calculatedColumnFormula>
    </tableColumn>
    <tableColumn id="2" xr3:uid="{A6B49739-8C7F-42B7-AB2B-2D9B8785D8A7}" name="ALCANCE SUPERVISOR" dataDxfId="888">
      <calculatedColumnFormula>DITE_AGOSTO_2025[[#This Row],[RECUPERO SUPERVISOR]]/DITE_AGOSTO_2025[[#This Row],[META SUPER]]</calculatedColumnFormula>
    </tableColumn>
    <tableColumn id="4" xr3:uid="{96D2A1C2-9EA3-4132-B41A-8B57BBB00DD3}" name="SUPER" dataDxfId="887"/>
    <tableColumn id="6" xr3:uid="{49EEE6CA-AF7B-4615-AE46-CA713F4E9209}" name="1" dataDxfId="886"/>
    <tableColumn id="7" xr3:uid="{61649C96-BFE5-4D18-BCE1-727E2E74D883}" name="2" dataDxfId="885"/>
    <tableColumn id="8" xr3:uid="{3D095B63-6086-4E9E-85B2-511507890CD8}" name="3" dataDxfId="884"/>
    <tableColumn id="9" xr3:uid="{36CD21E6-51F3-49C9-8448-36B269029EF6}" name="4" dataDxfId="883"/>
    <tableColumn id="10" xr3:uid="{D4DBAD01-5AE1-474A-AF64-A98DFD56153A}" name="5" dataDxfId="882"/>
    <tableColumn id="11" xr3:uid="{FDF3CA30-E7DF-4684-9747-03744CC16AAE}" name="6" dataDxfId="881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880"/>
    <tableColumn id="13" xr3:uid="{55EA3D15-E74B-4AB3-B0D5-B387C3EAAB83}" name="19" dataDxfId="879"/>
    <tableColumn id="14" xr3:uid="{507E3CA9-692F-4A2D-BA96-B401D04EEDD0}" name="20" dataDxfId="878"/>
    <tableColumn id="15" xr3:uid="{E5F719C0-0646-408A-976E-C57966E876F4}" name="21" dataDxfId="877"/>
    <tableColumn id="16" xr3:uid="{8AC2AE0D-50EC-4387-A0A4-A1F2DF092A3C}" name="22" dataDxfId="876"/>
    <tableColumn id="17" xr3:uid="{7B1EE470-E258-4B37-BEC3-E798950632D8}" name="23" dataDxfId="875"/>
    <tableColumn id="18" xr3:uid="{F77C3800-E94B-4C32-A796-122D364094EA}" name="24" dataDxfId="874"/>
    <tableColumn id="19" xr3:uid="{0DA4161D-30F3-4E97-BCBB-4C1E891B36FB}" name="25" dataDxfId="873"/>
    <tableColumn id="20" xr3:uid="{94B916D9-415F-4F66-A6C0-0EE398A152E9}" name="26" dataDxfId="872"/>
    <tableColumn id="21" xr3:uid="{D814BC25-89A4-4A6B-B889-6BF06DD3D2EC}" name="27" dataDxfId="871"/>
    <tableColumn id="22" xr3:uid="{7DEFEDE7-498F-4CCF-A7C2-F63ACE1BA092}" name="28" dataDxfId="870"/>
    <tableColumn id="23" xr3:uid="{CA36A7C5-BBBD-47FB-AAB4-1F5CBDA1EE93}" name="29" dataDxfId="869"/>
    <tableColumn id="24" xr3:uid="{958DFD93-9566-47EC-807E-E21861CB1F39}" name="30" dataDxfId="868"/>
    <tableColumn id="25" xr3:uid="{C690FBB6-6A9F-4B4D-AEF8-49C27DFF4FCF}" name="31" dataDxfId="867"/>
    <tableColumn id="3" xr3:uid="{C5283215-E8BB-41D8-B093-AA31F8252394}" name="CARTERA" dataDxfId="866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865" dataDxfId="864">
  <autoFilter ref="CK8:CO16" xr:uid="{F87BB197-1AE0-4BDF-9FA2-D3F0B9DD04D0}"/>
  <tableColumns count="5">
    <tableColumn id="1" xr3:uid="{AA5ECB22-5212-4662-845A-8A24E801A51F}" name="VISTA" dataDxfId="863"/>
    <tableColumn id="2" xr3:uid="{78D9D13B-EF75-45F0-93B7-BAA08E0B7ABC}" name="1" dataDxfId="862"/>
    <tableColumn id="3" xr3:uid="{3CE791BD-7328-44DB-9BFA-5D8BF570A949}" name="2" dataDxfId="861"/>
    <tableColumn id="4" xr3:uid="{49E31886-56A4-42DE-B2AE-EAB0409A548C}" name="3" dataDxfId="860"/>
    <tableColumn id="14" xr3:uid="{F061C5EE-AFA6-4BE4-B2E0-EA41297C9692}" name="4" dataDxfId="859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857" headerRowBorderDxfId="858" tableBorderDxfId="856">
  <autoFilter ref="A2:I80" xr:uid="{111BC5E6-A71D-437E-ABD5-0E09FCDEF3FD}"/>
  <tableColumns count="9">
    <tableColumn id="1" xr3:uid="{EABDBA5F-3C1B-4AC8-8F40-8C9EED5560F3}" name="SUPER" dataDxfId="855"/>
    <tableColumn id="6" xr3:uid="{C37701A2-99CA-45B9-AA89-63D54C88C5B9}" name="ASESOR_CRR" dataDxfId="854"/>
    <tableColumn id="2" xr3:uid="{8360BA59-782B-4699-ABEA-458A3C9299AD}" name="RECUP" dataDxfId="853"/>
    <tableColumn id="3" xr3:uid="{BD5C8833-8CBB-40D9-BC66-F164208CFEC0}" name="ALCANCE" dataDxfId="852"/>
    <tableColumn id="7" xr3:uid="{07FA8551-F17A-4D20-BAC6-4B128B0ECF57}" name="SUPER2" dataDxfId="851"/>
    <tableColumn id="4" xr3:uid="{91470BB1-1A8E-4802-9D93-28E5A1DF6790}" name="ASESOR" dataDxfId="850"/>
    <tableColumn id="5" xr3:uid="{2B49EE5D-87EB-458C-99B1-7F94B8EDDE4B}" name="RECUPERO" dataDxfId="849"/>
    <tableColumn id="8" xr3:uid="{1A69791E-D827-4498-A9B8-C02ED9E8C0C0}" name="DNI" dataDxfId="848"/>
    <tableColumn id="9" xr3:uid="{17EC964E-623C-4526-9375-D1DFD0BBB147}" name="FECHA DE INGRESO" dataDxfId="847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846" headerRowBorderDxfId="845" tableBorderDxfId="844">
  <autoFilter ref="J8:O86" xr:uid="{91775BD2-E36D-479B-95DE-48127C3410BC}"/>
  <tableColumns count="6">
    <tableColumn id="2" xr3:uid="{033A6CF7-EC22-4EEE-8FF0-8C343161421D}" name="AL_AC" dataDxfId="843"/>
    <tableColumn id="3" xr3:uid="{2234E43A-FB04-4BD5-A5FB-BE681630D39D}" name="CLASIFICACIÓN" dataDxfId="842"/>
    <tableColumn id="1" xr3:uid="{E68E03C4-584B-48EC-AA41-D10E171DF6E2}" name="SUPERVISOR" dataDxfId="841"/>
    <tableColumn id="6" xr3:uid="{8FEE60A3-7153-47ED-82A3-25E3E95BD5B9}" name="RECUPERO" dataDxfId="840"/>
    <tableColumn id="5" xr3:uid="{96DEFE26-B796-4F9F-BB26-62A9B1295009}" name="META" dataDxfId="839"/>
    <tableColumn id="4" xr3:uid="{98491906-C3E6-4CCF-96D0-36184A648156}" name="ASER_" dataDxfId="838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837" dataDxfId="835" headerRowBorderDxfId="836" tableBorderDxfId="834" totalsRowBorderDxfId="833">
  <autoFilter ref="Q8:AQ16" xr:uid="{B03330B9-97D2-48C8-8B43-740321917DA5}"/>
  <tableColumns count="27">
    <tableColumn id="5" xr3:uid="{4E3B6BB8-3B21-487C-8667-D21D7F0B0DDF}" name="META SUPER" dataDxfId="832"/>
    <tableColumn id="1" xr3:uid="{C390EAAF-612A-443A-A32B-07A66CB5EF93}" name="RECUPERO SUPERVISOR" dataDxfId="831"/>
    <tableColumn id="2" xr3:uid="{BF66D468-0BA9-433F-A558-DB3EB49638C0}" name="ALCANCE SUPERVISOR" dataDxfId="830"/>
    <tableColumn id="4" xr3:uid="{833C2FF4-09CC-46A1-B127-078899129ED2}" name="SUPER" dataDxfId="829"/>
    <tableColumn id="6" xr3:uid="{7268ABE3-61CC-4084-9F8D-F9F866838337}" name="1-Set" dataDxfId="828"/>
    <tableColumn id="7" xr3:uid="{934984E8-2516-4844-B21B-29330A07EEE9}" name="2-Set" dataDxfId="827"/>
    <tableColumn id="8" xr3:uid="{5F8B97B9-8D43-4455-9D8F-E58FD0EDAC17}" name="3-Set" dataDxfId="826"/>
    <tableColumn id="9" xr3:uid="{85D24C9E-9252-4D30-9E54-18DBF77A6C70}" name="4-Set" dataDxfId="825"/>
    <tableColumn id="10" xr3:uid="{5A78F08C-1794-450A-88A4-F02CE65D2409}" name="5-Set" dataDxfId="824"/>
    <tableColumn id="11" xr3:uid="{C9868C58-D704-4A31-95DB-6D8FBCC63D90}" name="8-Set" dataDxfId="823"/>
    <tableColumn id="12" xr3:uid="{5A69AB6F-1CBE-456F-9AB1-9CFA02551564}" name="9-Set" dataDxfId="822"/>
    <tableColumn id="13" xr3:uid="{2FB09AC7-C3A6-45CD-8892-0B683DF946C3}" name="10-Set" dataDxfId="821"/>
    <tableColumn id="14" xr3:uid="{B8720ED9-AC2B-41EC-BFA3-A12BF9C966CC}" name="11-Set" dataDxfId="820"/>
    <tableColumn id="15" xr3:uid="{31CBBA73-A7BD-468C-BD0B-435687D2ACAD}" name="12-Set" dataDxfId="819"/>
    <tableColumn id="16" xr3:uid="{02C13EA1-381F-4C2D-B917-AF0FF1A9F773}" name="15-Set" dataDxfId="818"/>
    <tableColumn id="17" xr3:uid="{E6B04D90-5126-40CD-BDA1-E2B120BAD73C}" name="16-Set" dataDxfId="817"/>
    <tableColumn id="18" xr3:uid="{7CB5014E-CB0D-4F8A-A9D7-BD9A166A1B37}" name="17-Set" dataDxfId="816"/>
    <tableColumn id="19" xr3:uid="{040ABF10-1BFC-447A-AE21-D052CBC2ED82}" name="18-Set" dataDxfId="815"/>
    <tableColumn id="20" xr3:uid="{44DFBCB9-0C1E-48F5-ACC2-AC0990D1520D}" name="19-Set" dataDxfId="814"/>
    <tableColumn id="21" xr3:uid="{AFFC2ABC-F24F-4F16-B5DD-03747097DBCC}" name="22-Set" dataDxfId="813"/>
    <tableColumn id="22" xr3:uid="{E8A652BF-A601-498B-965E-DF95F032A19E}" name="23-Set" dataDxfId="812"/>
    <tableColumn id="23" xr3:uid="{E1A1F3EC-A932-4B54-BD80-6B3004BAC18C}" name="24-Set" dataDxfId="811"/>
    <tableColumn id="24" xr3:uid="{7F5C1B88-4DF8-4775-AEFB-F5F5D12AD778}" name="25-Set" dataDxfId="810"/>
    <tableColumn id="25" xr3:uid="{B40C371A-A255-4AD7-B43D-47350B1FF421}" name="26-Set" dataDxfId="809"/>
    <tableColumn id="26" xr3:uid="{AFFE8D31-2DD6-4039-8ED5-AD63D5758F88}" name="29-Set" dataDxfId="808"/>
    <tableColumn id="27" xr3:uid="{041693B7-E11C-4B55-8C93-8CFB39922E84}" name="30-Set" dataDxfId="807"/>
    <tableColumn id="3" xr3:uid="{1DAB60E5-FA3D-4422-89D0-AD46643BF45E}" name="CARTERA" dataDxfId="806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805"/>
    <tableColumn id="5" xr3:uid="{2D06A3B4-3271-49A3-9C7C-FFC311CAB0D8}" name="ASESOR"/>
    <tableColumn id="6" xr3:uid="{7C83291E-5126-4377-B991-EBB23328360F}" name="RECUPERO" dataDxfId="804">
      <calculatedColumnFormula>VLOOKUP(D1_OCTUBRE_2025[[#This Row],[ASESOR]],F78:$G$155,2,0)</calculatedColumnFormula>
    </tableColumn>
    <tableColumn id="8" xr3:uid="{7F2D2756-92A6-4522-A15C-2F10A82AAD95}" name="DNI" dataDxfId="803"/>
    <tableColumn id="9" xr3:uid="{B01E98C6-A76C-417B-B7FA-B0F1C8C2C7C6}" name="FECHA DE INICIO" dataDxfId="802"/>
    <tableColumn id="10" xr3:uid="{DEB6156D-2B0C-4157-8EE4-0EE1578CCF4A}" name="ESTADO" dataDxfId="801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800" tableBorderDxfId="799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798">
      <calculatedColumnFormula>DATA_OCTUBRE_2025[[#This Row],[RECUPERO]]/DATA_OCTUBRE_2025[[#This Row],[META]]</calculatedColumnFormula>
    </tableColumn>
    <tableColumn id="3" xr3:uid="{EE681579-D463-48E9-A57F-B73D04925E37}" name="Q_ALC" dataDxfId="797">
      <calculatedColumnFormula>6-ROUNDUP(_xlfn.RANK.EQ(DATA_OCTUBRE_2025[[#This Row],[AL_AC]],DATA_OCTUBRE_2025[AL_AC],0)/(COUNTA(DATA_OCTUBRE_2025[AL_AC])/5),0)</calculatedColumnFormula>
    </tableColumn>
    <tableColumn id="1" xr3:uid="{DDD85E5B-35ED-4EC0-8A85-7316C4176729}" name="SUPERVISOR" dataDxfId="796"/>
    <tableColumn id="6" xr3:uid="{3B45E8CF-4BCD-492C-B1A3-3E157855AA4E}" name="RECUPERO" dataDxfId="795">
      <calculatedColumnFormula>SUM(DATA_OCTUBRE_2025[[#This Row],[1]:[31]])</calculatedColumnFormula>
    </tableColumn>
    <tableColumn id="7" xr3:uid="{2D762908-0860-493B-A482-9514EAD41E9B}" name="META" dataDxfId="794"/>
    <tableColumn id="4" xr3:uid="{B03F71B4-D73E-47CB-8F19-B1EBCB980D51}" name="ASER_" dataDxfId="793"/>
    <tableColumn id="8" xr3:uid="{DADEF8E1-B4EF-4A54-BDEA-772F65B2659B}" name="1" dataDxfId="792"/>
    <tableColumn id="9" xr3:uid="{09759773-B387-4885-980B-3377FCF2784C}" name="2" dataDxfId="791"/>
    <tableColumn id="10" xr3:uid="{0BEF3C74-7822-4935-9DEF-DBB8EF94B2E8}" name="3" dataDxfId="790"/>
    <tableColumn id="11" xr3:uid="{AB623BA8-8BC3-4899-82B4-0D2F75C64AC1}" name="4" dataDxfId="789"/>
    <tableColumn id="12" xr3:uid="{F3FF380C-FA1C-400D-953D-2426EC1D78FF}" name="5" dataDxfId="788"/>
    <tableColumn id="13" xr3:uid="{513A526B-B8DC-4F0A-BB71-A3C5DCBEE598}" name="6" dataDxfId="787"/>
    <tableColumn id="14" xr3:uid="{FE79AC7F-62E7-4115-BE1B-AAF936521653}" name="7" dataDxfId="786"/>
    <tableColumn id="15" xr3:uid="{68C170E4-F271-468B-91F8-3408D287CC52}" name="8" dataDxfId="785"/>
    <tableColumn id="16" xr3:uid="{AD7DCB27-1227-49CE-B962-67316F312A49}" name="9" dataDxfId="784"/>
    <tableColumn id="17" xr3:uid="{A28A426F-20DF-4E28-817D-D45F6DE67B10}" name="10" dataDxfId="783"/>
    <tableColumn id="18" xr3:uid="{E8A185AF-1E28-4F0F-9855-74F54DBD006B}" name="11" dataDxfId="782"/>
    <tableColumn id="19" xr3:uid="{63732328-29EA-40C6-ACD8-4B4DD4B4CF86}" name="12" dataDxfId="781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780"/>
    <tableColumn id="21" xr3:uid="{C17C4587-18F5-4FBD-868F-EBEC86A07A20}" name="23" dataDxfId="779"/>
    <tableColumn id="22" xr3:uid="{A943FEC5-F867-455B-820F-28C4395DB276}" name="24" dataDxfId="778"/>
    <tableColumn id="23" xr3:uid="{A8FFD2FC-7F1E-4386-AF41-D5EEEF19CDD0}" name="25" dataDxfId="777"/>
    <tableColumn id="24" xr3:uid="{ADF6FE87-D285-4286-AA45-3909EFB078E5}" name="26" dataDxfId="776"/>
    <tableColumn id="25" xr3:uid="{2F0BE83F-F151-4F99-839F-143CA77B5B85}" name="27" dataDxfId="775"/>
    <tableColumn id="26" xr3:uid="{380107E6-E719-4EEB-80BE-3FC920AAB0D8}" name="28" dataDxfId="774"/>
    <tableColumn id="27" xr3:uid="{E4578405-DBB6-4571-976F-D9686E90472D}" name="29" dataDxfId="773"/>
    <tableColumn id="28" xr3:uid="{C03A0B6A-D740-474A-B5C0-16AD1C50D0EF}" name="30" dataDxfId="772"/>
    <tableColumn id="29" xr3:uid="{ABC45238-95B8-44E1-B32D-323E0E09BD1E}" name="31" dataDxfId="771"/>
    <tableColumn id="5" xr3:uid="{DFC53255-43CA-45C9-9269-4215B54AB062}" name="CARTERA ASESOR" dataDxfId="770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769" dataDxfId="767" headerRowBorderDxfId="768" tableBorderDxfId="766" totalsRowBorderDxfId="765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764">
      <calculatedColumnFormula>VLOOKUP($M$3&amp;$N$3&amp;DITE_OCTUBRE_2025[[#This Row],[SUPER]],TablaMeta[],5,0)</calculatedColumnFormula>
    </tableColumn>
    <tableColumn id="1" xr3:uid="{2B34CFC4-0C9F-41CE-999A-2588C7446A9F}" name="RECUPERO SUPERVISOR" dataDxfId="763">
      <calculatedColumnFormula>MAX(DITE_OCTUBRE_2025[[#This Row],[1]:[31]])</calculatedColumnFormula>
    </tableColumn>
    <tableColumn id="2" xr3:uid="{12F44D75-C159-4886-875E-F84E5B64A541}" name="ALCANCE SUPERVISOR" dataDxfId="762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761"/>
    <tableColumn id="6" xr3:uid="{949DC2F4-4585-4646-A396-157D2DF8052D}" name="1" dataDxfId="760"/>
    <tableColumn id="7" xr3:uid="{97391D14-7779-42A7-9DB8-C0989C430B43}" name="2" dataDxfId="759"/>
    <tableColumn id="8" xr3:uid="{6354D769-4310-45AC-8145-E44CED72B4A9}" name="3" dataDxfId="758"/>
    <tableColumn id="9" xr3:uid="{4656D04C-0F05-4626-AF66-C82B40AEFAD8}" name="4" dataDxfId="757"/>
    <tableColumn id="10" xr3:uid="{7D1ED70B-0155-4C0E-8A2F-37B332A6F313}" name="5" dataDxfId="756"/>
    <tableColumn id="11" xr3:uid="{0111FAC8-499F-4CC3-8375-0BF99A4C35FA}" name="6" dataDxfId="755"/>
    <tableColumn id="12" xr3:uid="{C0C00B80-78A4-43E2-93D4-3EE00B3626FF}" name="7" dataDxfId="754"/>
    <tableColumn id="13" xr3:uid="{83880E56-1497-4302-8CA7-1D39E0DC1A97}" name="8" dataDxfId="753"/>
    <tableColumn id="14" xr3:uid="{BE01EA14-2F15-437D-A238-21FF4B75A0DE}" name="9" dataDxfId="752"/>
    <tableColumn id="15" xr3:uid="{EB92F6CE-8ACE-4537-AECA-46B61474948E}" name="10" dataDxfId="751"/>
    <tableColumn id="16" xr3:uid="{6D6490DB-3DEB-438C-AB40-C97EC626F0BE}" name="11" dataDxfId="750"/>
    <tableColumn id="17" xr3:uid="{0392FF10-F85D-41D2-8460-C3A186218696}" name="12" dataDxfId="749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748"/>
    <tableColumn id="19" xr3:uid="{3D252296-5BDD-4576-BACF-EBAA4EDD5204}" name="23" dataDxfId="747"/>
    <tableColumn id="20" xr3:uid="{23EB3C4F-7D5A-4D3B-8B24-D8DE6128BA5F}" name="24" dataDxfId="746"/>
    <tableColumn id="21" xr3:uid="{129CAF30-1851-4238-9880-454B24575BB9}" name="25" dataDxfId="745"/>
    <tableColumn id="22" xr3:uid="{72C02609-42DC-4EDE-B4E1-44D533A24355}" name="26" dataDxfId="744"/>
    <tableColumn id="23" xr3:uid="{9123D15C-9492-4356-8328-1BE17F140523}" name="27" dataDxfId="743"/>
    <tableColumn id="24" xr3:uid="{9D5D7ED1-F248-4C81-8326-BBA9C067C915}" name="28" dataDxfId="742"/>
    <tableColumn id="25" xr3:uid="{AF14494A-3DA5-4A85-BD20-353698E70147}" name="29" dataDxfId="741"/>
    <tableColumn id="26" xr3:uid="{B48EAE26-54B8-4E0C-A4A1-6956DA0D148E}" name="30" dataDxfId="740"/>
    <tableColumn id="27" xr3:uid="{85AC05C5-FE82-41A6-837C-F1F547FD8C2F}" name="31" dataDxfId="739"/>
    <tableColumn id="3" xr3:uid="{1CA2638D-96F9-4A0C-980A-6DAE6545AFFA}" name="CARTERA" dataDxfId="738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737" dataDxfId="736">
  <autoFilter ref="CK8:CO16" xr:uid="{9211B4A0-902C-4BD4-A5DB-E687501CE08A}"/>
  <tableColumns count="5">
    <tableColumn id="1" xr3:uid="{111A7011-E44E-4F30-B98C-C0F34C3642DB}" name="VISTA" dataDxfId="735"/>
    <tableColumn id="2" xr3:uid="{F44EAF0F-2208-4452-BDDF-B94BD519A138}" name="1" dataDxfId="734"/>
    <tableColumn id="3" xr3:uid="{7EA4C9C8-2C33-470C-B984-F87BB3B73DF4}" name="2" dataDxfId="733"/>
    <tableColumn id="4" xr3:uid="{41503B16-3616-416B-B675-DF94EA59F0E4}" name="3" dataDxfId="732"/>
    <tableColumn id="14" xr3:uid="{93119638-8316-4F94-859F-6035DCD3F8B8}" name="4" dataDxfId="731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730" tableBorderDxfId="729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728">
      <calculatedColumnFormula>DATA_NOVIEMBRE_2025[[#This Row],[RECUPERO]]/DATA_NOVIEMBRE_2025[[#This Row],[META]]</calculatedColumnFormula>
    </tableColumn>
    <tableColumn id="3" xr3:uid="{855F5F44-294A-4871-9840-A24614956994}" name="Q_ALC" dataDxfId="727">
      <calculatedColumnFormula>6-ROUNDUP(_xlfn.RANK.EQ(DATA_NOVIEMBRE_2025[[#This Row],[AL_AC]],DATA_NOVIEMBRE_2025[AL_AC],0)/(COUNTA(DATA_NOVIEMBRE_2025[AL_AC])/5),0)</calculatedColumnFormula>
    </tableColumn>
    <tableColumn id="5" xr3:uid="{9D944B93-5BF5-4B70-A89F-707C3D5946DA}" name="SUPERVISOR" dataDxfId="726"/>
    <tableColumn id="6" xr3:uid="{C0A22187-40B7-435A-ABDA-27944F0D7030}" name="RECUPERO" dataDxfId="725">
      <calculatedColumnFormula>SUM(DATA_NOVIEMBRE_2025[[#This Row],[1]:[31]])</calculatedColumnFormula>
    </tableColumn>
    <tableColumn id="7" xr3:uid="{72E7F13E-9273-4AED-98D2-5508FB4A326C}" name="META" dataDxfId="724"/>
    <tableColumn id="30" xr3:uid="{CFEB99FE-9EED-4763-A696-5BC3DA916AC5}" name="ASER_"/>
    <tableColumn id="8" xr3:uid="{00AE5065-FE4D-45E6-A294-E826836A1E33}" name="1" dataDxfId="723"/>
    <tableColumn id="9" xr3:uid="{EF6C35AD-ACD8-4C7F-8937-91D53147656D}" name="2" dataDxfId="722"/>
    <tableColumn id="10" xr3:uid="{CF32F196-CA95-4750-A946-3E0AC1A85184}" name="3" dataDxfId="721"/>
    <tableColumn id="11" xr3:uid="{9F563EAD-A249-4851-B979-F5575DE957AB}" name="4" dataDxfId="720"/>
    <tableColumn id="12" xr3:uid="{D6A6323F-D160-499D-BD7C-7C323AE07CB0}" name="5" dataDxfId="719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718"/>
    <tableColumn id="14" xr3:uid="{46BCBBD6-EB67-46A1-A356-989FA4845EF7}" name="17" dataDxfId="717"/>
    <tableColumn id="15" xr3:uid="{B50A5F7B-5C7E-48C1-80DA-278B6510B811}" name="18" dataDxfId="716"/>
    <tableColumn id="16" xr3:uid="{05796B28-1DD1-422E-9658-78C2FB73FD83}" name="19" dataDxfId="715"/>
    <tableColumn id="17" xr3:uid="{DB0D6520-FFC2-440C-B97F-9604384ED84D}" name="20" dataDxfId="714"/>
    <tableColumn id="18" xr3:uid="{50423629-1D31-4CC8-B9D0-046394DFED68}" name="21" dataDxfId="713"/>
    <tableColumn id="19" xr3:uid="{80B70DB0-A059-4A28-A799-0529D6BF1263}" name="22" dataDxfId="712"/>
    <tableColumn id="20" xr3:uid="{CE0AE96C-2D78-4B18-ADD7-C86E26CE69AB}" name="23" dataDxfId="711"/>
    <tableColumn id="21" xr3:uid="{D6CA8ADF-F50B-4822-B7AD-A49AC8CD28E8}" name="24" dataDxfId="710"/>
    <tableColumn id="22" xr3:uid="{8D2522DF-F1BC-4031-89AD-8B4B3515396A}" name="25" dataDxfId="709"/>
    <tableColumn id="23" xr3:uid="{293ABA54-17AB-40AD-A5F9-E0308A358390}" name="26" dataDxfId="708"/>
    <tableColumn id="24" xr3:uid="{099B62F0-F67D-4CF2-8C6A-AD383B297F15}" name="27" dataDxfId="707"/>
    <tableColumn id="25" xr3:uid="{104E6C24-1381-41DA-BF76-0DD6D49DF0C1}" name="28" dataDxfId="706"/>
    <tableColumn id="26" xr3:uid="{095F601D-F187-4396-A356-C09936718FF5}" name="29" dataDxfId="705"/>
    <tableColumn id="27" xr3:uid="{4F9FCA77-406D-4319-913A-82D308726F04}" name="30" dataDxfId="704"/>
    <tableColumn id="28" xr3:uid="{5825F9EE-936A-4C38-B210-9DA3DA553F75}" name="31" dataDxfId="703"/>
    <tableColumn id="1" xr3:uid="{D8CEB774-F634-4903-AC1C-0BF18BDD3A03}" name="CARTERA ASESOR" dataDxfId="702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701"/>
    <tableColumn id="2" xr3:uid="{7E004A30-FB94-4ABB-88FD-3005F8FA00C6}" name="ASESOR_CRR" dataDxfId="700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699"/>
    <tableColumn id="7" xr3:uid="{AA9D9715-8EBE-4ECB-8BB4-3F41AF689173}" name="SUPER2" dataDxfId="698"/>
    <tableColumn id="5" xr3:uid="{DDD5C800-04E2-4D8A-8C83-C410D5DF7F70}" name="ASESOR" dataDxfId="697"/>
    <tableColumn id="6" xr3:uid="{88DDFA81-E306-4531-9C28-1EEEFB91AC37}" name="RECUPERO" dataDxfId="696">
      <calculatedColumnFormula>VLOOKUP(D1_NOVIEMBRE_2025[[#This Row],[ASESOR]],$F$70:$G$130,2,0)</calculatedColumnFormula>
    </tableColumn>
    <tableColumn id="9" xr3:uid="{B4E0C179-9219-4DFF-AA71-3C7E15DC0CCB}" name="DNI" dataDxfId="695"/>
    <tableColumn id="10" xr3:uid="{A57DDDED-46A0-4CB6-B58A-B5F5FD8B6714}" name="FECHA DE INICIO" dataDxfId="694"/>
    <tableColumn id="8" xr3:uid="{6D0B725E-AD90-4FB1-ACD9-0C7E61DBD30D}" name="ESTADO" dataDxfId="693"/>
    <tableColumn id="11" xr3:uid="{14A41DD1-83BC-4380-9872-12E024A570EF}" name="SEGMENTO" dataDxfId="692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691" dataDxfId="690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689"/>
    <tableColumn id="2" xr3:uid="{39564DF7-490C-4B42-BA0D-A0C7965369AD}" name="RECUPERO SUPERVISOR" dataDxfId="688">
      <calculatedColumnFormula>MAX(DITE_NOVIEMBRE_2025[[#This Row],[1]:[31]])</calculatedColumnFormula>
    </tableColumn>
    <tableColumn id="3" xr3:uid="{714DADEA-706C-4919-B3C2-F0BF1111E161}" name="ALCANCE SUPERVISOR" dataDxfId="687">
      <calculatedColumnFormula>DITE_NOVIEMBRE_2025[[#This Row],[RECUPERO SUPERVISOR]]/DITE_NOVIEMBRE_2025[[#This Row],[META SUPER]]</calculatedColumnFormula>
    </tableColumn>
    <tableColumn id="1" xr3:uid="{9452BB90-F5DE-4B57-AF8A-BBAB41BDA625}" name="SUPER" dataDxfId="686"/>
    <tableColumn id="6" xr3:uid="{87C598B5-62D4-4EE7-861E-EEAA52C00585}" name="1" dataDxfId="685"/>
    <tableColumn id="7" xr3:uid="{633891A0-1EBF-4F76-A7F4-F66318664C43}" name="2" dataDxfId="684"/>
    <tableColumn id="8" xr3:uid="{0592F328-9F13-4B6C-80C9-E9F1845891CB}" name="3" dataDxfId="683"/>
    <tableColumn id="9" xr3:uid="{AE7882D8-BBFD-45AE-B2CB-28F66322BAEE}" name="4" dataDxfId="682"/>
    <tableColumn id="10" xr3:uid="{05F48497-7C3E-4EF2-8908-E3DDE502B309}" name="5" dataDxfId="681"/>
    <tableColumn id="11" xr3:uid="{BD05847D-8156-476D-9D43-53BF9B333675}" name="6" dataDxfId="680"/>
    <tableColumn id="12" xr3:uid="{407098C8-B89E-46C0-9B9A-DA4AD2929032}" name="7" dataDxfId="679"/>
    <tableColumn id="13" xr3:uid="{91FC56B9-68A8-46E6-AF86-C055E5241ADE}" name="8" dataDxfId="678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677"/>
    <tableColumn id="15" xr3:uid="{6D9CB553-B7A7-4211-8DDF-E67D0F75BD0A}" name="20" dataDxfId="676"/>
    <tableColumn id="16" xr3:uid="{C060B537-6CE4-430B-8A22-7A540BACE464}" name="21" dataDxfId="675"/>
    <tableColumn id="17" xr3:uid="{4C8D59DE-F0E8-4B3F-8552-A394ADA4C013}" name="22" dataDxfId="674"/>
    <tableColumn id="18" xr3:uid="{3AB7DFB9-4558-4621-AB3C-3891ECC67DB4}" name="23" dataDxfId="673"/>
    <tableColumn id="19" xr3:uid="{ECC2D027-50E3-4374-BA37-6384A463E763}" name="24" dataDxfId="672"/>
    <tableColumn id="20" xr3:uid="{03C4446D-2883-4E24-87C6-489668916C57}" name="25" dataDxfId="671"/>
    <tableColumn id="21" xr3:uid="{1D103BD3-6849-47BB-B1AD-9FF31C3432E4}" name="26" dataDxfId="670"/>
    <tableColumn id="22" xr3:uid="{E2A6B954-BE7E-4918-9A92-245143E3726C}" name="27" dataDxfId="669"/>
    <tableColumn id="23" xr3:uid="{3BE5D700-08A4-480A-8651-AFBBD596763A}" name="28" dataDxfId="668"/>
    <tableColumn id="24" xr3:uid="{16A1ECF5-0D22-4B11-B95E-D5BF2A42B1A3}" name="29" dataDxfId="667"/>
    <tableColumn id="25" xr3:uid="{AACA19B9-FD00-4B90-8B58-181F058F24E3}" name="30" dataDxfId="666"/>
    <tableColumn id="26" xr3:uid="{2DE2D547-EE6E-49C4-858B-C4D674245BFC}" name="31" dataDxfId="665"/>
    <tableColumn id="4" xr3:uid="{9AD4619F-F825-4B54-8AE2-92E8B9E9E57F}" name="CARTERA" dataDxfId="664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663" dataDxfId="662">
  <autoFilter ref="CK8:CO14" xr:uid="{96E83772-E4B6-4FD1-9ECE-DCCBF28CF7CD}"/>
  <tableColumns count="5">
    <tableColumn id="1" xr3:uid="{2855C0CD-CB2A-4ACC-B370-173F5DBABB01}" name="VISTA" dataDxfId="661"/>
    <tableColumn id="2" xr3:uid="{228AFD6E-187A-4EBB-BF34-D7779E779363}" name="1" dataDxfId="660"/>
    <tableColumn id="3" xr3:uid="{148FC5F6-DAD8-45B9-935B-3B693689C46F}" name="2" dataDxfId="659"/>
    <tableColumn id="4" xr3:uid="{721DA333-5229-49B4-BF78-EF0709817BC7}" name="3" dataDxfId="658"/>
    <tableColumn id="14" xr3:uid="{0D6C8DF6-EA57-41A5-9990-B6483171A71F}" name="4" dataDxfId="657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656" tableBorderDxfId="655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654">
      <calculatedColumnFormula>DATA_DICIEMBRE_2025[[#This Row],[RECUPERO]]/DATA_DICIEMBRE_2025[[#This Row],[META]]</calculatedColumnFormula>
    </tableColumn>
    <tableColumn id="2" xr3:uid="{B5D97F6A-AE7C-4FC3-8428-5737699DFEB1}" name="Q_ALC" dataDxfId="653">
      <calculatedColumnFormula>6-ROUNDUP(_xlfn.RANK.EQ(DATA_DICIEMBRE_2025[[#This Row],[AL_AC]],DATA_DICIEMBRE_2025[AL_AC],0)/(COUNTA(DATA_DICIEMBRE_2025[AL_AC])/5),0)</calculatedColumnFormula>
    </tableColumn>
    <tableColumn id="3" xr3:uid="{BB03A19C-EA5E-4A7C-9910-2B74FE663EFC}" name="SUPERVISOR" dataDxfId="652"/>
    <tableColumn id="1" xr3:uid="{47FCFB9B-5515-45CC-BFF9-2785144AD854}" name="RECUPERO" dataDxfId="651">
      <calculatedColumnFormula>SUM(DATA_DICIEMBRE_2025[[#This Row],[1]:[31]])</calculatedColumnFormula>
    </tableColumn>
    <tableColumn id="6" xr3:uid="{ED7BE75E-3624-4159-BFE7-645CEA862C3E}" name="META" dataDxfId="650"/>
    <tableColumn id="7" xr3:uid="{AD05A858-B012-4836-80E5-BF630A338442}" name="ASER_" dataDxfId="649"/>
    <tableColumn id="4" xr3:uid="{6792E8BB-5B6A-4E20-BC71-7F342FD1DE33}" name="1" dataDxfId="648"/>
    <tableColumn id="8" xr3:uid="{AFF95CFC-A6A6-4F82-9A47-D8F9735B080F}" name="2" dataDxfId="647"/>
    <tableColumn id="9" xr3:uid="{3EE2031A-4396-4C20-9B21-B423FD7A4983}" name="3" dataDxfId="646"/>
    <tableColumn id="10" xr3:uid="{98A61AE3-7932-414B-AE75-E4B9F37090B7}" name="4" dataDxfId="645"/>
    <tableColumn id="11" xr3:uid="{2B37FA03-0832-40E1-966B-188EC131A687}" name="5" dataDxfId="644"/>
    <tableColumn id="12" xr3:uid="{9A4E011C-C4A7-4F49-AD1B-BB28BEA4BF8C}" name="6" dataDxfId="643"/>
    <tableColumn id="13" xr3:uid="{EFB94F58-F00C-45C8-B4D0-E0C1802DF92E}" name="7" dataDxfId="642"/>
    <tableColumn id="14" xr3:uid="{F8800705-9DF6-4EEA-8D67-8321AE1E80D1}" name="8" dataDxfId="641"/>
    <tableColumn id="15" xr3:uid="{7B6D79FE-5D1B-462C-8037-0CACAB6F3911}" name="9" dataDxfId="640"/>
    <tableColumn id="16" xr3:uid="{E0E24420-1BF8-4BED-A5CC-D5EF1C7DF685}" name="10" dataDxfId="639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638"/>
    <tableColumn id="18" xr3:uid="{388429A9-C1D2-4EE1-BB12-A7C9C48AA9F0}" name="23" dataDxfId="637"/>
    <tableColumn id="19" xr3:uid="{6D1522B5-D820-4F42-ADD5-A6062E68E06A}" name="24" dataDxfId="636"/>
    <tableColumn id="20" xr3:uid="{A78EF6CB-6A5A-488F-8EC5-34C0267191BD}" name="25" dataDxfId="635"/>
    <tableColumn id="21" xr3:uid="{0817989E-B5E4-435D-99FF-C9E1A1D429CD}" name="26" dataDxfId="634"/>
    <tableColumn id="22" xr3:uid="{5AE7BF00-6E17-4434-AFC3-A082971963E9}" name="27" dataDxfId="633"/>
    <tableColumn id="23" xr3:uid="{AC4528BB-516C-4650-8587-2267B9400C8D}" name="28" dataDxfId="632"/>
    <tableColumn id="24" xr3:uid="{AB7921F2-B36A-4ABC-9DBC-BB0EC20ACC62}" name="29" dataDxfId="631"/>
    <tableColumn id="25" xr3:uid="{5D1446EA-3DB7-4807-AE25-EB2149040D6D}" name="30" dataDxfId="630"/>
    <tableColumn id="26" xr3:uid="{B5F2A170-57DC-49D6-9752-24386332D295}" name="31" dataDxfId="629"/>
    <tableColumn id="27" xr3:uid="{D1831881-0F77-44D4-82FA-57779D5E74BA}" name="CARTERA ASESOR" dataDxfId="628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627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626"/>
    <tableColumn id="2" xr3:uid="{C1D8B208-A530-42D3-A6B3-202247844AC6}" name="ASESOR_CRR" dataDxfId="625"/>
    <tableColumn id="5" xr3:uid="{0E2E2A96-2FDE-425E-A454-24F26F26F817}" name="META" dataDxfId="624">
      <calculatedColumnFormula>VLOOKUP(D1_DICIEMBRE_2025[[#This Row],[SUPER]],DATA_DICIEMBRE_2025[[SUPERVISOR]:[META]],3,0)</calculatedColumnFormula>
    </tableColumn>
    <tableColumn id="6" xr3:uid="{99265ED5-3CFF-4A20-97B4-3560EE99C717}" name="ALCANCE" dataDxfId="623">
      <calculatedColumnFormula>D1_DICIEMBRE_2025[[#This Row],[RECUPERO]]/D1_DICIEMBRE_2025[[#This Row],[META]]</calculatedColumnFormula>
    </tableColumn>
    <tableColumn id="7" xr3:uid="{374D40BE-0CEA-496A-A350-4762CACC979E}" name="SUPER2" dataDxfId="622"/>
    <tableColumn id="3" xr3:uid="{CE2FC99C-C2FA-4CF8-B4D5-38DB34F6C4C0}" name="ASESOR"/>
    <tableColumn id="4" xr3:uid="{1034AC9B-8A72-4332-A474-8471A1B8C391}" name="RECUPERO" dataDxfId="621"/>
    <tableColumn id="8" xr3:uid="{51D1D4C9-F574-4F9F-BB5F-619CFC8367F6}" name="DNI" dataDxfId="620"/>
    <tableColumn id="9" xr3:uid="{1F94989E-BD68-4711-BF6F-AABBC6D00AD3}" name="FECHA DE INICIO" dataDxfId="619"/>
    <tableColumn id="10" xr3:uid="{26BBC886-44C6-4729-85D8-0B926A843BA1}" name="ESTADO" dataDxfId="618"/>
    <tableColumn id="11" xr3:uid="{B8649A5B-760E-4178-AFFE-25BA3537578F}" name="SEGMENTO" dataDxfId="617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616" dataDxfId="614" headerRowBorderDxfId="615" tableBorderDxfId="613" totalsRowBorderDxfId="612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611"/>
    <tableColumn id="3" xr3:uid="{DED03312-7BDA-4CEA-9273-AA5DB2237A5F}" name="RECUPERO SUPERVISOR" dataDxfId="610">
      <calculatedColumnFormula>MAX(DITE_DICIEMBRE_2025[[#This Row],[1]:[31]])</calculatedColumnFormula>
    </tableColumn>
    <tableColumn id="4" xr3:uid="{5A956735-F760-4B1F-B874-402D928B71EA}" name="ALCANCE SUPERVISOR" dataDxfId="609">
      <calculatedColumnFormula>DITE_DICIEMBRE_2025[[#This Row],[RECUPERO SUPERVISOR]]/AZ9</calculatedColumnFormula>
    </tableColumn>
    <tableColumn id="1" xr3:uid="{ED2A948C-9442-4C47-9BE9-277A3D6239D3}" name="SUPER" dataDxfId="608"/>
    <tableColumn id="6" xr3:uid="{6E784300-7704-4F45-8E90-F7C2D4F71F66}" name="1" dataDxfId="607"/>
    <tableColumn id="7" xr3:uid="{EA789C05-CA47-4D66-B493-7D6222022389}" name="2" dataDxfId="606"/>
    <tableColumn id="36" xr3:uid="{E83A454A-CB07-409E-B2F9-FEFD108C0456}" name="3" dataDxfId="605"/>
    <tableColumn id="8" xr3:uid="{4ACB3C1D-600B-4503-9368-987BC1B3B0EA}" name="4" dataDxfId="604"/>
    <tableColumn id="9" xr3:uid="{B5C8B277-5A83-47A1-95FD-A620D749E785}" name="5" dataDxfId="603"/>
    <tableColumn id="10" xr3:uid="{FB101921-E892-41E0-B8B7-4141F51A83BB}" name="6" dataDxfId="602"/>
    <tableColumn id="11" xr3:uid="{C777EEA2-F048-439C-9EA1-0C4C731AA6E9}" name="7" dataDxfId="601"/>
    <tableColumn id="12" xr3:uid="{7AA80CD7-0570-4507-8C49-9CF331F01C83}" name="8" dataDxfId="600"/>
    <tableColumn id="13" xr3:uid="{F115F6D4-E69D-46D7-AD4B-F13AFDF74268}" name="9" dataDxfId="599"/>
    <tableColumn id="14" xr3:uid="{393E1035-13E1-4131-B853-53B4CA536CF0}" name="10" dataDxfId="598"/>
    <tableColumn id="15" xr3:uid="{7FF1CB48-1402-460C-BDDE-C67F81F66807}" name="11" dataDxfId="597"/>
    <tableColumn id="32" xr3:uid="{8F13018F-0746-40A8-8063-7F1351A273EA}" name="12" dataDxfId="596"/>
    <tableColumn id="33" xr3:uid="{5FD9BED8-7FEA-4B06-9B27-A0BFD046EB49}" name="13" dataDxfId="595"/>
    <tableColumn id="35" xr3:uid="{8D88E3F7-E581-49D0-B55A-812661F85CB6}" name="14" dataDxfId="594"/>
    <tableColumn id="34" xr3:uid="{98E6CACB-4217-4732-B54A-899D22A2EAF6}" name="15" dataDxfId="593"/>
    <tableColumn id="29" xr3:uid="{7C19F65B-AFA4-4BDB-849B-78B44514C8F1}" name="16" dataDxfId="592"/>
    <tableColumn id="30" xr3:uid="{5B8DAC84-4B56-4ED2-BCA8-C8513518494E}" name="17" dataDxfId="591"/>
    <tableColumn id="31" xr3:uid="{6135134A-5BCC-4221-AD87-B5C8D80AB6D3}" name="18" dataDxfId="590"/>
    <tableColumn id="26" xr3:uid="{2569A07A-57D5-45E4-94CF-9442436AFDAE}" name="19" dataDxfId="589"/>
    <tableColumn id="27" xr3:uid="{828CBD1E-742A-4B46-99B1-A5B0163441D5}" name="20" dataDxfId="588"/>
    <tableColumn id="28" xr3:uid="{773F208D-F15B-4823-A2FA-144A370D1B7A}" name="21" dataDxfId="587"/>
    <tableColumn id="16" xr3:uid="{419173FA-3C44-4167-9CA2-3C07CF180C9B}" name="22" dataDxfId="586"/>
    <tableColumn id="17" xr3:uid="{A8A10E2B-AFD7-46D0-8149-9A05D1EC2C03}" name="23" dataDxfId="585"/>
    <tableColumn id="18" xr3:uid="{CF29209E-568F-4788-AE4E-864CF179A3F5}" name="24" dataDxfId="584"/>
    <tableColumn id="19" xr3:uid="{C33D5154-B635-4235-8170-2F374C119543}" name="25" dataDxfId="583"/>
    <tableColumn id="20" xr3:uid="{70E870EC-47B5-4461-AC8F-7662212D49E0}" name="26" dataDxfId="582"/>
    <tableColumn id="21" xr3:uid="{2215DAF3-2DFC-47A4-940A-DC348054A7EB}" name="27" dataDxfId="581"/>
    <tableColumn id="22" xr3:uid="{BE707551-BD9D-4E46-9F38-1BF8DA272627}" name="28" dataDxfId="580"/>
    <tableColumn id="23" xr3:uid="{BA6108F0-3F12-4B54-8E19-7FF232FA9893}" name="29" dataDxfId="579"/>
    <tableColumn id="24" xr3:uid="{B18366FB-64C7-4779-8DB9-91A30E111223}" name="30" dataDxfId="578"/>
    <tableColumn id="25" xr3:uid="{8BD30A4B-DE19-4C3A-8A9E-7FFE10B8C56B}" name="31" dataDxfId="577"/>
    <tableColumn id="5" xr3:uid="{1A8ADD20-D8A3-4981-B322-7C16CBD19ABB}" name="CARTERA" dataDxfId="576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575" dataDxfId="574">
  <autoFilter ref="CK8:CO13" xr:uid="{1A214D59-F384-46CE-88F8-40557144A34E}"/>
  <tableColumns count="5">
    <tableColumn id="1" xr3:uid="{D3CB4ECD-F878-4B0D-8FCB-43BA8EF1DB82}" name="VISTA" dataDxfId="573"/>
    <tableColumn id="2" xr3:uid="{2659E221-4103-45DB-BB56-1145F59010E9}" name="1" dataDxfId="572"/>
    <tableColumn id="3" xr3:uid="{D56A80FA-EF8F-4611-92E7-3C97B2F91FF9}" name="2" dataDxfId="571"/>
    <tableColumn id="4" xr3:uid="{F2943E7B-95D9-4CE4-87FE-A4FC2FF8FD11}" name="3" dataDxfId="570"/>
    <tableColumn id="14" xr3:uid="{35C66B64-4DC0-4EE5-9B07-32721DCA6429}" name="4" dataDxfId="569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568"/>
    <tableColumn id="2" xr3:uid="{09FFA9EA-077A-4B1E-BBB0-BEFE3719755F}" name="ASESOR_CRR" dataDxfId="567"/>
    <tableColumn id="3" xr3:uid="{B2B98848-02EC-4CE4-B2C4-CF726670ADA0}" name="META" dataDxfId="566"/>
    <tableColumn id="4" xr3:uid="{843076CD-455D-4677-9B9B-753164881BDC}" name="ALCANCE" dataDxfId="565"/>
    <tableColumn id="5" xr3:uid="{27191708-D634-47D0-B6EF-7903B523F721}" name="SUPER2" dataDxfId="564"/>
    <tableColumn id="6" xr3:uid="{F95ADB27-E512-47F7-962C-D178A524B971}" name="ASESOR"/>
    <tableColumn id="7" xr3:uid="{32C145E4-25CE-4365-A7D9-EB2FB110C794}" name="RECUPERO" dataDxfId="563"/>
    <tableColumn id="8" xr3:uid="{20773954-0FEB-4980-9B49-FA8A9DD97C3C}" name="DNI" dataDxfId="562"/>
    <tableColumn id="9" xr3:uid="{0ACD1DB4-5167-41A6-9528-D0663730532D}" name="FECHA DE INICIO" dataDxfId="561"/>
    <tableColumn id="10" xr3:uid="{4C5570D8-15F0-4535-849A-56408975F639}" name="ESTADO" dataDxfId="560"/>
    <tableColumn id="11" xr3:uid="{2AF8D525-4A26-4F67-9B32-FE9919E49C0C}" name="SEGMENTO" dataDxfId="559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558" headerRowBorderDxfId="557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556">
      <calculatedColumnFormula>DATA_ENERO_2026[[#This Row],[RECUPERO]]/DATA_ENERO_2026[[#This Row],[META]]</calculatedColumnFormula>
    </tableColumn>
    <tableColumn id="2" xr3:uid="{7E513578-A5D7-4721-8AB2-4CF3CDD2FC39}" name="Q_ALC" dataDxfId="555">
      <calculatedColumnFormula>6-ROUNDUP(_xlfn.RANK.EQ(DATA_ENERO_2026[[#This Row],[AL_AC]],DATA_ENERO_2026[AL_AC],0)/(COUNTA(DATA_ENERO_2026[AL_AC])/5),0)</calculatedColumnFormula>
    </tableColumn>
    <tableColumn id="3" xr3:uid="{6492BEED-DC9C-40A2-AC25-03FEADA8AAFD}" name="SUPERVISOR" dataDxfId="554"/>
    <tableColumn id="4" xr3:uid="{41268A33-B17E-413A-B074-C6D8798C61CA}" name="RECUPERO" dataDxfId="553">
      <calculatedColumnFormula>SUM(DATA_ENERO_2026[[#This Row],[1]:[31]])</calculatedColumnFormula>
    </tableColumn>
    <tableColumn id="5" xr3:uid="{62F2A8A0-46E7-4D7F-AB57-24AB0CDE4B51}" name="META" dataDxfId="552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551" headerRowBorderDxfId="550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549"/>
    <tableColumn id="2" xr3:uid="{15ACA161-61F0-4530-82A1-17E6DBF20240}" name="RECUPERO SUPERVISOR" dataDxfId="548">
      <calculatedColumnFormula>MAX(DITE_ENERO_2026[[#This Row],[1]:[31]])</calculatedColumnFormula>
    </tableColumn>
    <tableColumn id="3" xr3:uid="{778859E8-B3B0-4937-8B5F-DE4BE24B1DFD}" name="ALCANCE SUPERVISOR" dataDxfId="547">
      <calculatedColumnFormula>DITE_ENERO_2026[[#This Row],[RECUPERO SUPERVISOR]]/DITE_ENERO_2026[[#This Row],[META SUPER]]</calculatedColumnFormula>
    </tableColumn>
    <tableColumn id="4" xr3:uid="{2A98F79A-DD24-4D83-8BA6-82D08E13FF65}" name="SUPER" dataDxfId="546"/>
    <tableColumn id="5" xr3:uid="{3F9C0B21-F246-40F5-B83B-6E1442CF2131}" name="1" dataDxfId="545"/>
    <tableColumn id="6" xr3:uid="{82FC80A9-9A41-42BE-ADC0-0CD59C900786}" name="2" dataDxfId="544"/>
    <tableColumn id="36" xr3:uid="{CA81CA44-827C-45E8-AC06-DC9981750310}" name="3" dataDxfId="543"/>
    <tableColumn id="35" xr3:uid="{4D1DEC94-6331-4F09-BA9E-B7A8C033B218}" name="4" dataDxfId="542"/>
    <tableColumn id="34" xr3:uid="{DB9BA0C3-7EE6-4EF0-BFE4-DFA6138CC954}" name="5" dataDxfId="541"/>
    <tableColumn id="33" xr3:uid="{555EB36D-2BD4-463A-AA30-BC4E2AF59577}" name="6" dataDxfId="540"/>
    <tableColumn id="32" xr3:uid="{CD594F14-E668-4171-B224-2D1EB8F12904}" name="7" dataDxfId="539"/>
    <tableColumn id="31" xr3:uid="{CE1693BC-730F-4221-A5EC-B12B2C08D967}" name="8" dataDxfId="538"/>
    <tableColumn id="30" xr3:uid="{D62E1F60-4782-4F2D-B690-7D11A373BFEE}" name="9" dataDxfId="537"/>
    <tableColumn id="29" xr3:uid="{67AA1F0E-6FD5-4227-8FC3-54350952F274}" name="10" dataDxfId="536"/>
    <tableColumn id="28" xr3:uid="{D4CCC202-871A-430E-A7C4-8C2E1F633660}" name="11" dataDxfId="535"/>
    <tableColumn id="7" xr3:uid="{77D5DF82-95A0-430A-9509-AA047E6F6BB6}" name="12" dataDxfId="534"/>
    <tableColumn id="8" xr3:uid="{45052ACC-BEA6-4143-B55C-D2927C794547}" name="13" dataDxfId="533"/>
    <tableColumn id="9" xr3:uid="{A76A60E2-ABB3-4CA9-876C-F0E146A4EE28}" name="14" dataDxfId="532"/>
    <tableColumn id="10" xr3:uid="{5361F0A7-C153-4400-A683-ADB185B2D1E4}" name="15" dataDxfId="531"/>
    <tableColumn id="11" xr3:uid="{5C1E0CB3-E70D-4999-8E10-8E327EB2D410}" name="16" dataDxfId="530"/>
    <tableColumn id="12" xr3:uid="{4E264E92-011A-4E01-B78E-20B2B900F7FB}" name="17" dataDxfId="529"/>
    <tableColumn id="13" xr3:uid="{4DE23C2E-4F9B-4579-9BCE-93EAD290F9A8}" name="18" dataDxfId="528"/>
    <tableColumn id="14" xr3:uid="{ADE81A92-9983-4367-83CB-C4FA26CF8415}" name="19" dataDxfId="527"/>
    <tableColumn id="15" xr3:uid="{28467DBF-6C6B-430A-98CA-67317F73CD23}" name="20" dataDxfId="526"/>
    <tableColumn id="16" xr3:uid="{19E54854-D1FF-45D4-94D2-82215DE354F0}" name="21" dataDxfId="525"/>
    <tableColumn id="17" xr3:uid="{1F67BAFC-1AE0-4A70-9864-2C684E0743C1}" name="22" dataDxfId="524"/>
    <tableColumn id="18" xr3:uid="{4887B78E-B1D4-490D-BDE4-66011785EB0B}" name="23" dataDxfId="523"/>
    <tableColumn id="19" xr3:uid="{A4E77FFD-C128-4F89-ACB7-5A19C9AC8068}" name="24" dataDxfId="522"/>
    <tableColumn id="20" xr3:uid="{3166AEA9-9CE1-49E0-85A7-B06251784AF0}" name="25" dataDxfId="521"/>
    <tableColumn id="21" xr3:uid="{D0F8CB31-F152-441F-95C0-C8F116F8FBD4}" name="26" dataDxfId="520"/>
    <tableColumn id="22" xr3:uid="{F8CD3E26-00FA-4CB1-AB01-D0E528D7E8B4}" name="27" dataDxfId="519"/>
    <tableColumn id="23" xr3:uid="{19608BA9-8EEF-49C7-B4A7-B9B3571F8643}" name="28" dataDxfId="518"/>
    <tableColumn id="24" xr3:uid="{FAD90248-66B1-421C-B230-68841EB2A0B9}" name="29" dataDxfId="517"/>
    <tableColumn id="25" xr3:uid="{9307F5B0-B35B-4416-BE7C-74E539966F44}" name="30" dataDxfId="516"/>
    <tableColumn id="26" xr3:uid="{0FA7DA7F-AD3E-4DD3-B407-DD15600893BE}" name="31" dataDxfId="515"/>
    <tableColumn id="27" xr3:uid="{CAD2B4E3-016B-42FA-AD88-18A28731A184}" name="CARTERA" dataDxfId="514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513" dataDxfId="512">
  <autoFilter ref="CK8:CO13" xr:uid="{95694E91-A22D-4122-A773-319764DCFE1C}"/>
  <tableColumns count="5">
    <tableColumn id="1" xr3:uid="{C2641825-D096-486F-999E-4CE77F417527}" name="VISTA" dataDxfId="511"/>
    <tableColumn id="2" xr3:uid="{C7669EDB-9258-4E82-A7BF-4F674531F2F1}" name="1" dataDxfId="510"/>
    <tableColumn id="3" xr3:uid="{363EBF77-47FF-4F55-A442-DDF5E5A8C002}" name="2" dataDxfId="509"/>
    <tableColumn id="4" xr3:uid="{58EEA049-99C0-4E09-A82C-D96BDA89432E}" name="3" dataDxfId="508"/>
    <tableColumn id="14" xr3:uid="{33A8CBF3-2A19-4EE0-B3BD-9D8DFCA943AB}" name="4" dataDxfId="507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506" tableBorderDxfId="505">
  <autoFilter ref="M8:AX59" xr:uid="{D9CF28BD-D91E-4BE6-BD3B-BCADCA049C93}"/>
  <tableColumns count="38">
    <tableColumn id="5" xr3:uid="{A121E4E8-FA4D-47D4-9A77-06F28AAE4E54}" name="AL_AC" dataDxfId="504">
      <calculatedColumnFormula>DATA_FEBRERO_2026[[#This Row],[RECUPERO]]/DATA_FEBRERO_2026[[#This Row],[META]]</calculatedColumnFormula>
    </tableColumn>
    <tableColumn id="2" xr3:uid="{34ED75F7-6C69-4661-9178-0FEC57ED1324}" name="Q_ALC" dataDxfId="503">
      <calculatedColumnFormula>6-ROUNDUP(_xlfn.RANK.EQ(DATA_FEBRERO_2026[[#This Row],[AL_AC]],DATA_FEBRERO_2026[AL_AC],0)/(COUNTA(DATA_FEBRERO_2026[AL_AC])/5),0)</calculatedColumnFormula>
    </tableColumn>
    <tableColumn id="3" xr3:uid="{3B4D3A2A-7C26-4228-A0CA-B9FD55456630}" name="SUPERVISOR" dataDxfId="502">
      <calculatedColumnFormula>IFERROR(VLOOKUP(DATA_FEBRERO_2026[[#This Row],[ASER_]],$B:$G,4,0),"")</calculatedColumnFormula>
    </tableColumn>
    <tableColumn id="1" xr3:uid="{9BC79FD6-44BC-4708-987B-14B90F71C5E5}" name="RECUPERO" dataDxfId="501">
      <calculatedColumnFormula>SUM(DATA_FEBRERO_2026[[#This Row],[1]:[31]])</calculatedColumnFormula>
    </tableColumn>
    <tableColumn id="6" xr3:uid="{018AE36B-77F5-47D3-A72E-855E3B4EA24D}" name="META" dataDxfId="500">
      <calculatedColumnFormula>VLOOKUP(DATA_FEBRERO_2026[[#This Row],[ASER_]],D1_FEBRERO_2026[[ASESOR_CRR]:[META]],2,0)</calculatedColumnFormula>
    </tableColumn>
    <tableColumn id="7" xr3:uid="{D07B538A-1223-4282-911D-0D8C6D33F252}" name="ASER_" dataDxfId="499"/>
    <tableColumn id="4" xr3:uid="{978EBDF4-AB0F-45EB-8F17-7A1040F8BBBE}" name="1" dataDxfId="498"/>
    <tableColumn id="8" xr3:uid="{1276421E-A9BD-4193-946B-2B02A7972B4A}" name="2" dataDxfId="497"/>
    <tableColumn id="9" xr3:uid="{31AFF576-CA16-4044-A433-CF00527C2D07}" name="3" dataDxfId="496"/>
    <tableColumn id="10" xr3:uid="{E8F5F7F4-A4CF-4AAC-A43C-A3FCD8C1BC19}" name="4" dataDxfId="495"/>
    <tableColumn id="11" xr3:uid="{188BA638-2000-41D9-B5E6-9165523ED42D}" name="5" dataDxfId="494"/>
    <tableColumn id="12" xr3:uid="{C225C63B-52FC-44AB-96F6-9151E73D6699}" name="6" dataDxfId="493"/>
    <tableColumn id="13" xr3:uid="{67E1F5CE-2C28-4FA3-9034-A737F1B2D7A4}" name="7" dataDxfId="492"/>
    <tableColumn id="14" xr3:uid="{BF6E4C42-64F4-4C86-87D7-0EB0DF723F0A}" name="8" dataDxfId="491"/>
    <tableColumn id="15" xr3:uid="{77DEB661-03C1-4274-9B6F-379D81B3710E}" name="9" dataDxfId="490"/>
    <tableColumn id="35" xr3:uid="{A13630BC-1BB6-4707-83E3-E2A6FD2FAFF3}" name="10" dataDxfId="489"/>
    <tableColumn id="36" xr3:uid="{5B83E5AF-B52C-4B3F-9B8E-974AD7242CB6}" name="11" dataDxfId="488"/>
    <tableColumn id="38" xr3:uid="{EFCD2EF3-DC69-46DB-8A4C-D03EFA19868F}" name="12" dataDxfId="487"/>
    <tableColumn id="37" xr3:uid="{283914E6-F846-42D8-BFA5-7E5CF71F8E39}" name="13" dataDxfId="486"/>
    <tableColumn id="32" xr3:uid="{506D1094-3E71-477B-9E3B-FD71CD452A13}" name="14" dataDxfId="485"/>
    <tableColumn id="33" xr3:uid="{51A0C186-4F1F-4B6E-A04E-6DA5B01E5817}" name="15" dataDxfId="484"/>
    <tableColumn id="34" xr3:uid="{83A09A26-D26C-4BF1-9870-7E24692CCAB5}" name="16" dataDxfId="483"/>
    <tableColumn id="26" xr3:uid="{F0CECF60-FD0C-487B-964E-F3D195A081A6}" name="17" dataDxfId="482"/>
    <tableColumn id="30" xr3:uid="{87E5481D-2747-411F-8715-2B1A58E5072E}" name="18" dataDxfId="481"/>
    <tableColumn id="31" xr3:uid="{56B820E5-7529-456B-BFFB-66FC13160FC7}" name="19" dataDxfId="480"/>
    <tableColumn id="16" xr3:uid="{943E3451-A77C-49F4-A8CD-FB3A234BB921}" name="20" dataDxfId="479"/>
    <tableColumn id="17" xr3:uid="{08A06D07-4057-4995-AD95-02726747926A}" name="21" dataDxfId="478"/>
    <tableColumn id="18" xr3:uid="{3CA4B4CF-845B-4625-A447-E9930B6C4C90}" name="22" dataDxfId="477"/>
    <tableColumn id="19" xr3:uid="{E2FCBDE7-CAF6-4719-A2E2-E3DFA5938EA9}" name="23" dataDxfId="476"/>
    <tableColumn id="20" xr3:uid="{8D68A4E9-C605-423B-B28C-8947CEDED2E3}" name="24" dataDxfId="475"/>
    <tableColumn id="21" xr3:uid="{E2A95743-C4CF-4116-BC14-7F1E8AF5B934}" name="25" dataDxfId="474"/>
    <tableColumn id="22" xr3:uid="{D4E75B42-4A90-4E6B-91F6-47924749D8CD}" name="26" dataDxfId="473"/>
    <tableColumn id="23" xr3:uid="{24EC0407-9580-4B34-8870-6246EA8347AA}" name="27" dataDxfId="472"/>
    <tableColumn id="24" xr3:uid="{9A472190-4164-4FC7-BF8C-D0120ACA1D92}" name="28" dataDxfId="471"/>
    <tableColumn id="25" xr3:uid="{67A0A5BC-662A-45DE-932F-9EB3EAF965DB}" name="29" dataDxfId="470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469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468">
  <autoFilter ref="A2:K58" xr:uid="{09401265-E178-4F26-958C-8E013ABD7F63}"/>
  <tableColumns count="11">
    <tableColumn id="1" xr3:uid="{FF4304D3-C1B3-4117-B1D1-7473C26439FA}" name="SUPER" dataDxfId="467">
      <calculatedColumnFormula>D1_FEBRERO_2026[[#This Row],[SUPER2]]</calculatedColumnFormula>
    </tableColumn>
    <tableColumn id="2" xr3:uid="{67ED5510-50EF-4F29-9E94-9FBEBF9785CA}" name="ASESOR_CRR" dataDxfId="466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465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464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463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462"/>
    <tableColumn id="11" xr3:uid="{43FBB121-21C6-4560-8A31-396504B80F85}" name="DNI" dataDxfId="461"/>
    <tableColumn id="12" xr3:uid="{050FC1E9-9233-41A1-8E92-B7BA6485722C}" name="FECHA DE INICIO" dataDxfId="460"/>
    <tableColumn id="8" xr3:uid="{5BBA9A50-BA4F-49CE-B7C8-1095BCBFEC60}" name="ESTADO" dataDxfId="459"/>
    <tableColumn id="9" xr3:uid="{898E5137-590F-493E-82A2-9DB1422BE516}" name="SEGMENTO" dataDxfId="458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457" dataDxfId="455" headerRowBorderDxfId="456" tableBorderDxfId="454" totalsRowBorderDxfId="453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452">
      <calculatedColumnFormula>VLOOKUP($M$3&amp;$N$3&amp;DITE_FEBRERO_2026[[#This Row],[SUPER]],TablaMeta[],5,0)</calculatedColumnFormula>
    </tableColumn>
    <tableColumn id="3" xr3:uid="{6B6BAC5B-8599-4731-A182-2C4F7DEEFEAE}" name="RECUPERO SUPERVISOR" dataDxfId="451">
      <calculatedColumnFormula>MAX(DITE_FEBRERO_2026[[#This Row],[SUPER]:[CARTERA]])</calculatedColumnFormula>
    </tableColumn>
    <tableColumn id="4" xr3:uid="{4933F2AB-4AE8-41EB-9B81-DB478EB8720C}" name="ALCANCE SUPERVISOR" dataDxfId="450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449"/>
    <tableColumn id="6" xr3:uid="{1385D33D-7CDB-4253-9C4B-559ACF4D4DAA}" name="1" dataDxfId="448"/>
    <tableColumn id="7" xr3:uid="{51AE8FE4-77E7-44A5-9C70-47F9BABA0830}" name="2" dataDxfId="447"/>
    <tableColumn id="27" xr3:uid="{1D246E4C-3547-4D3F-8436-3907FD9391BF}" name="3" dataDxfId="446"/>
    <tableColumn id="26" xr3:uid="{ACC21055-7F68-4EBE-A98E-8B2EBA670DAF}" name="4" dataDxfId="445"/>
    <tableColumn id="8" xr3:uid="{0453D1F4-77C1-4D27-8BF6-C892F06D8037}" name="5" dataDxfId="444"/>
    <tableColumn id="9" xr3:uid="{7FE05B03-2694-4042-93D1-1E8A18BEC10D}" name="6" dataDxfId="443"/>
    <tableColumn id="10" xr3:uid="{07F638D2-254F-4B29-9B2B-FA43C127E0CD}" name="7" dataDxfId="442"/>
    <tableColumn id="11" xr3:uid="{F53CCC3D-E418-4E84-9766-30CCCCAEF94C}" name="8" dataDxfId="441"/>
    <tableColumn id="12" xr3:uid="{9789EB55-C896-45E1-8B38-057DF9C6F8FF}" name="9" dataDxfId="440"/>
    <tableColumn id="13" xr3:uid="{2F4E85B1-BA28-448A-A8F3-8873A4197781}" name="10" dataDxfId="439"/>
    <tableColumn id="14" xr3:uid="{E386891B-028C-4934-99EC-39A6D8E87A77}" name="11" dataDxfId="438"/>
    <tableColumn id="15" xr3:uid="{3F90131C-5E3B-4375-AAC9-BE39D3073700}" name="12" dataDxfId="437"/>
    <tableColumn id="16" xr3:uid="{176424CB-4A73-4E0A-BAEC-1B002E427751}" name="13" dataDxfId="436"/>
    <tableColumn id="17" xr3:uid="{20013F01-EA55-4DBF-93AD-78228648A78B}" name="14" dataDxfId="435"/>
    <tableColumn id="18" xr3:uid="{A3E1B7CD-FD3B-4A3B-BA09-FB0B2522F474}" name="15" dataDxfId="434"/>
    <tableColumn id="19" xr3:uid="{25BB1268-DEAB-4394-AB3D-5028E517E118}" name="16" dataDxfId="433"/>
    <tableColumn id="20" xr3:uid="{1E99825A-7369-447C-81C1-6F57CF76B414}" name="17" dataDxfId="432"/>
    <tableColumn id="21" xr3:uid="{A76460CB-F28F-4034-BFB5-822E2F8ACDEE}" name="18" dataDxfId="431"/>
    <tableColumn id="22" xr3:uid="{45579674-F34E-4238-9155-A84E93C0EEDC}" name="19" dataDxfId="430"/>
    <tableColumn id="23" xr3:uid="{4A9727A5-6162-4A6C-980C-9485FB632B2C}" name="20" dataDxfId="429"/>
    <tableColumn id="24" xr3:uid="{839F012E-3965-47C4-A48B-B6ACC97A3F38}" name="21" dataDxfId="428"/>
    <tableColumn id="36" xr3:uid="{1C64A10A-7FC4-4258-A62B-43B06212544A}" name="22" dataDxfId="427"/>
    <tableColumn id="35" xr3:uid="{FFBDF276-626A-447A-A0F4-E7E78EDC17B4}" name="23" dataDxfId="426"/>
    <tableColumn id="34" xr3:uid="{7E693F8F-B376-48A1-9691-2B1EFFEC77E7}" name="24" dataDxfId="425"/>
    <tableColumn id="33" xr3:uid="{BBD3ABB0-0FEA-4DF0-B0B7-E417E6BF40E1}" name="25" dataDxfId="424"/>
    <tableColumn id="32" xr3:uid="{6F3706DA-AAB4-46A8-B7AB-36C461B04704}" name="26" dataDxfId="423"/>
    <tableColumn id="31" xr3:uid="{8771DA1E-DC48-4640-98D0-9BF514ABF088}" name="27" dataDxfId="422"/>
    <tableColumn id="30" xr3:uid="{F6F48FE7-4B31-45F6-9C90-C56A1AFDE462}" name="28" dataDxfId="421"/>
    <tableColumn id="29" xr3:uid="{7BDABDE2-32A4-4ABF-AF09-62502F6B7D68}" name="29" dataDxfId="420"/>
    <tableColumn id="28" xr3:uid="{552C8688-2A69-47D3-AFF3-7B94E4A5A563}" name="30" dataDxfId="419"/>
    <tableColumn id="25" xr3:uid="{7D18929B-B74F-4405-83F4-DF4F5C13E3E8}" name="31" dataDxfId="418"/>
    <tableColumn id="5" xr3:uid="{AE5733E5-56DE-4157-A3B4-7F889627B2A1}" name="CARTERA" dataDxfId="417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416" dataDxfId="415">
  <autoFilter ref="CK8:CO13" xr:uid="{C7374107-EF62-492E-86AF-6DF3F7708C53}"/>
  <tableColumns count="5">
    <tableColumn id="1" xr3:uid="{041D6CB1-E7ED-47A3-859B-2D4329D91665}" name="VISTA" dataDxfId="414"/>
    <tableColumn id="2" xr3:uid="{0A01B3FA-CC3F-4AFA-A784-F69B00A114D0}" name="1" dataDxfId="413"/>
    <tableColumn id="3" xr3:uid="{90C8A7AE-C8FA-4CB3-9866-23B9F56015C3}" name="2" dataDxfId="412"/>
    <tableColumn id="4" xr3:uid="{00CC8F61-FE80-4AA3-8F50-6C7F93F5C8B7}" name="3" dataDxfId="411"/>
    <tableColumn id="14" xr3:uid="{72F60B70-B948-42FF-8BA2-6325A239D71B}" name="4" dataDxfId="410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B47E3FED-A810-4569-AD58-E02CDF17171A}" name="Tabla87" displayName="Tabla87" ref="CQ8:DR1193" totalsRowShown="0" headerRowDxfId="409" headerRowBorderDxfId="408" tableBorderDxfId="407">
  <autoFilter ref="CQ8:DR1193" xr:uid="{B47E3FED-A810-4569-AD58-E02CDF17171A}"/>
  <tableColumns count="28">
    <tableColumn id="1" xr3:uid="{C015F8C1-ED63-48C8-B98A-2E1C5F525E13}" name="IND_canal"/>
    <tableColumn id="2" xr3:uid="{16F5036F-191D-4A64-9FED-5DD141CA016D}" name="IND_equipo"/>
    <tableColumn id="3" xr3:uid="{DB6DC070-16E1-42BA-BCD9-7B851BADD05D}" name="IND_alias"/>
    <tableColumn id="4" xr3:uid="{DACC126C-FDF7-439F-8043-D24E30F2A773}" name="IND_Fecha"/>
    <tableColumn id="5" xr3:uid="{58610F95-7D40-463D-A013-0666995267D6}" name="IND_Cantidad Asesores"/>
    <tableColumn id="6" xr3:uid="{38C15E01-F704-4A93-953A-57069EE7662A}" name="IND_DIASLAB"/>
    <tableColumn id="7" xr3:uid="{A9851707-6B24-4BDE-88CF-2545D604A213}" name="IND_Tardanza"/>
    <tableColumn id="8" xr3:uid="{7A23BA0A-7830-44AD-A8DC-81AD63B0D56B}" name="IND_%puntualidad"/>
    <tableColumn id="9" xr3:uid="{EEC09722-A9CA-42DB-87AE-E6FB5A032091}" name="IND_%Falta"/>
    <tableColumn id="10" xr3:uid="{08E8779D-14A7-4A32-9693-C5C66C6A3DC6}" name="IND_Tiempo Tardanza - Promedio"/>
    <tableColumn id="11" xr3:uid="{EDE112BA-507B-4E30-AEBF-09AB717A048E}" name="IND_Tardanza Tiempo"/>
    <tableColumn id="12" xr3:uid="{66342D97-2CB5-45EB-83D0-0099A7CCF1E7}" name="IND_Tiempo Manual"/>
    <tableColumn id="13" xr3:uid="{8B644C92-CDD5-496F-9AE6-8FA48D31240F}" name="IND_Tiempo Discador"/>
    <tableColumn id="14" xr3:uid="{1AA342EC-850A-4D0C-83B5-B4E6AD112D72}" name="IND_Clientes Gestionados"/>
    <tableColumn id="15" xr3:uid="{4B188D7C-952D-49E8-99A3-D7DAE8D2F66D}" name="IND_Gestiones"/>
    <tableColumn id="16" xr3:uid="{F0877E11-5C51-40B2-9D25-352B1463A2ED}" name="IND_CEF Unico"/>
    <tableColumn id="17" xr3:uid="{6B7D55CE-52E7-4C99-881A-5E013F5AC5DD}" name="IND_Intensidad CEF"/>
    <tableColumn id="18" xr3:uid="{CDF77F25-3630-420C-9C88-A950D064C94A}" name="IND_Ticket CEF"/>
    <tableColumn id="19" xr3:uid="{7C63114D-F50D-4904-80B3-84B59372F069}" name="IND_Contactabilidad"/>
    <tableColumn id="20" xr3:uid="{57726FCC-6B50-437F-8202-3D9406FC73BD}" name="IND_PDP"/>
    <tableColumn id="21" xr3:uid="{3D72B994-B106-48A5-9560-E8DE6B9D7C44}" name="IND_Cierre"/>
    <tableColumn id="22" xr3:uid="{7689E7B3-B4F5-4C94-9DCA-48A92B06DB4D}" name="IND_MontoPDP"/>
    <tableColumn id="23" xr3:uid="{6169C983-74D8-403B-8DFC-F33C42C844D3}" name="IND_Ticket PDP"/>
    <tableColumn id="24" xr3:uid="{D4A2785B-3598-47BF-863A-E82F5C663CDF}" name="IND_Recupero"/>
    <tableColumn id="25" xr3:uid="{F67AE6D9-984D-44C8-AEF9-0E3F02EEC22D}" name="IND_Calidad PDP"/>
    <tableColumn id="26" xr3:uid="{CF39B2B3-13F8-4E7C-98D3-6FC3C28CDC61}" name="IND_Condonacion"/>
    <tableColumn id="27" xr3:uid="{16152C44-EE74-4CB5-B560-F9A2A07EAC1E}" name="IND_Score"/>
    <tableColumn id="28" xr3:uid="{B54E57DC-C33B-42D5-B291-63B7C4F1265A}" name="IND_Ticket Pago"/>
  </tableColumns>
  <tableStyleInfo name="TableStyleLight8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V61" totalsRowShown="0" headerRowBorderDxfId="406" tableBorderDxfId="405">
  <autoFilter ref="M8:AV61" xr:uid="{10D9C722-BC82-4CBD-88CB-CD727BC4895B}"/>
  <tableColumns count="36">
    <tableColumn id="5" xr3:uid="{3EA8D04F-B731-4091-B799-92E6E8A12619}" name="AL_AC" dataDxfId="404">
      <calculatedColumnFormula>DATA_MARZO_202651[[#This Row],[RECUPERO]]/DATA_MARZO_202651[[#This Row],[META]]</calculatedColumnFormula>
    </tableColumn>
    <tableColumn id="2" xr3:uid="{7E499EF6-2412-4A87-8A0C-22E06B524D4F}" name="Q_ALC" dataDxfId="403">
      <calculatedColumnFormula>6-ROUNDUP(_xlfn.RANK.EQ(DATA_MARZO_202651[[#This Row],[AL_AC]],DATA_MARZO_202651[AL_AC],0)/(COUNTA(DATA_MARZO_202651[AL_AC])/5),0)</calculatedColumnFormula>
    </tableColumn>
    <tableColumn id="3" xr3:uid="{13B6D54A-B002-48CF-8315-34D75D3BC9DB}" name="SUPERVISOR" dataDxfId="402">
      <calculatedColumnFormula>IFERROR(VLOOKUP(DATA_MARZO_202651[[#This Row],[ASER_]],$B:$G,4,0),"")</calculatedColumnFormula>
    </tableColumn>
    <tableColumn id="1" xr3:uid="{60303CD3-4613-4145-8342-86D502299A8B}" name="RECUPERO" dataDxfId="401">
      <calculatedColumnFormula>SUM(DATA_MARZO_202651[[#This Row],[1]:[30]])</calculatedColumnFormula>
    </tableColumn>
    <tableColumn id="6" xr3:uid="{856379E9-6B44-4AE2-9624-4D2FD560D923}" name="META" dataDxfId="400">
      <calculatedColumnFormula>VLOOKUP(DATA_MARZO_202651[[#This Row],[ASER_]],D1_MARZO_202655[[ASESOR_CRR]:[META]],2,0)</calculatedColumnFormula>
    </tableColumn>
    <tableColumn id="7" xr3:uid="{973ABAA2-566A-4673-AFE7-72D690F359B0}" name="ASER_" dataDxfId="399"/>
    <tableColumn id="4" xr3:uid="{6267F15F-68D8-4064-A7C3-4A95739D7D7D}" name="1" dataDxfId="398"/>
    <tableColumn id="8" xr3:uid="{617297D4-5DE5-468D-9D9E-3D5450B8C283}" name="2" dataDxfId="397"/>
    <tableColumn id="9" xr3:uid="{17C8DC6A-03F3-4202-83C1-46E923A2D1DF}" name="3" dataDxfId="396"/>
    <tableColumn id="10" xr3:uid="{4C96E5CA-D293-4DC5-A37E-3DBF6149890A}" name="4" dataDxfId="395"/>
    <tableColumn id="11" xr3:uid="{B792BD3F-46D9-40C4-A2FA-531E9E6115A9}" name="5" dataDxfId="394"/>
    <tableColumn id="12" xr3:uid="{648B1B03-D21B-4A18-881A-71E7191DF504}" name="6" dataDxfId="393"/>
    <tableColumn id="13" xr3:uid="{6EBA52BB-1706-4B79-A879-FE3268ED0BBF}" name="7" dataDxfId="392"/>
    <tableColumn id="14" xr3:uid="{2B12EC67-A932-4DD4-BD48-E7353960E2BF}" name="9" dataDxfId="391"/>
    <tableColumn id="15" xr3:uid="{D7F1E0B7-4D6E-49BF-9418-24F5297694EE}" name="10" dataDxfId="390"/>
    <tableColumn id="19" xr3:uid="{56857386-1DA3-4909-89E8-4507141B1D9E}" name="11" dataDxfId="389"/>
    <tableColumn id="20" xr3:uid="{D4018347-5F78-4817-9F75-25F11416A495}" name="12" dataDxfId="388"/>
    <tableColumn id="21" xr3:uid="{FC9A77B1-87D5-4C5C-9A8A-BA739407A621}" name="13" dataDxfId="387"/>
    <tableColumn id="22" xr3:uid="{BC437EB7-66F3-427D-BCC5-C7D632259C84}" name="14" dataDxfId="386"/>
    <tableColumn id="23" xr3:uid="{F03BBA1E-25FC-4285-A1C4-38F67EC97EBE}" name="15" dataDxfId="385"/>
    <tableColumn id="24" xr3:uid="{0DE66777-8AD0-422A-83F5-529557ED7384}" name="16" dataDxfId="384"/>
    <tableColumn id="25" xr3:uid="{0927E02F-BAFD-4B0F-8DCD-75495CBF9E66}" name="17" dataDxfId="383"/>
    <tableColumn id="35" xr3:uid="{01749D29-46CC-47AC-8AA5-5B3159FC3624}" name="18" dataDxfId="382"/>
    <tableColumn id="36" xr3:uid="{D98199A8-307D-4EA2-AB10-B2B924BF4D53}" name="19" dataDxfId="381"/>
    <tableColumn id="38" xr3:uid="{6512BCB2-C1CC-4DF5-907A-4D7BDBE273C0}" name="20" dataDxfId="380"/>
    <tableColumn id="37" xr3:uid="{48DFBBB8-0BEB-4F05-A9DF-B6D5FEFA7922}" name="21" dataDxfId="379"/>
    <tableColumn id="32" xr3:uid="{DF7F0AD1-F0A8-4092-80DD-52B3202986C6}" name="22" dataDxfId="378"/>
    <tableColumn id="33" xr3:uid="{31379DCE-58EA-49E7-A093-1D4D11F4D719}" name="23" dataDxfId="377"/>
    <tableColumn id="34" xr3:uid="{AF028C85-0295-4506-BD52-A8C2D61B4263}" name="24" dataDxfId="376"/>
    <tableColumn id="26" xr3:uid="{C9F08C31-4D7A-4980-AAF5-AFB091013679}" name="25" dataDxfId="375"/>
    <tableColumn id="30" xr3:uid="{0EA87D7E-6026-4B22-AB9B-1ACD3E4A585C}" name="26" dataDxfId="374"/>
    <tableColumn id="31" xr3:uid="{F68B6077-5CFC-42ED-923A-AF0D719251AB}" name="27" dataDxfId="373"/>
    <tableColumn id="16" xr3:uid="{1C3C20D8-9CDD-4BE1-A12E-4E057E8F52D9}" name="28" dataDxfId="372"/>
    <tableColumn id="17" xr3:uid="{FE4352AA-AED9-41FA-B8EF-EDAF69656302}" name="29" dataDxfId="371"/>
    <tableColumn id="18" xr3:uid="{D67830D0-9348-49E3-8552-7C2C1F60368B}" name="30" dataDxfId="370"/>
    <tableColumn id="29" xr3:uid="{17BA8B4D-6786-4535-AB74-674976645F34}" name="CARTERA ASESOR" dataDxfId="369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368">
  <autoFilter ref="A2:K59" xr:uid="{E01CE6AA-C36B-4BD4-93EB-8762B2545E1A}"/>
  <tableColumns count="11">
    <tableColumn id="1" xr3:uid="{2131FF24-1653-4821-B8CB-2994A6FD2B90}" name="SUPER" dataDxfId="367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366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365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364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363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362">
      <calculatedColumnFormula>VLOOKUP(D1_MARZO_202655[[#This Row],[ASESOR]],#REF!,2,0)</calculatedColumnFormula>
    </tableColumn>
    <tableColumn id="11" xr3:uid="{BD3DF0C1-1E9B-4EE4-A539-1F0A1F585CE9}" name="DNI" dataDxfId="36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36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35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358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X8:CE13" totalsRowShown="0" headerRowDxfId="357" dataDxfId="355" headerRowBorderDxfId="356" tableBorderDxfId="354" totalsRowBorderDxfId="353">
  <autoFilter ref="AX8:CE13" xr:uid="{34204DE1-942A-4677-A277-D1BE5E11C76A}"/>
  <sortState xmlns:xlrd2="http://schemas.microsoft.com/office/spreadsheetml/2017/richdata2" ref="AX9:CE13">
    <sortCondition descending="1" ref="BA8:BA13"/>
  </sortState>
  <tableColumns count="34">
    <tableColumn id="2" xr3:uid="{5C47B921-B29C-496C-9618-0D4EA850186A}" name="META SUPER" dataDxfId="352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351">
      <calculatedColumnFormula>MAX(DITE_MARZO_202656[[#This Row],[SUPER]:[CARTERA]])</calculatedColumnFormula>
    </tableColumn>
    <tableColumn id="4" xr3:uid="{7CD6A40B-DE50-4B4C-8FE0-D559C24C5B7C}" name="ALCANCE SUPERVISOR" dataDxfId="350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349"/>
    <tableColumn id="6" xr3:uid="{15A19F2D-93B5-40FA-93BC-49CBD3FFA864}" name="1" dataDxfId="348"/>
    <tableColumn id="25" xr3:uid="{0131E759-F953-4B4F-9B6F-62D557EA1564}" name="2" dataDxfId="347"/>
    <tableColumn id="28" xr3:uid="{1B8CCED0-9089-4C64-9B52-E51A4D36FD02}" name="3" dataDxfId="346"/>
    <tableColumn id="29" xr3:uid="{5F15056A-AC3D-41D9-A094-8E92EF01C61B}" name="4" dataDxfId="345"/>
    <tableColumn id="30" xr3:uid="{07537EFC-BC67-40BD-89D6-9C32B3231D84}" name="5" dataDxfId="344"/>
    <tableColumn id="31" xr3:uid="{545CA3D7-78C4-4FD8-A39E-07A4D58E98F5}" name="6" dataDxfId="343"/>
    <tableColumn id="32" xr3:uid="{9F2A86FC-1EDC-418E-810B-373F7164A6A6}" name="7" dataDxfId="342"/>
    <tableColumn id="33" xr3:uid="{D891A683-322C-4993-81DB-EFF757D62DDA}" name="9" dataDxfId="341"/>
    <tableColumn id="7" xr3:uid="{CF50FCAC-3D6E-4766-8052-F687DB2D3BB2}" name="10" dataDxfId="340"/>
    <tableColumn id="27" xr3:uid="{973979CD-2F5D-4B04-B9B4-B8CF351AC4DD}" name="11" dataDxfId="339"/>
    <tableColumn id="26" xr3:uid="{ACFB9B4D-96FE-4EA7-A28D-2C76FAD3B7FE}" name="12" dataDxfId="338"/>
    <tableColumn id="8" xr3:uid="{C4769E61-F413-4D8E-B1E9-C99CC43BC51E}" name="13" dataDxfId="337"/>
    <tableColumn id="9" xr3:uid="{0B5D79D1-0957-4379-BD0F-09EC6003DABC}" name="14" dataDxfId="336"/>
    <tableColumn id="10" xr3:uid="{7ED4553D-C770-4010-AE78-79CEED9E3688}" name="15" dataDxfId="335"/>
    <tableColumn id="11" xr3:uid="{B5B3A3E3-86EA-4A28-9341-4446DA4EC86F}" name="16" dataDxfId="334"/>
    <tableColumn id="12" xr3:uid="{20F7C89E-C0EA-4863-AD2C-ECE11F3C914C}" name="17" dataDxfId="333"/>
    <tableColumn id="13" xr3:uid="{CB3A9ADF-2A71-4315-9EED-921F3BC80E0B}" name="18" dataDxfId="332"/>
    <tableColumn id="14" xr3:uid="{AB466201-0021-4374-9E9C-FBC6912E7D00}" name="19" dataDxfId="331"/>
    <tableColumn id="15" xr3:uid="{CF0930AA-3683-412F-BB0C-0879E8AA45CA}" name="20" dataDxfId="330"/>
    <tableColumn id="16" xr3:uid="{B6819525-02E5-44DB-9161-5AE240527B5A}" name="21" dataDxfId="329"/>
    <tableColumn id="17" xr3:uid="{EF34C9D6-8F40-4817-8C4C-D79F58BCD150}" name="22" dataDxfId="328"/>
    <tableColumn id="18" xr3:uid="{3E376577-6CA4-4ABE-96FE-93C18911296B}" name="23" dataDxfId="327"/>
    <tableColumn id="19" xr3:uid="{12DC978E-AB73-4385-8B31-891E8DF1BDED}" name="24" dataDxfId="326"/>
    <tableColumn id="20" xr3:uid="{ED0D4DA8-BBB6-4210-8918-15057CC5B929}" name="25" dataDxfId="325"/>
    <tableColumn id="21" xr3:uid="{1D5B24BE-80A3-4E59-9BB5-8887D00E5479}" name="26" dataDxfId="324"/>
    <tableColumn id="22" xr3:uid="{1019D822-005E-4FAA-8B65-BB1C11AF450B}" name="27" dataDxfId="323"/>
    <tableColumn id="23" xr3:uid="{D5474EFB-00D1-4351-A34C-735E9FD53A78}" name="28" dataDxfId="322"/>
    <tableColumn id="34" xr3:uid="{60C3BF83-C82C-4796-AADB-E62F86A12BBA}" name="29" dataDxfId="321"/>
    <tableColumn id="24" xr3:uid="{EF9744F2-C4EC-45E4-8844-AE1CA94D83A6}" name="30" dataDxfId="320"/>
    <tableColumn id="5" xr3:uid="{75CF2EC1-6198-4A79-A7CA-D258FCB6701B}" name="CARTERA" dataDxfId="319">
      <calculatedColumnFormula>VLOOKUP($M$3&amp;$N$3&amp;DITE_MARZO_202656[[#This Row],[SUPER]],TablaMeta[],7,0)</calculatedColumnFormula>
    </tableColumn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CG8:CK13" totalsRowShown="0" headerRowDxfId="318" dataDxfId="317">
  <autoFilter ref="CG8:CK13" xr:uid="{14FD1991-0C08-40B6-BA01-224E94C39EEF}"/>
  <tableColumns count="5">
    <tableColumn id="1" xr3:uid="{1B90371C-7E36-4D9A-98B4-8A9074D071F5}" name="VISTA" dataDxfId="316"/>
    <tableColumn id="2" xr3:uid="{CFB2843E-FF0C-4C03-A3A8-DC5F321295BC}" name="1" dataDxfId="315"/>
    <tableColumn id="3" xr3:uid="{A1FBA42F-8A7A-41A4-A8EF-20A008AF07E4}" name="2" dataDxfId="314"/>
    <tableColumn id="4" xr3:uid="{21A28C40-F4BF-4DCC-9046-E9D71906D1CA}" name="3" dataDxfId="313"/>
    <tableColumn id="14" xr3:uid="{BC083383-0C4B-4C67-938E-9492D789F90D}" name="4" dataDxfId="312"/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4D83C250-18AE-440E-90AA-F23937FA88A9}" name="Tabla86" displayName="Tabla86" ref="CM8:DN1197" totalsRowShown="0" headerRowDxfId="311" headerRowBorderDxfId="310" tableBorderDxfId="309">
  <autoFilter ref="CM8:DN1197" xr:uid="{4D83C250-18AE-440E-90AA-F23937FA88A9}"/>
  <tableColumns count="28">
    <tableColumn id="1" xr3:uid="{A48A70BE-A12A-442E-B5C3-4E99CC27B6AB}" name="IND_canal"/>
    <tableColumn id="2" xr3:uid="{C16ACE5E-E679-489B-908E-98D714B964CA}" name="IND_equipo"/>
    <tableColumn id="3" xr3:uid="{28F4E911-27B9-4FCC-B478-11B1D478F144}" name="IND_alias"/>
    <tableColumn id="4" xr3:uid="{D47C2021-5384-4122-88F8-67E8BD359AE7}" name="IND_Fecha"/>
    <tableColumn id="5" xr3:uid="{90EB3B94-863E-4CB0-A7D2-6CE3B4B3CC0E}" name="IND_Cantidad Asesores"/>
    <tableColumn id="6" xr3:uid="{C7C67C82-219E-41F8-90FC-405311665CB0}" name="IND_DIASLAB"/>
    <tableColumn id="7" xr3:uid="{697139CC-C74A-4FF6-9EE2-0CCD97ACECB4}" name="IND_Tardanza"/>
    <tableColumn id="8" xr3:uid="{A176903F-9046-4B19-9CBA-8230A6768597}" name="IND_%puntualidad"/>
    <tableColumn id="9" xr3:uid="{A847601E-A30F-49B0-B454-BDD16FEF91C4}" name="IND_%Falta"/>
    <tableColumn id="10" xr3:uid="{596C2A0C-6F97-479A-82C3-6C3BE6687450}" name="IND_Tiempo Tardanza - Promedio"/>
    <tableColumn id="11" xr3:uid="{CAB8279E-A505-4D94-8A23-9447A29D25F3}" name="IND_Tardanza Tiempo"/>
    <tableColumn id="12" xr3:uid="{47278A57-1D33-4D36-A0B4-6AF02D0C9F24}" name="IND_Tiempo Manual"/>
    <tableColumn id="13" xr3:uid="{0C0216C4-9876-435D-BDFC-D43976DD5CB2}" name="IND_Tiempo Discador"/>
    <tableColumn id="14" xr3:uid="{1E929A40-4CE9-4276-A172-BDE2D17A732B}" name="IND_Clientes Gestionados"/>
    <tableColumn id="15" xr3:uid="{722E2836-CE28-4A03-9523-E961975BCE7B}" name="IND_Gestiones"/>
    <tableColumn id="16" xr3:uid="{93C0557E-CE8B-43DE-B677-E5A37A88F23A}" name="IND_CEF Unico"/>
    <tableColumn id="17" xr3:uid="{6D35C9D8-A299-4C86-9AD1-FCA8033C0D6D}" name="IND_Intensidad CEF"/>
    <tableColumn id="18" xr3:uid="{5BEE4EF7-98D6-4337-A8D4-6F8398EFA71E}" name="IND_Ticket CEF"/>
    <tableColumn id="19" xr3:uid="{15C623F4-C6EF-424C-A932-C7BFEEE4A5B5}" name="IND_Contactabilidad"/>
    <tableColumn id="20" xr3:uid="{A5316CAB-0739-41DF-BB9E-2811E189AE0A}" name="IND_PDP"/>
    <tableColumn id="21" xr3:uid="{C9A5F2B6-FCCD-4EEF-8B89-E9E10843569C}" name="IND_Cierre"/>
    <tableColumn id="22" xr3:uid="{B5C28D59-D42B-411D-9CF4-E8D0E529DB6D}" name="IND_MontoPDP"/>
    <tableColumn id="23" xr3:uid="{707517D6-232F-446A-8E55-E7E86D9DD0B5}" name="IND_Ticket PDP"/>
    <tableColumn id="24" xr3:uid="{DFD4FC2A-E360-4FA1-99F9-B360156F6896}" name="IND_Recupero"/>
    <tableColumn id="25" xr3:uid="{22D43427-8A00-4224-889E-CF12204D2633}" name="IND_Calidad PDP"/>
    <tableColumn id="26" xr3:uid="{A7347801-7442-4DB9-A82C-1945CB62875F}" name="IND_Condonacion"/>
    <tableColumn id="27" xr3:uid="{5F539DCA-DD0C-404B-8E5C-D8E563F87305}" name="IND_Score"/>
    <tableColumn id="28" xr3:uid="{26A13EE8-3503-46E7-8E41-07CBE87C75B5}" name="IND_Ticket Pago"/>
  </tableColumns>
  <tableStyleInfo name="TableStyleLight8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ABRIL_2026" displayName="DATA_ABRIL_2026" ref="M8:AS60" totalsRowShown="0" headerRowBorderDxfId="308" tableBorderDxfId="307">
  <autoFilter ref="M8:AS60" xr:uid="{4674D711-8FDA-49B8-91E7-8E8BFE600256}"/>
  <tableColumns count="33">
    <tableColumn id="5" xr3:uid="{5F132C86-FD60-4105-A05E-7399F10522E1}" name="AL_AC" dataDxfId="306">
      <calculatedColumnFormula>DATA_ABRIL_2026[[#This Row],[RECUPERO]]/DATA_ABRIL_2026[[#This Row],[META]]</calculatedColumnFormula>
    </tableColumn>
    <tableColumn id="2" xr3:uid="{26123EEE-E738-4097-B64F-DE727558F2E9}" name="Q_ALC" dataDxfId="305">
      <calculatedColumnFormula>6-ROUNDUP(_xlfn.RANK.EQ(DATA_ABRIL_2026[[#This Row],[AL_AC]],DATA_ABRIL_2026[AL_AC],0)/(COUNTA(DATA_ABRIL_2026[AL_AC])/5),0)</calculatedColumnFormula>
    </tableColumn>
    <tableColumn id="3" xr3:uid="{38352063-95C9-4352-8DC7-369C03903179}" name="SUPERVISOR" dataDxfId="304">
      <calculatedColumnFormula>IFERROR(VLOOKUP(DATA_ABRIL_2026[[#This Row],[ASER_]],$B:$G,4,0),"")</calculatedColumnFormula>
    </tableColumn>
    <tableColumn id="1" xr3:uid="{2446915D-352F-48FC-A54B-86B7E0D937FA}" name="RECUPERO" dataDxfId="303">
      <calculatedColumnFormula>SUM(DATA_ABRIL_2026[[#This Row],[1]:[30]])</calculatedColumnFormula>
    </tableColumn>
    <tableColumn id="6" xr3:uid="{A25A8AC3-9CC7-4A3A-A8D9-212FD3F93687}" name="META" dataDxfId="302">
      <calculatedColumnFormula>VLOOKUP(DATA_ABRIL_2026[[#This Row],[ASER_]],D1_ABRIL_2026[[ASESOR_CRR]:[META]],2,0)</calculatedColumnFormula>
    </tableColumn>
    <tableColumn id="7" xr3:uid="{C52D2491-CDFB-40B5-A884-909C5FEC445B}" name="ASER_" dataDxfId="301"/>
    <tableColumn id="4" xr3:uid="{DE600806-870A-4C0D-9101-49AAF5AC383F}" name="1" dataDxfId="300"/>
    <tableColumn id="8" xr3:uid="{BE4BC420-81EA-43E8-8BBA-609D8B0F8C88}" name="3" dataDxfId="299"/>
    <tableColumn id="9" xr3:uid="{39C08C78-15AF-4E44-B050-F5D4532C00EE}" name="4" dataDxfId="298"/>
    <tableColumn id="10" xr3:uid="{3A0A15B8-0910-483C-BCCA-F8F4651DA25E}" name="6" dataDxfId="297"/>
    <tableColumn id="11" xr3:uid="{B4BA1A21-248B-4AFC-B040-D29D15754499}" name="7" dataDxfId="296"/>
    <tableColumn id="12" xr3:uid="{14108850-D364-4CF0-976B-8E53F6DE4877}" name="8" dataDxfId="295"/>
    <tableColumn id="13" xr3:uid="{7F673FC8-FC0A-4A15-87D6-B7F1A000710C}" name="9" dataDxfId="294"/>
    <tableColumn id="14" xr3:uid="{3CFB96DE-4D9D-4AFC-8AD0-816CCD4832BD}" name="10" dataDxfId="293"/>
    <tableColumn id="15" xr3:uid="{1BE8AE05-90F3-4DD0-9A61-33DCCF63D95C}" name="11" dataDxfId="292"/>
    <tableColumn id="35" xr3:uid="{4ECF85FD-1D61-48B3-8984-C16A39A2E49F}" name="13" dataDxfId="291"/>
    <tableColumn id="22" xr3:uid="{B78A6A02-65D7-44AB-8F25-CBB1359F2BEF}" name="14" dataDxfId="290"/>
    <tableColumn id="21" xr3:uid="{B1DB23EB-45AD-499D-B247-7B4F3552FBF7}" name="15" dataDxfId="289"/>
    <tableColumn id="20" xr3:uid="{7288DA27-CDAF-42C4-9A33-E4328C3823BB}" name="16" dataDxfId="288"/>
    <tableColumn id="19" xr3:uid="{9E3DAACD-64FB-4BF2-BFCA-23FA1192DC0A}" name="17" dataDxfId="287"/>
    <tableColumn id="18" xr3:uid="{2A3C0CE0-4246-4785-8F14-48E9F546C6B1}" name="18" dataDxfId="286"/>
    <tableColumn id="36" xr3:uid="{6663D018-7D0B-4581-A6C2-472754649147}" name="20" dataDxfId="285"/>
    <tableColumn id="38" xr3:uid="{B0110345-7E4C-400C-9AE3-B09313D7CC7C}" name="21" dataDxfId="284"/>
    <tableColumn id="37" xr3:uid="{F0B0FB80-9213-45D7-B0D1-0CEC84136504}" name="22" dataDxfId="283"/>
    <tableColumn id="32" xr3:uid="{3A771CC6-AD9B-421B-AAF1-4E32683000ED}" name="23" dataDxfId="282"/>
    <tableColumn id="33" xr3:uid="{734026D2-0E34-449A-A227-F1A23D2EB1DC}" name="24" dataDxfId="281"/>
    <tableColumn id="34" xr3:uid="{E9E90DE3-01F9-45DB-84EB-C6B787DCB978}" name="25" dataDxfId="280"/>
    <tableColumn id="26" xr3:uid="{7EBC28C2-37A3-4E16-A29B-DB94F8B90247}" name="26" dataDxfId="279"/>
    <tableColumn id="30" xr3:uid="{9EF77477-FA4C-46E8-BA9C-307B5604C40C}" name="27" dataDxfId="278"/>
    <tableColumn id="31" xr3:uid="{0F9E2ED5-E2DC-4A69-AE18-8B9CF2D84585}" name="28" dataDxfId="277"/>
    <tableColumn id="23" xr3:uid="{0EAC6B53-45C9-47B7-BC2B-1E00E8849622}" name="29" dataDxfId="276"/>
    <tableColumn id="16" xr3:uid="{24C06BFB-17B1-4C60-983A-E34808ADEEDC}" name="30" dataDxfId="275"/>
    <tableColumn id="29" xr3:uid="{9A87A5C0-7BE6-4BFF-85E2-0BBBD687F508}" name="CARTERA ASESOR" dataDxfId="274">
      <calculatedColumnFormula array="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ABRIL_2026" displayName="D1_ABRIL_2026" ref="A2:K58" totalsRowShown="0" headerRowDxfId="273">
  <autoFilter ref="A2:K58" xr:uid="{57141373-C5A3-4BA8-9D78-B5F778D82FB5}"/>
  <tableColumns count="11">
    <tableColumn id="1" xr3:uid="{164AF3BC-0626-49DF-9139-7226B478255C}" name="SUPER" dataDxfId="272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271">
      <calculatedColumnFormula array="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calculatedColumnFormula>
    </tableColumn>
    <tableColumn id="5" xr3:uid="{363DCB6C-830E-47BB-BFA7-498371112AE6}" name="META" dataDxfId="270">
      <calculatedColumnFormula array="1">_xlfn.XLOOKUP(1,(TablaMeta[CONCAT]=$M$3&amp;$N$3&amp;D1_ABRIL_2026[[#This Row],[SUPER]])*(TablaMeta[SEGG]=D1_ABRIL_2026[[#This Row],[SEGMENTO]]),TablaMeta[Meta_Asesor])</calculatedColumnFormula>
    </tableColumn>
    <tableColumn id="6" xr3:uid="{4A5A5A0F-DE79-48F9-A98B-B28CE2C7A239}" name="ALCANCE" dataDxfId="269">
      <calculatedColumnFormula>IF(D1_ABRIL_2026[[#This Row],[RECUPERO]]="VACACIONES","VACACIONES",IFERROR(D1_ABRIL_2026[[#This Row],[RECUPERO]]/D1_ABRIL_2026[[#This Row],[META]],""))</calculatedColumnFormula>
    </tableColumn>
    <tableColumn id="7" xr3:uid="{99815128-5D81-4990-A4AF-830D22421999}" name="SUPER2" dataDxfId="268">
      <calculatedColumnFormula>D1_ABRIL_2026[[#This Row],[SUPER]]</calculatedColumnFormula>
    </tableColumn>
    <tableColumn id="3" xr3:uid="{5ED351F1-0A06-4F20-8827-6BDDE51C372E}" name="ASESOR"/>
    <tableColumn id="4" xr3:uid="{2F69DCD0-23FA-4780-A6E4-AA6B2D6E4271}" name="RECUPERO" dataDxfId="267"/>
    <tableColumn id="11" xr3:uid="{DF180A98-FB1C-4258-A98D-429BF8C95154}" name="DNI" dataDxfId="266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265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264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263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ABRIL_2026" displayName="DITE_ABRIL_2026" ref="AU8:BY13" totalsRowShown="0" headerRowDxfId="262" dataDxfId="260" headerRowBorderDxfId="261" tableBorderDxfId="259" totalsRowBorderDxfId="258">
  <autoFilter ref="AU8:BY13" xr:uid="{54966179-DC81-455C-9A1F-61B9CE313F3E}"/>
  <sortState xmlns:xlrd2="http://schemas.microsoft.com/office/spreadsheetml/2017/richdata2" ref="AU9:BY13">
    <sortCondition descending="1" ref="AX8:AX13"/>
  </sortState>
  <tableColumns count="31">
    <tableColumn id="2" xr3:uid="{FB4F3DD3-A063-4466-A46C-344301D0C698}" name="META SUPER" dataDxfId="257">
      <calculatedColumnFormula>SUMIFS(TablaMeta[Meta_Equipo],TablaMeta[CONCAT],$M$3&amp;$N$3&amp;DITE_ABRIL_2026[[#This Row],[SUPER]])</calculatedColumnFormula>
    </tableColumn>
    <tableColumn id="3" xr3:uid="{17264EC2-69C2-429C-9471-F9037DEE491A}" name="RECUPERO SUPERVISOR" dataDxfId="256">
      <calculatedColumnFormula>MAX(DITE_ABRIL_2026[[#This Row],[SUPER]:[CARTERA]])</calculatedColumnFormula>
    </tableColumn>
    <tableColumn id="4" xr3:uid="{F34C5336-6862-41A0-A409-0FB6019105D8}" name="ALCANCE SUPERVISOR" dataDxfId="255">
      <calculatedColumnFormula>IFERROR(DITE_ABRIL_2026[[#This Row],[RECUPERO SUPERVISOR]]/DITE_ABRIL_2026[[#This Row],[META SUPER]],"")</calculatedColumnFormula>
    </tableColumn>
    <tableColumn id="1" xr3:uid="{88C47E52-E4B0-4B86-818E-8DAED5A5EFF4}" name="SUPER" dataDxfId="254"/>
    <tableColumn id="6" xr3:uid="{F2748BC7-F61B-4028-B30C-9B7CFD4C1F43}" name="1" dataDxfId="253"/>
    <tableColumn id="7" xr3:uid="{F1653157-4532-4F05-98E2-0D0A5D116EBD}" name="3" dataDxfId="252"/>
    <tableColumn id="27" xr3:uid="{A0D73469-0ADD-4583-A690-120FBE5A5C22}" name="4" dataDxfId="251"/>
    <tableColumn id="26" xr3:uid="{43AEAD0D-21F8-4C47-A5C4-7018DC41F18D}" name="6" dataDxfId="250"/>
    <tableColumn id="24" xr3:uid="{D29FF61C-5CBB-4734-9C14-FEB2A8F85537}" name="7" dataDxfId="249"/>
    <tableColumn id="25" xr3:uid="{B0C46C49-5FF3-47BF-A9AE-6C0A8820ACB6}" name="8" dataDxfId="248"/>
    <tableColumn id="28" xr3:uid="{270C1466-85D7-44B7-9DF5-5350ABCF636F}" name="9" dataDxfId="247"/>
    <tableColumn id="29" xr3:uid="{EE58BF5E-4FAB-4320-AD22-496EBA0A8CC6}" name="10" dataDxfId="246"/>
    <tableColumn id="30" xr3:uid="{A7088926-934C-4E8D-88A7-2B9F683EFD3B}" name="11" dataDxfId="245"/>
    <tableColumn id="31" xr3:uid="{C3400A21-BB5F-443F-A43C-96F0D0E994CD}" name="13" dataDxfId="244"/>
    <tableColumn id="8" xr3:uid="{97E91656-58E1-4629-A463-25DCC7CFA3B0}" name="14" dataDxfId="243"/>
    <tableColumn id="9" xr3:uid="{4E0A9486-6527-4A6B-ACC7-8B01636917F5}" name="15" dataDxfId="242"/>
    <tableColumn id="10" xr3:uid="{0EE2F553-0C54-499A-9ACC-F4DCDCFBBBEA}" name="16" dataDxfId="241"/>
    <tableColumn id="11" xr3:uid="{7289F0C7-72E7-4C8A-A0E7-531EF74F9254}" name="17" dataDxfId="240"/>
    <tableColumn id="12" xr3:uid="{EC9696F2-D4A5-4042-BBE1-E3C64FE72AED}" name="18" dataDxfId="239"/>
    <tableColumn id="14" xr3:uid="{B0653272-6948-4A69-B7F5-9DADCB29A13E}" name="20" dataDxfId="238"/>
    <tableColumn id="15" xr3:uid="{0F1968FB-6B80-44F8-BE1A-C368F94B3C13}" name="21" dataDxfId="237"/>
    <tableColumn id="16" xr3:uid="{6D36DBEB-4AF5-426F-A752-698A5D1C3B62}" name="22" dataDxfId="236"/>
    <tableColumn id="17" xr3:uid="{0207C6D9-8D97-4852-BFED-C445D736D0DB}" name="23" dataDxfId="235"/>
    <tableColumn id="18" xr3:uid="{7DDAA5A2-633B-4C3F-B0EE-5FDD92815DC8}" name="24" dataDxfId="234"/>
    <tableColumn id="19" xr3:uid="{44AE6AAE-F0AD-4A2F-BFFB-98D8D3BA8E3C}" name="25" dataDxfId="233"/>
    <tableColumn id="20" xr3:uid="{B3CF3923-DF8A-4F76-B0EB-9BCF1BEB99D7}" name="26" dataDxfId="232"/>
    <tableColumn id="21" xr3:uid="{D1C5440B-A3AC-4083-9DEA-3C61BD3AA4BA}" name="27" dataDxfId="231"/>
    <tableColumn id="22" xr3:uid="{B9DADE9A-D31C-405D-B512-FA0C75505FD3}" name="28" dataDxfId="230"/>
    <tableColumn id="32" xr3:uid="{3E650F8F-F441-4E55-89DE-6126FB2FAC48}" name="29" dataDxfId="229"/>
    <tableColumn id="23" xr3:uid="{DDC02FAB-2145-4E5A-A691-0B443835F534}" name="30" dataDxfId="228"/>
    <tableColumn id="5" xr3:uid="{D4A0BEAA-FF12-423C-A01E-2E19D1AD53FF}" name="CARTERA" dataDxfId="227">
      <calculatedColumnFormula array="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CA8:CE13" totalsRowShown="0" headerRowDxfId="226" dataDxfId="225">
  <autoFilter ref="CA8:CE13" xr:uid="{32F2C0DF-608D-4449-86C3-ED0D601B4CAB}"/>
  <tableColumns count="5">
    <tableColumn id="1" xr3:uid="{3CE00A77-7414-4C4C-8A91-68EF49780B65}" name="VISTA" dataDxfId="224"/>
    <tableColumn id="2" xr3:uid="{56B0F96B-21BA-4827-B2B1-B18358246F09}" name="1" dataDxfId="223"/>
    <tableColumn id="3" xr3:uid="{1E4D191E-FF72-4608-80E3-C9FEAF37BDCC}" name="2" dataDxfId="222"/>
    <tableColumn id="4" xr3:uid="{C83CA394-AE26-46CE-A122-E8F3B2632CBE}" name="3" dataDxfId="221"/>
    <tableColumn id="14" xr3:uid="{6F542B49-75AA-4A9E-8EF8-DB967DF24F23}" name="4" dataDxfId="220"/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3A98A99B-1AE2-4F03-9CB9-89471AE50C86}" name="Tabla82" displayName="Tabla82" ref="CG8:DH63" totalsRowShown="0" headerRowDxfId="219" headerRowBorderDxfId="218" tableBorderDxfId="217">
  <autoFilter ref="CG8:DH63" xr:uid="{3A98A99B-1AE2-4F03-9CB9-89471AE50C86}"/>
  <tableColumns count="28">
    <tableColumn id="1" xr3:uid="{2F11B84B-7E43-48F3-B1E7-79475E171FF2}" name="IND_canal"/>
    <tableColumn id="2" xr3:uid="{388BBA37-4B69-4286-BF04-7349C799DAA9}" name="IND_equipo"/>
    <tableColumn id="3" xr3:uid="{7E0A9655-4F8A-45F3-88F8-566F84E4C882}" name="IND_alias"/>
    <tableColumn id="4" xr3:uid="{E63C1BCB-02D6-43A9-A782-0ACCDF9FE2A3}" name="IND_Fecha"/>
    <tableColumn id="5" xr3:uid="{3F6659E2-1C32-4631-9C2A-828C0D1098BC}" name="IND_Cantidad Asesores"/>
    <tableColumn id="6" xr3:uid="{495E7172-15E8-49BD-8E04-7695EED10B03}" name="IND_DIASLAB"/>
    <tableColumn id="7" xr3:uid="{0059E0A6-ED26-49DC-B84A-24D54DA2D945}" name="IND_Tardanza"/>
    <tableColumn id="8" xr3:uid="{F27717C4-2B06-4EFB-9955-782A19861A8D}" name="IND_%puntualidad"/>
    <tableColumn id="9" xr3:uid="{5946C9B5-4E21-4E47-9F90-2D5F86417B93}" name="IND_%Falta"/>
    <tableColumn id="10" xr3:uid="{178FDEDF-C6BF-45BD-A83F-F9DB4DBFDAEA}" name="IND_Tiempo Tardanza - Promedio"/>
    <tableColumn id="11" xr3:uid="{E8B26C61-47BA-4AB5-B321-6D578445D872}" name="IND_Tardanza Tiempo"/>
    <tableColumn id="12" xr3:uid="{8D505529-F4CE-4DCB-A087-72E429DA9E50}" name="IND_Tiempo Manual"/>
    <tableColumn id="13" xr3:uid="{719EC84C-D97E-47F4-8DE6-032C584516DD}" name="IND_Tiempo Discador"/>
    <tableColumn id="14" xr3:uid="{2D286874-ABCE-4B14-AE9C-63FEE49A56F9}" name="IND_Clientes Gestionados"/>
    <tableColumn id="15" xr3:uid="{742AB616-586E-4D4C-9B60-5864B40AF0AB}" name="IND_Gestiones"/>
    <tableColumn id="16" xr3:uid="{65DECDD5-5BF0-4665-A6BF-420E83831989}" name="IND_CEF Unico"/>
    <tableColumn id="17" xr3:uid="{FF2CAB10-C1EF-4484-BFDA-19B0C8279837}" name="IND_Intensidad CEF"/>
    <tableColumn id="18" xr3:uid="{C5EB9343-53B1-47A2-8046-83B83420E2E6}" name="IND_Ticket CEF"/>
    <tableColumn id="19" xr3:uid="{49232EEF-BC41-467F-B448-75D3A33C0877}" name="IND_Contactabilidad"/>
    <tableColumn id="20" xr3:uid="{453402F8-0C7C-4541-A4BD-B52B1F80833E}" name="IND_PDP"/>
    <tableColumn id="21" xr3:uid="{86A7A16C-A4C0-4DD2-9B91-CDD883D24EC4}" name="IND_Cierre"/>
    <tableColumn id="22" xr3:uid="{7E4A734A-3541-4E5F-BB38-A73543E120AA}" name="IND_MontoPDP"/>
    <tableColumn id="23" xr3:uid="{187A1BFA-C9D2-483A-8316-456642A952D6}" name="IND_Ticket PDP"/>
    <tableColumn id="24" xr3:uid="{87911FFD-ACAA-4B0D-BD73-B9E39632A18D}" name="IND_Recupero"/>
    <tableColumn id="25" xr3:uid="{010C64DD-66AB-4F35-95E3-519D85230B48}" name="IND_Calidad PDP"/>
    <tableColumn id="26" xr3:uid="{DDC3B57E-7C2E-4BD2-B1C8-BACF4966F5A5}" name="IND_Condonacion"/>
    <tableColumn id="27" xr3:uid="{BF13A661-27CB-4967-988F-3A1E8D2E2C8E}" name="IND_Score"/>
    <tableColumn id="28" xr3:uid="{21BA3B36-B3F3-477D-8DE4-85E71B8FC9A4}" name="IND_Ticket Pago"/>
  </tableColumns>
  <tableStyleInfo name="TableStyleLight8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EADAD3D-0C27-4778-BBDF-CD1636DD9E90}" name="D1_MAYO_202681" displayName="D1_MAYO_202681" ref="A2:K57" totalsRowShown="0" headerRowDxfId="216">
  <autoFilter ref="A2:K57" xr:uid="{CEADAD3D-0C27-4778-BBDF-CD1636DD9E90}"/>
  <tableColumns count="11">
    <tableColumn id="1" xr3:uid="{4A64A390-AB89-48FF-B540-1CCF03489458}" name="SUPER" dataDxfId="215"/>
    <tableColumn id="2" xr3:uid="{45101E4F-DB4B-4554-B6B5-ADB5F0B1770F}" name="ASESOR_CRR" dataDxfId="214"/>
    <tableColumn id="5" xr3:uid="{E8ED1EF9-2793-4A14-9FB0-C2C88FAAF77A}" name="META" dataDxfId="213"/>
    <tableColumn id="6" xr3:uid="{9A1D0047-70F8-4EF2-B183-E872A9F6E0D4}" name="ALCANCE" dataDxfId="212"/>
    <tableColumn id="7" xr3:uid="{DB2D050C-1682-4246-A04F-385DB2970EEC}" name="SUPER2" dataDxfId="211"/>
    <tableColumn id="3" xr3:uid="{3432E335-BE7B-4784-A694-9F2A48385AC0}" name="ASESOR"/>
    <tableColumn id="4" xr3:uid="{267B73DC-69BA-4ECE-83A5-7572A6145E6D}" name="RECUPERO" dataDxfId="210"/>
    <tableColumn id="11" xr3:uid="{881B540A-A1A2-4344-A3DD-35C5E8D9728F}" name="DNI" dataDxfId="209"/>
    <tableColumn id="12" xr3:uid="{319F9868-3DC8-43BB-B95D-50902B671ECD}" name="FECHA DE INICIO" dataDxfId="208"/>
    <tableColumn id="8" xr3:uid="{CFF0EDA1-6698-4F60-A351-0F390F5F97C2}" name="ESTADO" dataDxfId="207"/>
    <tableColumn id="9" xr3:uid="{7B85EA5D-A52D-4E16-BAAE-ABE3F31106B9}" name="SEGMENTO" dataDxfId="206"/>
  </tableColumns>
  <tableStyleInfo name="TableStyleMedium2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9EC4EFF-C4F5-47B9-B9CA-C539D3E1DA6A}" name="DATA_MAYO_202684" displayName="DATA_MAYO_202684" ref="M8:AW58" totalsRowShown="0" headerRowBorderDxfId="205" tableBorderDxfId="204">
  <autoFilter ref="M8:AW58" xr:uid="{99EC4EFF-C4F5-47B9-B9CA-C539D3E1DA6A}"/>
  <tableColumns count="37">
    <tableColumn id="5" xr3:uid="{7D4E3052-A2A5-45E4-91B9-517C4637DCB1}" name="AL_AC" dataDxfId="203"/>
    <tableColumn id="2" xr3:uid="{A35BC57C-E121-4AEE-9DD5-5E00BD1723E4}" name="Q_ALC" dataDxfId="202">
      <calculatedColumnFormula>6-ROUNDUP(_xlfn.RANK.EQ(DATA_MAYO_202684[[#This Row],[AL_AC]],DATA_MAYO_202684[AL_AC],0)/(COUNTA(DATA_MAYO_202684[AL_AC])/5),0)</calculatedColumnFormula>
    </tableColumn>
    <tableColumn id="3" xr3:uid="{5017548B-527B-4318-AA2A-51FA1DE29854}" name="SUPERVISOR" dataDxfId="201"/>
    <tableColumn id="1" xr3:uid="{6D53B6EC-2DC5-49C1-8E40-1AD9A3C0E8BF}" name="RECUPERO" dataDxfId="200">
      <calculatedColumnFormula>SUM(#REF!)</calculatedColumnFormula>
    </tableColumn>
    <tableColumn id="6" xr3:uid="{69340D94-209B-4BC0-AC07-C87931DE975C}" name="META" dataDxfId="199">
      <calculatedColumnFormula>VLOOKUP(DATA_MAYO_202684[[#This Row],[ASER_]],D1_MAYO_202681[[ASESOR_CRR]:[META]],2,0)</calculatedColumnFormula>
    </tableColumn>
    <tableColumn id="7" xr3:uid="{B8C4559C-F742-49D3-962B-6456909CF17B}" name="ASER_" dataDxfId="198"/>
    <tableColumn id="8" xr3:uid="{5556AB1B-7833-4E23-8AB5-D539848D6383}" name="2" dataDxfId="197"/>
    <tableColumn id="9" xr3:uid="{C5734845-9EDA-4C5F-89EA-F080D98A8239}" name="3" dataDxfId="196"/>
    <tableColumn id="18" xr3:uid="{D29F5486-5BB5-4845-AC59-26534416CDE0}" name="4"/>
    <tableColumn id="19" xr3:uid="{9911A996-A08B-45C6-A835-26FD089335B9}" name="5"/>
    <tableColumn id="20" xr3:uid="{1CA4B4B1-B02E-4AF1-B884-E0781A72C7BD}" name="6"/>
    <tableColumn id="21" xr3:uid="{7DC99F03-984A-4486-8C09-A2C4C29381F2}" name="7"/>
    <tableColumn id="22" xr3:uid="{D48D929C-200D-4C3D-92BE-0CBF276AC8E4}" name="8"/>
    <tableColumn id="23" xr3:uid="{E6CCD608-7E46-40A9-9B56-AF2D44A97D2F}" name="9"/>
    <tableColumn id="24" xr3:uid="{F06A466C-E12F-4426-969D-B8AD3076954A}" name="10"/>
    <tableColumn id="25" xr3:uid="{56058F91-9D70-405D-8417-54A15548B7F5}" name="11"/>
    <tableColumn id="27" xr3:uid="{C8D42F4A-B489-4D0B-9584-CFB3A5F8E8DF}" name="12"/>
    <tableColumn id="28" xr3:uid="{34714BDF-C0C9-497F-9E93-4AD5A5858327}" name="13"/>
    <tableColumn id="10" xr3:uid="{1787F0B7-7514-41B6-A063-2E9817BDD209}" name="14" dataDxfId="195"/>
    <tableColumn id="11" xr3:uid="{502C75B1-4204-4753-96FD-DF400011296A}" name="15" dataDxfId="194"/>
    <tableColumn id="12" xr3:uid="{0A6F4D7B-8E06-4B62-8294-5D8F05A8CB0A}" name="16" dataDxfId="193"/>
    <tableColumn id="13" xr3:uid="{A9CA6C72-9D2E-4C2B-BAAE-3A7ACDFEEA4B}" name="17" dataDxfId="192"/>
    <tableColumn id="14" xr3:uid="{BA7BFB3C-8A7A-4F64-B9DB-4A638E309109}" name="18" dataDxfId="191"/>
    <tableColumn id="15" xr3:uid="{4D649C8E-48CA-4509-BFE1-60D3F323CD73}" name="19" dataDxfId="190"/>
    <tableColumn id="35" xr3:uid="{1290719A-B443-4CB4-8E81-B6D3D13267BD}" name="20" dataDxfId="189"/>
    <tableColumn id="36" xr3:uid="{F4A801E4-9557-413D-BEF6-08675AB9E824}" name="21" dataDxfId="188"/>
    <tableColumn id="38" xr3:uid="{9ADEDB42-FBDC-466B-A80E-100DAAC1E533}" name="22" dataDxfId="187"/>
    <tableColumn id="37" xr3:uid="{C5A7C01F-4B4D-4858-A0C5-80590A65D0D9}" name="23" dataDxfId="186"/>
    <tableColumn id="32" xr3:uid="{34FB8588-1641-468D-8A9C-CE05703D6D8A}" name="24" dataDxfId="185"/>
    <tableColumn id="33" xr3:uid="{3EC631B2-B479-4B54-B367-7F04C010ADF8}" name="25" dataDxfId="184"/>
    <tableColumn id="34" xr3:uid="{81C745CF-6C9F-41AD-910D-BF4C140A845E}" name="26" dataDxfId="183"/>
    <tableColumn id="26" xr3:uid="{CEA0AFFE-054C-4B9C-9EAB-5D0AFC7D2E4D}" name="27" dataDxfId="182"/>
    <tableColumn id="30" xr3:uid="{18AF48FD-9B2C-4DC4-ABA7-2E8C8E44BE7D}" name="28" dataDxfId="181"/>
    <tableColumn id="31" xr3:uid="{8D03E2DA-BC26-4007-85DF-8A561242C9DF}" name="29" dataDxfId="180"/>
    <tableColumn id="16" xr3:uid="{DCA40FF9-CF3B-4DFE-A664-963D7B4A36C1}" name="30" dataDxfId="179"/>
    <tableColumn id="17" xr3:uid="{47EFE678-2E07-48FF-B66F-12E198D87A66}" name="31" dataDxfId="178"/>
    <tableColumn id="29" xr3:uid="{3FE111A9-252B-47CB-BAAC-E0952DF12A10}" name="CARTERA ASESOR" dataDxfId="177">
      <calculatedColumnFormula array="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ACCC8997-AD88-48E1-8E55-FAFAE7D6A0A2}" name="DITE_MAYO_202685" displayName="DITE_MAYO_202685" ref="AY8:CG13" totalsRowShown="0" headerRowDxfId="176" dataDxfId="174" headerRowBorderDxfId="175" tableBorderDxfId="173" totalsRowBorderDxfId="172">
  <autoFilter ref="AY8:CG13" xr:uid="{ACCC8997-AD88-48E1-8E55-FAFAE7D6A0A2}"/>
  <sortState xmlns:xlrd2="http://schemas.microsoft.com/office/spreadsheetml/2017/richdata2" ref="AY9:CG13">
    <sortCondition descending="1" ref="BB8:BB13"/>
  </sortState>
  <tableColumns count="35">
    <tableColumn id="2" xr3:uid="{B3F89A57-FAF6-4B9C-8100-C2101A360C23}" name="META SUPER" dataDxfId="171">
      <calculatedColumnFormula>SUMIFS(TablaMeta[Meta_Equipo],TablaMeta[CONCAT],$M$3&amp;$N$3&amp;DITE_MAYO_202685[[#This Row],[SUPER]])</calculatedColumnFormula>
    </tableColumn>
    <tableColumn id="3" xr3:uid="{8704DF31-E2F5-496F-8E14-9B19DB4AE2AE}" name="RECUPERO SUPERVISOR" dataDxfId="170">
      <calculatedColumnFormula>MAX(DITE_MAYO_202685[[#This Row],[SUPER]:[CARTERA]])</calculatedColumnFormula>
    </tableColumn>
    <tableColumn id="4" xr3:uid="{97F5BE93-4CF2-44FA-A977-F098658E2535}" name="ALCANCE SUPERVISOR" dataDxfId="169">
      <calculatedColumnFormula>IFERROR(DITE_MAYO_202685[[#This Row],[RECUPERO SUPERVISOR]]/DITE_MAYO_202685[[#This Row],[META SUPER]],"")</calculatedColumnFormula>
    </tableColumn>
    <tableColumn id="1" xr3:uid="{EFE838F8-24F6-436F-ACEA-EF88C3C03F4E}" name="SUPER" dataDxfId="168"/>
    <tableColumn id="7" xr3:uid="{2784BC62-1DE5-4506-B637-74149480FC40}" name="2" dataDxfId="167"/>
    <tableColumn id="27" xr3:uid="{A815FAB3-0A3D-47A4-8A84-0827A96FA900}" name="3" dataDxfId="166"/>
    <tableColumn id="26" xr3:uid="{00E49E0E-3D8A-4E02-93BA-F06EF5E524A6}" name="4" dataDxfId="165"/>
    <tableColumn id="8" xr3:uid="{4FA69ECA-2769-4837-B0A9-2A77529734C5}" name="5" dataDxfId="164"/>
    <tableColumn id="25" xr3:uid="{37F3CC89-64AB-4B8F-93ED-BBA3B22999C7}" name="6" dataDxfId="163"/>
    <tableColumn id="28" xr3:uid="{2FD87C1A-74A8-4FD9-8F05-7C2D3A81F7BF}" name="7" dataDxfId="162"/>
    <tableColumn id="29" xr3:uid="{07F5EB57-BDBC-4241-B319-19531224375C}" name="8" dataDxfId="161"/>
    <tableColumn id="30" xr3:uid="{EADCA0DB-F6A8-42AF-A886-EE9FE8258510}" name="9" dataDxfId="160"/>
    <tableColumn id="31" xr3:uid="{4543F4E9-083A-4822-BA2F-185A0F98FBAD}" name="10" dataDxfId="159"/>
    <tableColumn id="32" xr3:uid="{F623200B-FF62-415E-96E9-BF29AD96FBCD}" name="11" dataDxfId="158"/>
    <tableColumn id="33" xr3:uid="{B1C9A457-C914-48E7-9B89-4E324CC37215}" name="12" dataDxfId="157"/>
    <tableColumn id="34" xr3:uid="{29A35C22-4AC9-4526-AC7F-B959F19EEF7A}" name="13" dataDxfId="156"/>
    <tableColumn id="35" xr3:uid="{AE59CA8E-0D11-42BC-90D3-98FB863B930A}" name="14" dataDxfId="155"/>
    <tableColumn id="36" xr3:uid="{1B8E1F06-A6CC-46EA-A06E-959E5B5F3650}" name="15" dataDxfId="154"/>
    <tableColumn id="9" xr3:uid="{236FB28A-D0BC-4549-AACF-DF2DC6EA3B00}" name="16" dataDxfId="153"/>
    <tableColumn id="10" xr3:uid="{EE15861B-D0A7-4A31-8DB1-BD88685DAA17}" name="17" dataDxfId="152"/>
    <tableColumn id="11" xr3:uid="{1FB86A47-3B16-4C03-B440-9E25AB66C3EE}" name="18" dataDxfId="151"/>
    <tableColumn id="12" xr3:uid="{C942E9E0-6CDD-4A0A-B1C1-C8558750820D}" name="19" dataDxfId="150"/>
    <tableColumn id="13" xr3:uid="{6928162A-9065-47CE-8C1B-4EF16CE8AFFE}" name="20" dataDxfId="149"/>
    <tableColumn id="14" xr3:uid="{D3ABC4C5-278D-4A76-8B33-9CF4632077DA}" name="21" dataDxfId="148"/>
    <tableColumn id="15" xr3:uid="{5D617563-FB40-4BB2-A012-A3710427A6B5}" name="22" dataDxfId="147"/>
    <tableColumn id="16" xr3:uid="{D0253AAF-BDF5-4176-B0CE-EA507BBA0DD8}" name="23" dataDxfId="146"/>
    <tableColumn id="17" xr3:uid="{EBB5E4B5-E2B2-4210-9DF9-B6C235B5DD20}" name="24" dataDxfId="145"/>
    <tableColumn id="18" xr3:uid="{190C9D96-D142-49D6-8A87-8C8A6489CC6E}" name="25" dataDxfId="144"/>
    <tableColumn id="19" xr3:uid="{F6CE2D74-54EB-4D6E-B006-29B78E00B956}" name="26" dataDxfId="143"/>
    <tableColumn id="20" xr3:uid="{FA09505D-E5DD-4041-8124-23A2BC1A34E6}" name="27" dataDxfId="142"/>
    <tableColumn id="21" xr3:uid="{FCE405CC-978E-47A4-B9A9-9484D7649714}" name="28" dataDxfId="141"/>
    <tableColumn id="22" xr3:uid="{F00C44AE-506F-4BB4-90B1-25E3A5370980}" name="29" dataDxfId="140"/>
    <tableColumn id="23" xr3:uid="{85629680-93C9-4151-8AF4-4E814AFF502F}" name="30" dataDxfId="139"/>
    <tableColumn id="24" xr3:uid="{B32A0522-105D-4219-8A74-2FF6BA7BE363}" name="31" dataDxfId="138"/>
    <tableColumn id="5" xr3:uid="{68D5371C-E40A-415D-BEBB-02E2D98BFFF0}" name="CARTERA" dataDxfId="137"/>
  </tableColumns>
  <tableStyleInfo name="TableStyleMedium1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A23029B-24FA-409E-A5D3-C14C1CED561D}" name="Tabla6186" displayName="Tabla6186" ref="CI8:CM13" totalsRowShown="0" headerRowDxfId="136" dataDxfId="135">
  <autoFilter ref="CI8:CM13" xr:uid="{6A23029B-24FA-409E-A5D3-C14C1CED561D}"/>
  <tableColumns count="5">
    <tableColumn id="1" xr3:uid="{5A64E687-6603-4C1D-A60E-6EA92192BA1C}" name="VISTA" dataDxfId="134"/>
    <tableColumn id="2" xr3:uid="{356C54C9-5E0A-4E89-9455-FB3E249A49F5}" name="1" dataDxfId="133"/>
    <tableColumn id="3" xr3:uid="{E36B4FAA-F4DE-4844-A6B9-D151405BB942}" name="2" dataDxfId="132"/>
    <tableColumn id="4" xr3:uid="{3BE37E62-6390-46D5-95BA-EED63D9055C8}" name="3" dataDxfId="131"/>
    <tableColumn id="14" xr3:uid="{AC914FEC-5036-4985-9CBF-12C32BB6AC18}" name="4" dataDxfId="130"/>
  </tableColumns>
  <tableStyleInfo name="TableStyleMedium1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89114E49-688C-418B-ABB6-A9513994D0A6}" name="Tabla81" displayName="Tabla81" ref="CO8:DP1026" totalsRowShown="0" headerRowDxfId="129" headerRowBorderDxfId="128" tableBorderDxfId="127">
  <autoFilter ref="CO8:DP1026" xr:uid="{89114E49-688C-418B-ABB6-A9513994D0A6}"/>
  <tableColumns count="28">
    <tableColumn id="1" xr3:uid="{039D04EF-230F-407C-9225-9023CEDA0682}" name="IND_canal"/>
    <tableColumn id="2" xr3:uid="{8D79ECB4-8B0C-4939-BA1D-C795A68B7300}" name="IND_equipo"/>
    <tableColumn id="3" xr3:uid="{4DCF0D08-2BBD-45E4-963F-F730BFAF9077}" name="IND_alias"/>
    <tableColumn id="4" xr3:uid="{BEE2B58D-D250-4FC9-A9A4-ABAE2A90A1CB}" name="IND_Fecha"/>
    <tableColumn id="5" xr3:uid="{F24D5B06-12D2-4F00-A3AE-AF8669D586D4}" name="IND_Cantidad Asesores"/>
    <tableColumn id="6" xr3:uid="{A7903052-3B9C-48F1-A2DC-7B4456F2D0DC}" name="IND_DIASLAB"/>
    <tableColumn id="7" xr3:uid="{43871541-6318-45EF-B4D7-14280AF514CA}" name="IND_Tardanza"/>
    <tableColumn id="8" xr3:uid="{DA48370F-EE1D-4D73-AD6F-C8DBEC6458D7}" name="IND_%puntualidad"/>
    <tableColumn id="9" xr3:uid="{CEA7BD4C-CB9A-44FF-8407-E63ADAC148ED}" name="IND_%Falta"/>
    <tableColumn id="10" xr3:uid="{F864E675-99AA-4BD8-A365-1461BFC548A7}" name="IND_Tiempo Tardanza - Promedio"/>
    <tableColumn id="11" xr3:uid="{847AC764-1D0C-47D0-8AE1-B63A557C30AA}" name="IND_Tardanza Tiempo"/>
    <tableColumn id="12" xr3:uid="{AC994D96-E9B2-4D58-8977-F51063BD0354}" name="IND_Tiempo Manual"/>
    <tableColumn id="13" xr3:uid="{58EEC798-5C44-4056-A707-AB6DF39610CE}" name="IND_Tiempo Discador"/>
    <tableColumn id="14" xr3:uid="{DB1EA759-B97C-41A4-B18E-340AC2914872}" name="IND_Clientes Gestionados"/>
    <tableColumn id="15" xr3:uid="{2F9B2033-2895-4ED9-B1D5-36C545057646}" name="IND_Gestiones"/>
    <tableColumn id="16" xr3:uid="{134E1ED8-F0AC-4170-853E-9EE0C9DA9238}" name="IND_CEF Unico"/>
    <tableColumn id="17" xr3:uid="{7408C1E6-4358-46E8-82E4-114DD3ADB628}" name="IND_Intensidad CEF"/>
    <tableColumn id="18" xr3:uid="{69ED6327-DB7C-456F-A065-9ADC7B2C2561}" name="IND_Ticket CEF"/>
    <tableColumn id="19" xr3:uid="{5510F352-1550-4A0F-8C09-30978FA8EC54}" name="IND_Contactabilidad"/>
    <tableColumn id="20" xr3:uid="{4ADAFABB-CF5C-465A-AB44-584AFF3BB9DF}" name="IND_PDP"/>
    <tableColumn id="21" xr3:uid="{DA736BA0-91F1-4A9F-A6CA-EA1CBFE5F9EC}" name="IND_Cierre"/>
    <tableColumn id="22" xr3:uid="{8E2764E0-3AEE-408D-9EB1-DF1EC91BF433}" name="IND_MontoPDP"/>
    <tableColumn id="23" xr3:uid="{31A69761-90FB-4D7F-ACDC-C330AA626A21}" name="IND_Ticket PDP"/>
    <tableColumn id="24" xr3:uid="{194B0FA7-371B-4172-8A56-9943D2EBDA25}" name="IND_Recupero"/>
    <tableColumn id="25" xr3:uid="{48741F14-9BC7-461B-8840-1F1BA287C9A3}" name="IND_Calidad PDP"/>
    <tableColumn id="26" xr3:uid="{732AB33F-17B0-4BD9-8660-604E04E622D4}" name="IND_Condonacion"/>
    <tableColumn id="27" xr3:uid="{078667AE-99BE-43AE-BCB4-E9BBE75809C3}" name="IND_Score"/>
    <tableColumn id="28" xr3:uid="{230479BF-1B35-457F-A8D8-ADF801B12D74}" name="IND_Ticket Pago"/>
  </tableColumns>
  <tableStyleInfo name="TableStyleLight13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O57" totalsRowShown="0" headerRowBorderDxfId="126" tableBorderDxfId="125">
  <autoFilter ref="M8:AO57" xr:uid="{C43AC382-896C-48E3-967E-003D8C3BB4E1}"/>
  <tableColumns count="29">
    <tableColumn id="5" xr3:uid="{3070F4BF-8DA0-42C9-A329-60BF3937C6CD}" name="AL_AC" dataDxfId="124">
      <calculatedColumnFormula>DATA_MAYO_2026[[#This Row],[RECUPERO]]/DATA_MAYO_2026[[#This Row],[META]]</calculatedColumnFormula>
    </tableColumn>
    <tableColumn id="2" xr3:uid="{6F4F1AB6-BBA7-498F-8826-77193C5F7DE1}" name="Q_ALC" dataDxfId="123">
      <calculatedColumnFormula>6-ROUNDUP(_xlfn.RANK.EQ(DATA_MAYO_2026[[#This Row],[AL_AC]],DATA_MAYO_2026[AL_AC],0)/(COUNTA(DATA_MAYO_2026[AL_AC])/5),0)</calculatedColumnFormula>
    </tableColumn>
    <tableColumn id="3" xr3:uid="{5B364BF8-EC26-46F2-AE51-3F83141DA05A}" name="SUPERVISOR" dataDxfId="122">
      <calculatedColumnFormula>IFERROR(VLOOKUP(DATA_MAYO_2026[[#This Row],[ASER_]],$B:$G,4,0),"")</calculatedColumnFormula>
    </tableColumn>
    <tableColumn id="1" xr3:uid="{9CEE94D1-F610-44F2-BECC-051BA76BFF42}" name="RECUPERO" dataDxfId="121">
      <calculatedColumnFormula>VLOOKUP(DATA_MAYO_2026[[#This Row],[ASER_]],D1_MAYO_2026[[ASESOR_CRR]:[RECUPERO]],6,0)</calculatedColumnFormula>
    </tableColumn>
    <tableColumn id="6" xr3:uid="{3562AB11-2CE4-4155-B81B-115DFB69AAAB}" name="META" dataDxfId="120">
      <calculatedColumnFormula>VLOOKUP(DATA_MAYO_2026[[#This Row],[ASER_]],D1_MAYO_2026[[ASESOR_CRR]:[META]],2,0)</calculatedColumnFormula>
    </tableColumn>
    <tableColumn id="7" xr3:uid="{AC7A2592-ACAD-4ED6-8351-E4B65FF33302}" name="ASER_" dataDxfId="119"/>
    <tableColumn id="4" xr3:uid="{DA0D3C8E-070D-4088-AECD-5F2EBC6508EA}" name="1" dataDxfId="118"/>
    <tableColumn id="8" xr3:uid="{D7FBF1F2-5A46-485F-925D-86EC9088EE46}" name="2" dataDxfId="117"/>
    <tableColumn id="9" xr3:uid="{98D48677-E650-4067-8686-1CC9080B6D71}" name="3" dataDxfId="116"/>
    <tableColumn id="10" xr3:uid="{A974A4A9-21AF-43B2-9C93-C6F103E8C411}" name="4" dataDxfId="115"/>
    <tableColumn id="11" xr3:uid="{D058D028-4AAB-47B9-A7D3-876CEDD146AA}" name="5" dataDxfId="114"/>
    <tableColumn id="12" xr3:uid="{307618CA-E43D-42A3-8C03-88388003A5BF}" name="8" dataDxfId="113"/>
    <tableColumn id="13" xr3:uid="{65D16E27-3C15-4385-9A4F-B28821EF4DF6}" name="9" dataDxfId="112"/>
    <tableColumn id="14" xr3:uid="{5A29EA5C-756B-4F6D-B764-BBEF2AB98C7D}" name="10" dataDxfId="111"/>
    <tableColumn id="15" xr3:uid="{3B9CE493-BFF8-40F7-8EBA-E6D80D76579A}" name="11" dataDxfId="110"/>
    <tableColumn id="35" xr3:uid="{937A2A56-212E-4F5D-82A6-A611A736B874}" name="12" dataDxfId="109"/>
    <tableColumn id="36" xr3:uid="{BDD4E521-FEB6-4C6D-A99C-4DEF1151ECB2}" name="15" dataDxfId="108"/>
    <tableColumn id="38" xr3:uid="{8A3F13C2-2724-40B9-B643-549845061201}" name="16" dataDxfId="107"/>
    <tableColumn id="37" xr3:uid="{1B44AA59-76C8-45D9-8D04-DE465519029A}" name="17" dataDxfId="106"/>
    <tableColumn id="32" xr3:uid="{671123B0-2D4B-4251-A9E4-5E6081CC9B0D}" name="18" dataDxfId="105"/>
    <tableColumn id="33" xr3:uid="{60129480-1A31-44E0-9812-1991A66734F8}" name="19" dataDxfId="104"/>
    <tableColumn id="34" xr3:uid="{FDFC525F-FDF7-4915-B1C4-C85C973F5DA2}" name="22" dataDxfId="103"/>
    <tableColumn id="26" xr3:uid="{B6EB21BB-98AE-4702-A51D-97935B8D2065}" name="23" dataDxfId="102"/>
    <tableColumn id="30" xr3:uid="{60395B11-6EC8-498F-AE14-A906778E013B}" name="24" dataDxfId="101"/>
    <tableColumn id="31" xr3:uid="{D6095057-15EB-4616-A6CE-8131684C14BF}" name="25" dataDxfId="100"/>
    <tableColumn id="16" xr3:uid="{AEBDE2A8-76B9-42D9-9059-4EA0D9C9EF1E}" name="26" dataDxfId="99"/>
    <tableColumn id="17" xr3:uid="{0874DB56-268A-4369-AFDE-AC61ECA55C23}" name="30" dataDxfId="98"/>
    <tableColumn id="29" xr3:uid="{D20EC82C-02AB-47E1-8B4F-0454088553EB}" name="CARTERA ASESOR" dataDxfId="97"/>
    <tableColumn id="18" xr3:uid="{C3A20BF6-8AF7-45E4-91C5-9D891BE0EF28}" name="R_M" dataDxfId="1">
      <calculatedColumnFormula>SUM(DATA_MAYO_2026[[#This Row],[15]:[30]])</calculatedColumnFormula>
    </tableColumn>
  </tableColumns>
  <tableStyleInfo name="TableStyleMedium1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5" totalsRowShown="0" headerRowDxfId="96">
  <autoFilter ref="A2:K55" xr:uid="{AB1967BC-98FE-49B9-B96E-7F91454A75DF}"/>
  <tableColumns count="11">
    <tableColumn id="1" xr3:uid="{E8C9BFA3-A821-4545-B3F0-1D85338E10F0}" name="SUPER" dataDxfId="95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94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93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92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91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90"/>
    <tableColumn id="11" xr3:uid="{F601E667-9F29-4288-9F5A-767AD7CB84C9}" name="DNI" dataDxfId="89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88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87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86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Q8:BP13" totalsRowShown="0" headerRowDxfId="85" dataDxfId="83" headerRowBorderDxfId="84" tableBorderDxfId="82" totalsRowBorderDxfId="81">
  <autoFilter ref="AQ8:BP13" xr:uid="{D9D89D51-DAB1-406D-9BCC-FA9DDE7F1EF0}"/>
  <sortState xmlns:xlrd2="http://schemas.microsoft.com/office/spreadsheetml/2017/richdata2" ref="AQ9:BP13">
    <sortCondition descending="1" ref="AT8:AT13"/>
  </sortState>
  <tableColumns count="26">
    <tableColumn id="2" xr3:uid="{08060355-86C1-47A6-9DB1-6B46E3007B8A}" name="META SUPER" dataDxfId="80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79">
      <calculatedColumnFormula>MAX(DITE_MAYO_2026[[#This Row],[SUPER]:[CARTERA]])</calculatedColumnFormula>
    </tableColumn>
    <tableColumn id="4" xr3:uid="{F9F9E33D-CF47-4A7B-B383-5185C72E6DBF}" name="ALCANCE SUPERVISOR" dataDxfId="78">
      <calculatedColumnFormula>IFERROR(DITE_MAYO_2026[[#This Row],[RECUPERO SUPERVISOR]]/DITE_MAYO_2026[[#This Row],[META SUPER]],"")</calculatedColumnFormula>
    </tableColumn>
    <tableColumn id="1" xr3:uid="{DBDA7BCD-711C-4C13-A756-EF3802486FB8}" name="SUPER" dataDxfId="77"/>
    <tableColumn id="6" xr3:uid="{C6BD95E9-37E9-4C3B-8FAC-71C063D3CCCF}" name="1" dataDxfId="76"/>
    <tableColumn id="7" xr3:uid="{154D80CB-9358-4F70-B790-869141CEED69}" name="2" dataDxfId="75"/>
    <tableColumn id="27" xr3:uid="{B1E200F5-8C17-45BD-9A07-4B3CFCF2F55B}" name="3" dataDxfId="74"/>
    <tableColumn id="26" xr3:uid="{C4A34376-F48F-4D30-891F-680F0DC972B5}" name="4" dataDxfId="73"/>
    <tableColumn id="8" xr3:uid="{B8634A52-4E10-47C7-A2E2-7268D75FF3B1}" name="5" dataDxfId="72"/>
    <tableColumn id="9" xr3:uid="{50F52F97-2FFF-429B-8205-9821B5E2DDA3}" name="8" dataDxfId="71"/>
    <tableColumn id="10" xr3:uid="{6CA0D076-C021-4ECD-9708-296693BD3D20}" name="9" dataDxfId="70"/>
    <tableColumn id="11" xr3:uid="{60AC6543-9932-43CA-8508-68010867604A}" name="10" dataDxfId="69"/>
    <tableColumn id="12" xr3:uid="{0838B302-CF6C-41FA-9981-2C61DC3D728B}" name="11" dataDxfId="68"/>
    <tableColumn id="13" xr3:uid="{26042530-89B3-48FD-877D-23191B67C000}" name="12" dataDxfId="67"/>
    <tableColumn id="14" xr3:uid="{995CAE1C-81F5-4376-9FBF-9057F92CEBA2}" name="15" dataDxfId="66"/>
    <tableColumn id="15" xr3:uid="{CE078F22-32E6-477A-8610-B39D8802D198}" name="16" dataDxfId="65"/>
    <tableColumn id="16" xr3:uid="{E61DEB3E-541F-4914-B1D0-C31E52B10974}" name="17" dataDxfId="64"/>
    <tableColumn id="17" xr3:uid="{EC1E57C1-8228-4A17-A0ED-ACC28C9F0842}" name="18" dataDxfId="63"/>
    <tableColumn id="18" xr3:uid="{2DA8EC35-62DF-44D7-9B0C-1DA9FD7CFD91}" name="19" dataDxfId="62"/>
    <tableColumn id="19" xr3:uid="{302180D2-EA42-43C4-9FEA-201681FA861E}" name="22" dataDxfId="61"/>
    <tableColumn id="20" xr3:uid="{451825B8-387D-40FA-8E98-2EFAE991267E}" name="23" dataDxfId="60"/>
    <tableColumn id="21" xr3:uid="{026C2977-2F45-419E-AE54-92E82A6FE474}" name="24" dataDxfId="59"/>
    <tableColumn id="22" xr3:uid="{3BBAF7E2-3A2C-4E90-AE74-EEF9947AB60E}" name="25" dataDxfId="58"/>
    <tableColumn id="23" xr3:uid="{8879B076-C842-409F-9B19-61F59EF05584}" name="26" dataDxfId="57"/>
    <tableColumn id="24" xr3:uid="{AF13A28F-47F7-4494-B809-B096327E1B45}" name="30" dataDxfId="56"/>
    <tableColumn id="5" xr3:uid="{E0FECB44-CCD1-447F-A9BF-090DD9D8B323}" name="CARTERA" dataDxfId="55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R8:BV13" totalsRowShown="0" headerRowDxfId="54" dataDxfId="53">
  <autoFilter ref="BR8:BV13" xr:uid="{C9FCF86D-1275-4B72-BE74-6F156A04A60F}"/>
  <tableColumns count="5">
    <tableColumn id="1" xr3:uid="{D4A2D135-5FEA-4A06-89AF-37C3FE1C2F48}" name="VISTA" dataDxfId="52"/>
    <tableColumn id="2" xr3:uid="{4FF6DB9A-B454-446F-997B-A00F368BEC51}" name="1" dataDxfId="51"/>
    <tableColumn id="3" xr3:uid="{8B26053F-A062-4D4B-AAC8-2984C8D90026}" name="2" dataDxfId="50"/>
    <tableColumn id="4" xr3:uid="{70518B20-4375-4037-8000-83326D8CF440}" name="3" dataDxfId="49"/>
    <tableColumn id="14" xr3:uid="{28C3DE23-A40F-42FD-9BED-2CB4EF12CD03}" name="4" dataDxfId="48"/>
  </tableColumns>
  <tableStyleInfo name="TableStyleMedium1" showFirstColumn="0" showLastColumn="0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7732273-9C8F-4AC2-BC62-0740738A037D}" name="IND_JUNIO_2026" displayName="IND_JUNIO_2026" ref="BX8:CY247" totalsRowShown="0">
  <autoFilter ref="BX8:CY247" xr:uid="{97732273-9C8F-4AC2-BC62-0740738A037D}"/>
  <tableColumns count="28">
    <tableColumn id="2" xr3:uid="{E555384C-3B5D-4D07-B45C-C92E10F6425B}" name="IND_canal"/>
    <tableColumn id="4" xr3:uid="{945BBCE1-0420-47C1-A2E3-DD67E2EFCAE2}" name="IND_equipo"/>
    <tableColumn id="5" xr3:uid="{CE11D16E-7958-41F6-9CA3-C2BD0618B141}" name="IND_alias"/>
    <tableColumn id="6" xr3:uid="{D19F1D05-0DDC-4820-B6D4-9FE679248BAC}" name="IND_Fecha" dataDxfId="47"/>
    <tableColumn id="7" xr3:uid="{67D94DA3-F519-4699-85D5-558C5514BD76}" name="IND_Cantidad Asesores"/>
    <tableColumn id="8" xr3:uid="{E6F997E3-2312-41B7-BD23-8912D69F6C2A}" name="IND_DIASLAB"/>
    <tableColumn id="9" xr3:uid="{70964BAD-B096-4E57-A0EB-9F350DFC0159}" name="IND_Tardanza"/>
    <tableColumn id="10" xr3:uid="{3AF6230B-3E1F-4FAD-96C4-C243F587FFF3}" name="IND_%puntualidad"/>
    <tableColumn id="11" xr3:uid="{C91BC21B-7DE2-4D32-B481-2EE7BB19756A}" name="IND_%Falta"/>
    <tableColumn id="12" xr3:uid="{7225E131-0708-4A18-860C-3E994103E8B9}" name="IND_Tiempo Tardanza - Promedio" dataDxfId="46"/>
    <tableColumn id="13" xr3:uid="{2D7990E4-A896-4572-9D14-3FF5B35B7400}" name="IND_Tardanza Tiempo" dataDxfId="45"/>
    <tableColumn id="14" xr3:uid="{0709BCC0-721A-4783-8476-818F0240D126}" name="IND_Tiempo Manual" dataDxfId="44"/>
    <tableColumn id="15" xr3:uid="{CB205A1D-4524-4C50-9DC3-BDBB92D67A0E}" name="IND_Tiempo Discador" dataDxfId="43"/>
    <tableColumn id="16" xr3:uid="{99C45160-3EC8-443D-9B40-35383C35C711}" name="IND_Clientes Gestionados"/>
    <tableColumn id="17" xr3:uid="{DBFF08B0-DA34-42D8-9E31-90D1AA3C9702}" name="IND_Gestiones"/>
    <tableColumn id="18" xr3:uid="{7DB95710-AE14-4A10-ABB1-1AD8F703D03F}" name="IND_CEF Unico"/>
    <tableColumn id="19" xr3:uid="{BEDB0108-7984-4738-8F85-C670822A092B}" name="IND_Intensidad CEF"/>
    <tableColumn id="20" xr3:uid="{371EB064-64DE-4919-9E0E-92F21EF2ED46}" name="IND_Ticket CEF"/>
    <tableColumn id="21" xr3:uid="{F1CDDFEC-5091-40AA-8E18-AD64F0824D11}" name="IND_Contactabilidad" dataDxfId="42"/>
    <tableColumn id="22" xr3:uid="{63C5C944-18A2-4B99-B231-BCB43D95719E}" name="IND_PDP"/>
    <tableColumn id="23" xr3:uid="{5E955A18-24FE-4493-B2DE-F47259904D65}" name="IND_Cierre" dataDxfId="41"/>
    <tableColumn id="24" xr3:uid="{2CA55536-592D-490B-B88E-9C1733B932CF}" name="IND_MontoPDP"/>
    <tableColumn id="25" xr3:uid="{EFA200EC-0158-4790-AFBE-CB7CCBF953D2}" name="IND_Ticket PDP"/>
    <tableColumn id="26" xr3:uid="{A0EDD6F3-A0A3-48BB-B05D-59D9DCCC5499}" name="IND_Recupero"/>
    <tableColumn id="28" xr3:uid="{3694482F-814B-40F0-83B5-AE3E673B89DA}" name="IND_Calidad PDP" dataDxfId="40"/>
    <tableColumn id="29" xr3:uid="{891E1417-CEC1-4367-9EEA-4002ED580706}" name="IND_Condonacion" dataDxfId="39"/>
    <tableColumn id="30" xr3:uid="{FC0FD1F6-9CB3-4C1D-8DF8-F22561EE9752}" name="IND_Score"/>
    <tableColumn id="1" xr3:uid="{AF1E6A1D-9F6E-41A2-B15A-7D104D6004DE}" name="IND_Ticket Pago"/>
  </tableColumns>
  <tableStyleInfo name="TableStyleMedium20" showFirstColumn="0" showLastColumn="0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8"/>
    <tableColumn id="2" xr3:uid="{4006F32F-EE4A-427A-AF49-74D52FBF6D53}" uniqueName="2" name="PUESTO REAL" queryTableFieldId="10"/>
    <tableColumn id="3" xr3:uid="{E33DD98B-2314-40D0-9DFA-F987324F30A3}" uniqueName="3" name="FEC_NAC" queryTableFieldId="3" dataDxfId="37"/>
    <tableColumn id="4" xr3:uid="{8397B954-43F8-46B6-880D-47B541CAB0B9}" uniqueName="4" name="NOMBRE" queryTableFieldId="4" dataDxfId="36"/>
    <tableColumn id="8" xr3:uid="{C558150D-EEDC-4907-8F09-51F784EDF9BF}" uniqueName="8" name="PUESTO" queryTableFieldId="8" dataDxfId="35"/>
    <tableColumn id="7" xr3:uid="{C74AABE2-4219-45A4-BAE7-8D08B65D7B0D}" uniqueName="7" name="MES" queryTableFieldId="7" dataDxfId="34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3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87" tableType="queryTable" totalsRowShown="0">
  <autoFilter ref="A1:J587" xr:uid="{D00BB622-375D-40B1-BDB9-BF21F38BF1B6}"/>
  <tableColumns count="10">
    <tableColumn id="1" xr3:uid="{74DC8A6E-5A2D-484F-A76B-6E9216604DDA}" uniqueName="1" name="FECHA" queryTableFieldId="1" dataDxfId="1501"/>
    <tableColumn id="2" xr3:uid="{4CE5A949-AEFE-46EE-A6C7-63B5F40645ED}" uniqueName="2" name="ASESOR" queryTableFieldId="2" dataDxfId="1500"/>
    <tableColumn id="3" xr3:uid="{FC855FAD-67D1-4191-8099-B240DE5A7E19}" uniqueName="3" name="DNI" queryTableFieldId="3"/>
    <tableColumn id="4" xr3:uid="{B28762A1-8785-4BA1-B48A-2105A7540479}" uniqueName="4" name="EQUIPO" queryTableFieldId="4" dataDxfId="1499"/>
    <tableColumn id="5" xr3:uid="{4F3B4D22-3444-4707-91B7-A75F49F6498B}" uniqueName="5" name="CONDICION" queryTableFieldId="5" dataDxfId="1498"/>
    <tableColumn id="6" xr3:uid="{8D887E6F-5C9F-49FF-A6D9-8DCCAC8D9020}" uniqueName="6" name="TIPO" queryTableFieldId="6" dataDxfId="1497"/>
    <tableColumn id="7" xr3:uid="{36632EEE-E592-453A-A97A-3195965F4742}" uniqueName="7" name="FECHA DE INGRESO" queryTableFieldId="7" dataDxfId="1496"/>
    <tableColumn id="8" xr3:uid="{D33CB618-ED5B-4D3C-80A3-516C71713539}" uniqueName="8" name="MESES ANTIGÜEDAD" queryTableFieldId="8"/>
    <tableColumn id="9" xr3:uid="{705D9621-0524-4854-8C27-BF2096F130C6}" uniqueName="9" name="SEGMENTO" queryTableFieldId="9" dataDxfId="1495"/>
    <tableColumn id="10" xr3:uid="{EA137E28-70F4-408B-9000-9FD7EB104A9B}" uniqueName="10" name="FECHA DE CESE" queryTableFieldId="10" dataDxfId="1494"/>
  </tableColumns>
  <tableStyleInfo name="TableStyleLight14" showFirstColumn="0" showLastColumn="0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14" totalsRowShown="0" headerRowDxfId="32" headerRowBorderDxfId="31" tableBorderDxfId="30" totalsRowBorderDxfId="29">
  <autoFilter ref="A1:G214" xr:uid="{C41E08BB-0323-438E-BFE0-76BBB5F11D04}"/>
  <tableColumns count="7">
    <tableColumn id="1" xr3:uid="{392AC838-52ED-4D24-AEEF-DBB8AB8874AD}" name="CONCAT" dataDxfId="2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27"/>
    <tableColumn id="2" xr3:uid="{6AF5A16E-DFBE-42B7-BDA1-6E8694A629C3}" name="mes" dataDxfId="26"/>
    <tableColumn id="4" xr3:uid="{10D1F902-532A-4C8C-AB27-C2F522F14EA7}" name="Equipo" dataDxfId="25"/>
    <tableColumn id="5" xr3:uid="{75A35478-8934-432E-843B-D174D5C58C71}" name="Meta_Equipo" dataDxfId="24"/>
    <tableColumn id="6" xr3:uid="{C4DF57EE-8F57-44C8-ABE6-43EEF1F9DA62}" name="Meta_Asesor" dataDxfId="23"/>
    <tableColumn id="3" xr3:uid="{95E3CE54-9C14-4F51-963D-FFEEB667B07A}" name="SEGG" dataDxfId="22"/>
  </tableColumns>
  <tableStyleInfo name="TableStyleLight8" showFirstColumn="0" showLastColumn="0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70FA9F5B-C836-4742-BE9C-564D8F0533B1}" name="Tabla1" displayName="Tabla1" ref="A1:G104" totalsRowShown="0">
  <autoFilter ref="A1:G104" xr:uid="{9866ED1C-EF0F-416F-91D1-ABEC4CB17BC6}"/>
  <tableColumns count="7">
    <tableColumn id="1" xr3:uid="{DD6DD197-E14C-4113-A51D-AA53F64F453E}" name="ASESOR"/>
    <tableColumn id="7" xr3:uid="{DF7F0F9B-4142-4421-8C2E-8D0D9A6E69B7}" name="SEDE"/>
    <tableColumn id="2" xr3:uid="{944CB9FC-E385-415A-B928-2C7CA1328CE5}" name="EQUIPOS"/>
    <tableColumn id="3" xr3:uid="{2D09642F-9953-4CF4-B6BC-ACD5B4EA4256}" name="PAISES"/>
    <tableColumn id="4" xr3:uid="{C1E96C3A-1965-4908-8F12-0BE0B0FC5B18}" name="METAS" dataDxfId="17"/>
    <tableColumn id="5" xr3:uid="{D2A6EA85-2371-4C49-B325-FDE7913F0CF8}" name="RECUPEROS" dataDxfId="0">
      <calculatedColumnFormula>VLOOKUP(Tabla1[[#This Row],[ASESOR]],DATA_MAYO_2026[[ASER_]:[R_M]],24,0)</calculatedColumnFormula>
    </tableColumn>
    <tableColumn id="6" xr3:uid="{B99793FF-CD77-47F2-96D1-31C94D4BB98E}" name="ALCANCES" dataDxfId="21">
      <calculatedColumnFormula>Tabla1[[#This Row],[RECUPEROS]]/Tabla1[[#This Row],[METAS]]</calculatedColumnFormula>
    </tableColumn>
  </tableColumns>
  <tableStyleInfo name="TableStyleMedium2" showFirstColumn="0" showLastColumn="0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18895BB0-A125-45D0-81D8-1E995F67D280}" name="Tabla94" displayName="Tabla94" ref="I1:L13" totalsRowShown="0">
  <autoFilter ref="I1:L13" xr:uid="{18895BB0-A125-45D0-81D8-1E995F67D280}"/>
  <sortState xmlns:xlrd2="http://schemas.microsoft.com/office/spreadsheetml/2017/richdata2" ref="I2:L13">
    <sortCondition descending="1" ref="L1:L13"/>
  </sortState>
  <tableColumns count="4">
    <tableColumn id="1" xr3:uid="{7F2BA637-F695-4D74-B9EF-910A64DBE416}" name="EQUIPOS_T"/>
    <tableColumn id="2" xr3:uid="{CD08CA9C-FC9D-4A4E-810B-D6E207B76D51}" name="META_T" dataDxfId="20">
      <calculatedColumnFormula>SUMIFS(Tabla1[METAS],Tabla1[EQUIPOS],Tabla94[[#This Row],[EQUIPOS_T]])</calculatedColumnFormula>
    </tableColumn>
    <tableColumn id="3" xr3:uid="{3920C906-E04A-4970-8882-1C9A1747C3B9}" name="RECUPERO_T" dataDxfId="19">
      <calculatedColumnFormula>SUMIFS(Tabla1[RECUPEROS],Tabla1[EQUIPOS],Tabla94[[#This Row],[EQUIPOS_T]])</calculatedColumnFormula>
    </tableColumn>
    <tableColumn id="4" xr3:uid="{26BC2BBE-9F12-4017-AD0A-D56002FA4CEF}" name="ALCANCES_T" dataDxfId="18">
      <calculatedColumnFormula>Tabla94[[#This Row],[RECUPERO_T]]/Tabla94[[#This Row],[META_T]]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5" Type="http://schemas.openxmlformats.org/officeDocument/2006/relationships/table" Target="../tables/table64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7.xml"/><Relationship Id="rId2" Type="http://schemas.openxmlformats.org/officeDocument/2006/relationships/table" Target="../tables/table66.xml"/><Relationship Id="rId1" Type="http://schemas.openxmlformats.org/officeDocument/2006/relationships/table" Target="../tables/table65.xml"/><Relationship Id="rId5" Type="http://schemas.openxmlformats.org/officeDocument/2006/relationships/table" Target="../tables/table69.xml"/><Relationship Id="rId4" Type="http://schemas.openxmlformats.org/officeDocument/2006/relationships/table" Target="../tables/table68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2.xml"/><Relationship Id="rId2" Type="http://schemas.openxmlformats.org/officeDocument/2006/relationships/table" Target="../tables/table71.xml"/><Relationship Id="rId1" Type="http://schemas.openxmlformats.org/officeDocument/2006/relationships/table" Target="../tables/table70.xml"/><Relationship Id="rId5" Type="http://schemas.openxmlformats.org/officeDocument/2006/relationships/table" Target="../tables/table74.xml"/><Relationship Id="rId4" Type="http://schemas.openxmlformats.org/officeDocument/2006/relationships/table" Target="../tables/table7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7.xml"/><Relationship Id="rId2" Type="http://schemas.openxmlformats.org/officeDocument/2006/relationships/table" Target="../tables/table76.xml"/><Relationship Id="rId1" Type="http://schemas.openxmlformats.org/officeDocument/2006/relationships/table" Target="../tables/table75.xml"/><Relationship Id="rId5" Type="http://schemas.openxmlformats.org/officeDocument/2006/relationships/table" Target="../tables/table79.xml"/><Relationship Id="rId4" Type="http://schemas.openxmlformats.org/officeDocument/2006/relationships/table" Target="../tables/table7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1.xml"/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84.xml"/><Relationship Id="rId5" Type="http://schemas.openxmlformats.org/officeDocument/2006/relationships/table" Target="../tables/table83.xml"/><Relationship Id="rId4" Type="http://schemas.openxmlformats.org/officeDocument/2006/relationships/table" Target="../tables/table8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7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table" Target="../tables/table8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5">
        <v>45133</v>
      </c>
      <c r="J3" s="55" t="s">
        <v>501</v>
      </c>
      <c r="K3" s="55"/>
      <c r="L3" s="55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5">
        <v>45334</v>
      </c>
      <c r="J6" s="55" t="s">
        <v>501</v>
      </c>
      <c r="K6" s="55"/>
      <c r="L6" s="55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5">
        <v>44735</v>
      </c>
      <c r="J7" s="55" t="s">
        <v>501</v>
      </c>
      <c r="K7" s="55"/>
      <c r="L7" s="55"/>
      <c r="M7" s="1"/>
      <c r="N7" s="5"/>
      <c r="CK7" t="s">
        <v>626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5">
        <v>45399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5">
        <v>44461</v>
      </c>
      <c r="J9" s="55" t="s">
        <v>501</v>
      </c>
      <c r="K9" s="55"/>
      <c r="L9" s="55"/>
      <c r="M9">
        <f>DATA_NOVIEMBRE_2024[[#This Row],[RECUPERO]]/DATA_NOVIEMBRE_2024[[#This Row],[META]]</f>
        <v>0.87370588235294122</v>
      </c>
      <c r="N9" s="5">
        <f>6-ROUNDUP(_xlfn.RANK.EQ(DATA_NOVIEMBRE_2024[[#This Row],[AL_AC]],DATA_NOVIEMBRE_2024[AL_AC],0)/(COUNTA(DATA_NOVIEMBRE_2024[AL_AC])/5),0)</f>
        <v>5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5">
        <v>44811</v>
      </c>
      <c r="J10" s="55" t="s">
        <v>501</v>
      </c>
      <c r="K10" s="55"/>
      <c r="L10" s="55"/>
      <c r="M10">
        <f>DATA_NOVIEMBRE_2024[[#This Row],[RECUPERO]]/DATA_NOVIEMBRE_2024[[#This Row],[META]]</f>
        <v>0.80384615384615388</v>
      </c>
      <c r="N10" s="5">
        <f>6-ROUNDUP(_xlfn.RANK.EQ(DATA_NOVIEMBRE_2024[[#This Row],[AL_AC]],DATA_NOVIEMBRE_2024[AL_AC],0)/(COUNTA(DATA_NOVIEMBRE_2024[AL_AC])/5),0)</f>
        <v>4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5">
        <v>44811</v>
      </c>
      <c r="J11" s="55" t="s">
        <v>501</v>
      </c>
      <c r="K11" s="55"/>
      <c r="L11" s="55"/>
      <c r="M11">
        <f>DATA_NOVIEMBRE_2024[[#This Row],[RECUPERO]]/DATA_NOVIEMBRE_2024[[#This Row],[META]]</f>
        <v>0.55379999999999996</v>
      </c>
      <c r="N11" s="5">
        <f>6-ROUNDUP(_xlfn.RANK.EQ(DATA_NOVIEMBRE_2024[[#This Row],[AL_AC]],DATA_NOVIEMBRE_2024[AL_AC],0)/(COUNTA(DATA_NOVIEMBRE_2024[AL_AC])/5),0)</f>
        <v>3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5">
        <v>45133</v>
      </c>
      <c r="J12" s="55" t="s">
        <v>501</v>
      </c>
      <c r="K12" s="55"/>
      <c r="L12" s="55"/>
      <c r="M12">
        <f>DATA_NOVIEMBRE_2024[[#This Row],[RECUPERO]]/DATA_NOVIEMBRE_2024[[#This Row],[META]]</f>
        <v>0.30360294117647058</v>
      </c>
      <c r="N12" s="5">
        <f>6-ROUNDUP(_xlfn.RANK.EQ(DATA_NOVIEMBRE_2024[[#This Row],[AL_AC]],DATA_NOVIEMBRE_2024[AL_AC],0)/(COUNTA(DATA_NOVIEMBRE_2024[AL_AC])/5),0)</f>
        <v>2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5">
        <v>44357</v>
      </c>
      <c r="J13" s="55" t="s">
        <v>501</v>
      </c>
      <c r="K13" s="55"/>
      <c r="L13" s="55"/>
      <c r="M13">
        <f>DATA_NOVIEMBRE_2024[[#This Row],[RECUPERO]]/DATA_NOVIEMBRE_2024[[#This Row],[META]]</f>
        <v>0.86076923076923073</v>
      </c>
      <c r="N13" s="5">
        <f>6-ROUNDUP(_xlfn.RANK.EQ(DATA_NOVIEMBRE_2024[[#This Row],[AL_AC]],DATA_NOVIEMBRE_2024[AL_AC],0)/(COUNTA(DATA_NOVIEMBRE_2024[AL_AC])/5),0)</f>
        <v>4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5">
        <v>44673</v>
      </c>
      <c r="J14" s="55" t="s">
        <v>501</v>
      </c>
      <c r="K14" s="55"/>
      <c r="L14" s="55"/>
      <c r="M14">
        <f>DATA_NOVIEMBRE_2024[[#This Row],[RECUPERO]]/DATA_NOVIEMBRE_2024[[#This Row],[META]]</f>
        <v>0.16473913043478261</v>
      </c>
      <c r="N14" s="5">
        <f>6-ROUNDUP(_xlfn.RANK.EQ(DATA_NOVIEMBRE_2024[[#This Row],[AL_AC]],DATA_NOVIEMBRE_2024[AL_AC],0)/(COUNTA(DATA_NOVIEMBRE_2024[AL_AC])/5),0)</f>
        <v>1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5">
        <v>44909</v>
      </c>
      <c r="J15" s="55" t="s">
        <v>501</v>
      </c>
      <c r="K15" s="55"/>
      <c r="L15" s="55"/>
      <c r="M15">
        <f>DATA_NOVIEMBRE_2024[[#This Row],[RECUPERO]]/DATA_NOVIEMBRE_2024[[#This Row],[META]]</f>
        <v>0.91864705882352937</v>
      </c>
      <c r="N15" s="5">
        <f>6-ROUNDUP(_xlfn.RANK.EQ(DATA_NOVIEMBRE_2024[[#This Row],[AL_AC]],DATA_NOVIEMBRE_2024[AL_AC],0)/(COUNTA(DATA_NOVIEMBRE_2024[AL_AC])/5),0)</f>
        <v>5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5">
        <v>45285</v>
      </c>
      <c r="J16" s="55" t="s">
        <v>501</v>
      </c>
      <c r="K16" s="55"/>
      <c r="L16" s="55"/>
      <c r="M16">
        <f>DATA_NOVIEMBRE_2024[[#This Row],[RECUPERO]]/DATA_NOVIEMBRE_2024[[#This Row],[META]]</f>
        <v>0.51849999999999996</v>
      </c>
      <c r="N16" s="5">
        <f>6-ROUNDUP(_xlfn.RANK.EQ(DATA_NOVIEMBRE_2024[[#This Row],[AL_AC]],DATA_NOVIEMBRE_2024[AL_AC],0)/(COUNTA(DATA_NOVIEMBRE_2024[AL_AC])/5),0)</f>
        <v>3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5">
        <v>45429</v>
      </c>
      <c r="J17" s="55" t="s">
        <v>501</v>
      </c>
      <c r="K17" s="55"/>
      <c r="L17" s="55"/>
      <c r="M17">
        <f>DATA_NOVIEMBRE_2024[[#This Row],[RECUPERO]]/DATA_NOVIEMBRE_2024[[#This Row],[META]]</f>
        <v>0.58218260869565219</v>
      </c>
      <c r="N17" s="5">
        <f>6-ROUNDUP(_xlfn.RANK.EQ(DATA_NOVIEMBRE_2024[[#This Row],[AL_AC]],DATA_NOVIEMBRE_2024[AL_AC],0)/(COUNTA(DATA_NOVIEMBRE_2024[AL_AC])/5),0)</f>
        <v>4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5">
        <v>45506</v>
      </c>
      <c r="J18" s="55" t="s">
        <v>501</v>
      </c>
      <c r="K18" s="55"/>
      <c r="L18" s="55"/>
      <c r="M18">
        <f>DATA_NOVIEMBRE_2024[[#This Row],[RECUPERO]]/DATA_NOVIEMBRE_2024[[#This Row],[META]]</f>
        <v>0.59611764705882353</v>
      </c>
      <c r="N18" s="5">
        <f>6-ROUNDUP(_xlfn.RANK.EQ(DATA_NOVIEMBRE_2024[[#This Row],[AL_AC]],DATA_NOVIEMBRE_2024[AL_AC],0)/(COUNTA(DATA_NOVIEMBRE_2024[AL_AC])/5),0)</f>
        <v>4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5">
        <v>45299</v>
      </c>
      <c r="J19" s="55" t="s">
        <v>501</v>
      </c>
      <c r="K19" s="55"/>
      <c r="L19" s="55"/>
      <c r="M19">
        <f>DATA_NOVIEMBRE_2024[[#This Row],[RECUPERO]]/DATA_NOVIEMBRE_2024[[#This Row],[META]]</f>
        <v>0.86982222222222227</v>
      </c>
      <c r="N19" s="5">
        <f>6-ROUNDUP(_xlfn.RANK.EQ(DATA_NOVIEMBRE_2024[[#This Row],[AL_AC]],DATA_NOVIEMBRE_2024[AL_AC],0)/(COUNTA(DATA_NOVIEMBRE_2024[AL_AC])/5),0)</f>
        <v>5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5">
        <v>45334</v>
      </c>
      <c r="J20" s="55" t="s">
        <v>501</v>
      </c>
      <c r="K20" s="55"/>
      <c r="L20" s="55"/>
      <c r="M20">
        <f>DATA_NOVIEMBRE_2024[[#This Row],[RECUPERO]]/DATA_NOVIEMBRE_2024[[#This Row],[META]]</f>
        <v>0.77631111111111106</v>
      </c>
      <c r="N20" s="5">
        <f>6-ROUNDUP(_xlfn.RANK.EQ(DATA_NOVIEMBRE_2024[[#This Row],[AL_AC]],DATA_NOVIEMBRE_2024[AL_AC],0)/(COUNTA(DATA_NOVIEMBRE_2024[AL_AC])/5),0)</f>
        <v>4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5">
        <v>44657</v>
      </c>
      <c r="J21" s="55" t="s">
        <v>501</v>
      </c>
      <c r="K21" s="55"/>
      <c r="L21" s="55"/>
      <c r="M21">
        <f>DATA_NOVIEMBRE_2024[[#This Row],[RECUPERO]]/DATA_NOVIEMBRE_2024[[#This Row],[META]]</f>
        <v>0.93692307692307697</v>
      </c>
      <c r="N21" s="5">
        <f>6-ROUNDUP(_xlfn.RANK.EQ(DATA_NOVIEMBRE_2024[[#This Row],[AL_AC]],DATA_NOVIEMBRE_2024[AL_AC],0)/(COUNTA(DATA_NOVIEMBRE_2024[AL_AC])/5),0)</f>
        <v>5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5">
        <v>45334</v>
      </c>
      <c r="J22" s="55" t="s">
        <v>501</v>
      </c>
      <c r="K22" s="55"/>
      <c r="L22" s="55"/>
      <c r="M22">
        <f>DATA_NOVIEMBRE_2024[[#This Row],[RECUPERO]]/DATA_NOVIEMBRE_2024[[#This Row],[META]]</f>
        <v>0.87158823529411766</v>
      </c>
      <c r="N22" s="5">
        <f>6-ROUNDUP(_xlfn.RANK.EQ(DATA_NOVIEMBRE_2024[[#This Row],[AL_AC]],DATA_NOVIEMBRE_2024[AL_AC],0)/(COUNTA(DATA_NOVIEMBRE_2024[AL_AC])/5),0)</f>
        <v>5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5">
        <v>44870</v>
      </c>
      <c r="J23" s="55" t="s">
        <v>501</v>
      </c>
      <c r="K23" s="55"/>
      <c r="L23" s="55"/>
      <c r="M23">
        <f>DATA_NOVIEMBRE_2024[[#This Row],[RECUPERO]]/DATA_NOVIEMBRE_2024[[#This Row],[META]]</f>
        <v>0.41421739130434782</v>
      </c>
      <c r="N23" s="5">
        <f>6-ROUNDUP(_xlfn.RANK.EQ(DATA_NOVIEMBRE_2024[[#This Row],[AL_AC]],DATA_NOVIEMBRE_2024[AL_AC],0)/(COUNTA(DATA_NOVIEMBRE_2024[AL_AC])/5),0)</f>
        <v>2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5">
        <v>44811</v>
      </c>
      <c r="J24" s="55" t="s">
        <v>501</v>
      </c>
      <c r="K24" s="55"/>
      <c r="L24" s="55"/>
      <c r="M24">
        <f>DATA_NOVIEMBRE_2024[[#This Row],[RECUPERO]]/DATA_NOVIEMBRE_2024[[#This Row],[META]]</f>
        <v>0.22120588235294117</v>
      </c>
      <c r="N24" s="5">
        <f>6-ROUNDUP(_xlfn.RANK.EQ(DATA_NOVIEMBRE_2024[[#This Row],[AL_AC]],DATA_NOVIEMBRE_2024[AL_AC],0)/(COUNTA(DATA_NOVIEMBRE_2024[AL_AC])/5),0)</f>
        <v>2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5">
        <v>45530</v>
      </c>
      <c r="J25" s="55" t="s">
        <v>501</v>
      </c>
      <c r="K25" s="55"/>
      <c r="L25" s="55"/>
      <c r="M25">
        <f>DATA_NOVIEMBRE_2024[[#This Row],[RECUPERO]]/DATA_NOVIEMBRE_2024[[#This Row],[META]]</f>
        <v>1.1996029411764706</v>
      </c>
      <c r="N25" s="5">
        <f>6-ROUNDUP(_xlfn.RANK.EQ(DATA_NOVIEMBRE_2024[[#This Row],[AL_AC]],DATA_NOVIEMBRE_2024[AL_AC],0)/(COUNTA(DATA_NOVIEMBRE_2024[AL_AC])/5),0)</f>
        <v>5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5">
        <v>45449</v>
      </c>
      <c r="J26" s="55" t="s">
        <v>501</v>
      </c>
      <c r="K26" s="55"/>
      <c r="L26" s="55"/>
      <c r="M26">
        <f>DATA_NOVIEMBRE_2024[[#This Row],[RECUPERO]]/DATA_NOVIEMBRE_2024[[#This Row],[META]]</f>
        <v>0.55900000000000005</v>
      </c>
      <c r="N26" s="5">
        <f>6-ROUNDUP(_xlfn.RANK.EQ(DATA_NOVIEMBRE_2024[[#This Row],[AL_AC]],DATA_NOVIEMBRE_2024[AL_AC],0)/(COUNTA(DATA_NOVIEMBRE_2024[AL_AC])/5),0)</f>
        <v>3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5">
        <v>45423</v>
      </c>
      <c r="J27" s="55" t="s">
        <v>501</v>
      </c>
      <c r="K27" s="55"/>
      <c r="L27" s="55"/>
      <c r="M27">
        <f>DATA_NOVIEMBRE_2024[[#This Row],[RECUPERO]]/DATA_NOVIEMBRE_2024[[#This Row],[META]]</f>
        <v>0.17148529411764707</v>
      </c>
      <c r="N27" s="5">
        <f>6-ROUNDUP(_xlfn.RANK.EQ(DATA_NOVIEMBRE_2024[[#This Row],[AL_AC]],DATA_NOVIEMBRE_2024[AL_AC],0)/(COUNTA(DATA_NOVIEMBRE_2024[AL_AC])/5),0)</f>
        <v>1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5">
        <v>45721</v>
      </c>
      <c r="J28" s="55" t="s">
        <v>501</v>
      </c>
      <c r="K28" s="55"/>
      <c r="L28" s="55"/>
      <c r="M28">
        <f>DATA_NOVIEMBRE_2024[[#This Row],[RECUPERO]]/DATA_NOVIEMBRE_2024[[#This Row],[META]]</f>
        <v>0.33600000000000002</v>
      </c>
      <c r="N28" s="5">
        <f>6-ROUNDUP(_xlfn.RANK.EQ(DATA_NOVIEMBRE_2024[[#This Row],[AL_AC]],DATA_NOVIEMBRE_2024[AL_AC],0)/(COUNTA(DATA_NOVIEMBRE_2024[AL_AC])/5),0)</f>
        <v>2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5">
        <v>45399</v>
      </c>
      <c r="J29" s="55" t="s">
        <v>501</v>
      </c>
      <c r="K29" s="55"/>
      <c r="L29" s="55"/>
      <c r="M29">
        <f>DATA_NOVIEMBRE_2024[[#This Row],[RECUPERO]]/DATA_NOVIEMBRE_2024[[#This Row],[META]]</f>
        <v>0.70473200000000003</v>
      </c>
      <c r="N29" s="5">
        <f>6-ROUNDUP(_xlfn.RANK.EQ(DATA_NOVIEMBRE_2024[[#This Row],[AL_AC]],DATA_NOVIEMBRE_2024[AL_AC],0)/(COUNTA(DATA_NOVIEMBRE_2024[AL_AC])/5),0)</f>
        <v>4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5">
        <v>44937</v>
      </c>
      <c r="J30" s="55" t="s">
        <v>501</v>
      </c>
      <c r="K30" s="55"/>
      <c r="L30" s="55"/>
      <c r="M30">
        <f>DATA_NOVIEMBRE_2024[[#This Row],[RECUPERO]]/DATA_NOVIEMBRE_2024[[#This Row],[META]]</f>
        <v>0.47957352941176473</v>
      </c>
      <c r="N30" s="5">
        <f>6-ROUNDUP(_xlfn.RANK.EQ(DATA_NOVIEMBRE_2024[[#This Row],[AL_AC]],DATA_NOVIEMBRE_2024[AL_AC],0)/(COUNTA(DATA_NOVIEMBRE_2024[AL_AC])/5),0)</f>
        <v>3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5">
        <v>45590</v>
      </c>
      <c r="J31" s="55" t="s">
        <v>501</v>
      </c>
      <c r="K31" s="55"/>
      <c r="L31" s="55"/>
      <c r="M31">
        <f>DATA_NOVIEMBRE_2024[[#This Row],[RECUPERO]]/DATA_NOVIEMBRE_2024[[#This Row],[META]]</f>
        <v>0.54521739130434788</v>
      </c>
      <c r="N31" s="5">
        <f>6-ROUNDUP(_xlfn.RANK.EQ(DATA_NOVIEMBRE_2024[[#This Row],[AL_AC]],DATA_NOVIEMBRE_2024[AL_AC],0)/(COUNTA(DATA_NOVIEMBRE_2024[AL_AC])/5),0)</f>
        <v>3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5">
        <v>42814</v>
      </c>
      <c r="J32" s="55" t="s">
        <v>501</v>
      </c>
      <c r="K32" s="55"/>
      <c r="L32" s="55"/>
      <c r="M32">
        <f>DATA_NOVIEMBRE_2024[[#This Row],[RECUPERO]]/DATA_NOVIEMBRE_2024[[#This Row],[META]]</f>
        <v>1.4852941176470588E-2</v>
      </c>
      <c r="N32" s="5">
        <f>6-ROUNDUP(_xlfn.RANK.EQ(DATA_NOVIEMBRE_2024[[#This Row],[AL_AC]],DATA_NOVIEMBRE_2024[AL_AC],0)/(COUNTA(DATA_NOVIEMBRE_2024[AL_AC])/5),0)</f>
        <v>1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5">
        <v>44259</v>
      </c>
      <c r="J33" s="55" t="s">
        <v>501</v>
      </c>
      <c r="K33" s="55"/>
      <c r="L33" s="55"/>
      <c r="M33">
        <f>DATA_NOVIEMBRE_2024[[#This Row],[RECUPERO]]/DATA_NOVIEMBRE_2024[[#This Row],[META]]</f>
        <v>0.20961538461538462</v>
      </c>
      <c r="N33" s="5">
        <f>6-ROUNDUP(_xlfn.RANK.EQ(DATA_NOVIEMBRE_2024[[#This Row],[AL_AC]],DATA_NOVIEMBRE_2024[AL_AC],0)/(COUNTA(DATA_NOVIEMBRE_2024[AL_AC])/5),0)</f>
        <v>1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5">
        <v>45082</v>
      </c>
      <c r="J34" s="55" t="s">
        <v>501</v>
      </c>
      <c r="K34" s="55"/>
      <c r="L34" s="55"/>
      <c r="M34">
        <f>DATA_NOVIEMBRE_2024[[#This Row],[RECUPERO]]/DATA_NOVIEMBRE_2024[[#This Row],[META]]</f>
        <v>0.33500000000000002</v>
      </c>
      <c r="N34" s="5">
        <f>6-ROUNDUP(_xlfn.RANK.EQ(DATA_NOVIEMBRE_2024[[#This Row],[AL_AC]],DATA_NOVIEMBRE_2024[AL_AC],0)/(COUNTA(DATA_NOVIEMBRE_2024[AL_AC])/5),0)</f>
        <v>2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5">
        <v>45075</v>
      </c>
      <c r="J35" s="55" t="s">
        <v>501</v>
      </c>
      <c r="K35" s="55"/>
      <c r="L35" s="55"/>
      <c r="M35">
        <f>DATA_NOVIEMBRE_2024[[#This Row],[RECUPERO]]/DATA_NOVIEMBRE_2024[[#This Row],[META]]</f>
        <v>0.24</v>
      </c>
      <c r="N35" s="5">
        <f>6-ROUNDUP(_xlfn.RANK.EQ(DATA_NOVIEMBRE_2024[[#This Row],[AL_AC]],DATA_NOVIEMBRE_2024[AL_AC],0)/(COUNTA(DATA_NOVIEMBRE_2024[AL_AC])/5),0)</f>
        <v>2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5">
        <v>45512</v>
      </c>
      <c r="J36" s="55" t="s">
        <v>501</v>
      </c>
      <c r="K36" s="55"/>
      <c r="L36" s="55"/>
      <c r="M36">
        <f>DATA_NOVIEMBRE_2024[[#This Row],[RECUPERO]]/DATA_NOVIEMBRE_2024[[#This Row],[META]]</f>
        <v>1.1764705882352941E-2</v>
      </c>
      <c r="N36" s="5">
        <f>6-ROUNDUP(_xlfn.RANK.EQ(DATA_NOVIEMBRE_2024[[#This Row],[AL_AC]],DATA_NOVIEMBRE_2024[AL_AC],0)/(COUNTA(DATA_NOVIEMBRE_2024[AL_AC])/5),0)</f>
        <v>1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5">
        <v>45021</v>
      </c>
      <c r="J37" s="55" t="s">
        <v>501</v>
      </c>
      <c r="K37" s="55"/>
      <c r="L37" s="55"/>
      <c r="M37">
        <f>DATA_NOVIEMBRE_2024[[#This Row],[RECUPERO]]/DATA_NOVIEMBRE_2024[[#This Row],[META]]</f>
        <v>0.46134782608695651</v>
      </c>
      <c r="N37" s="5">
        <f>6-ROUNDUP(_xlfn.RANK.EQ(DATA_NOVIEMBRE_2024[[#This Row],[AL_AC]],DATA_NOVIEMBRE_2024[AL_AC],0)/(COUNTA(DATA_NOVIEMBRE_2024[AL_AC])/5),0)</f>
        <v>3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5">
        <v>45142</v>
      </c>
      <c r="J38" s="55" t="s">
        <v>501</v>
      </c>
      <c r="K38" s="55"/>
      <c r="L38" s="55"/>
      <c r="M38">
        <f>DATA_NOVIEMBRE_2024[[#This Row],[RECUPERO]]/DATA_NOVIEMBRE_2024[[#This Row],[META]]</f>
        <v>0.54088235294117648</v>
      </c>
      <c r="N38" s="5">
        <f>6-ROUNDUP(_xlfn.RANK.EQ(DATA_NOVIEMBRE_2024[[#This Row],[AL_AC]],DATA_NOVIEMBRE_2024[AL_AC],0)/(COUNTA(DATA_NOVIEMBRE_2024[AL_AC])/5),0)</f>
        <v>3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5">
        <v>43132</v>
      </c>
      <c r="J39" s="55" t="s">
        <v>501</v>
      </c>
      <c r="K39" s="55"/>
      <c r="L39" s="55"/>
      <c r="M39">
        <f>DATA_NOVIEMBRE_2024[[#This Row],[RECUPERO]]/DATA_NOVIEMBRE_2024[[#This Row],[META]]</f>
        <v>0.70347826086956522</v>
      </c>
      <c r="N39" s="5">
        <f>6-ROUNDUP(_xlfn.RANK.EQ(DATA_NOVIEMBRE_2024[[#This Row],[AL_AC]],DATA_NOVIEMBRE_2024[AL_AC],0)/(COUNTA(DATA_NOVIEMBRE_2024[AL_AC])/5),0)</f>
        <v>4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5">
        <v>44748</v>
      </c>
      <c r="J40" s="55" t="s">
        <v>501</v>
      </c>
      <c r="K40" s="55"/>
      <c r="L40" s="55"/>
      <c r="M40">
        <f>DATA_NOVIEMBRE_2024[[#This Row],[RECUPERO]]/DATA_NOVIEMBRE_2024[[#This Row],[META]]</f>
        <v>0.82323529411764707</v>
      </c>
      <c r="N40" s="5">
        <f>6-ROUNDUP(_xlfn.RANK.EQ(DATA_NOVIEMBRE_2024[[#This Row],[AL_AC]],DATA_NOVIEMBRE_2024[AL_AC],0)/(COUNTA(DATA_NOVIEMBRE_2024[AL_AC])/5),0)</f>
        <v>4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5">
        <v>44840</v>
      </c>
      <c r="J41" s="55" t="s">
        <v>501</v>
      </c>
      <c r="K41" s="55"/>
      <c r="L41" s="55"/>
      <c r="M41">
        <f>DATA_NOVIEMBRE_2024[[#This Row],[RECUPERO]]/DATA_NOVIEMBRE_2024[[#This Row],[META]]</f>
        <v>0.30161764705882355</v>
      </c>
      <c r="N41" s="5">
        <f>6-ROUNDUP(_xlfn.RANK.EQ(DATA_NOVIEMBRE_2024[[#This Row],[AL_AC]],DATA_NOVIEMBRE_2024[AL_AC],0)/(COUNTA(DATA_NOVIEMBRE_2024[AL_AC])/5),0)</f>
        <v>2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5">
        <v>44748</v>
      </c>
      <c r="J42" s="55" t="s">
        <v>501</v>
      </c>
      <c r="K42" s="55"/>
      <c r="L42" s="55"/>
      <c r="M42">
        <f>DATA_NOVIEMBRE_2024[[#This Row],[RECUPERO]]/DATA_NOVIEMBRE_2024[[#This Row],[META]]</f>
        <v>2.2222222222222223E-2</v>
      </c>
      <c r="N42" s="5">
        <f>6-ROUNDUP(_xlfn.RANK.EQ(DATA_NOVIEMBRE_2024[[#This Row],[AL_AC]],DATA_NOVIEMBRE_2024[AL_AC],0)/(COUNTA(DATA_NOVIEMBRE_2024[AL_AC])/5),0)</f>
        <v>1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5">
        <v>45344</v>
      </c>
      <c r="J43" s="55" t="s">
        <v>501</v>
      </c>
      <c r="K43" s="55"/>
      <c r="L43" s="55"/>
      <c r="M43">
        <f>DATA_NOVIEMBRE_2024[[#This Row],[RECUPERO]]/DATA_NOVIEMBRE_2024[[#This Row],[META]]</f>
        <v>0.50470588235294123</v>
      </c>
      <c r="N43" s="5">
        <f>6-ROUNDUP(_xlfn.RANK.EQ(DATA_NOVIEMBRE_2024[[#This Row],[AL_AC]],DATA_NOVIEMBRE_2024[AL_AC],0)/(COUNTA(DATA_NOVIEMBRE_2024[AL_AC])/5),0)</f>
        <v>3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5">
        <v>45523</v>
      </c>
      <c r="J44" s="55" t="s">
        <v>501</v>
      </c>
      <c r="K44" s="55"/>
      <c r="L44" s="55"/>
      <c r="M44">
        <f>DATA_NOVIEMBRE_2024[[#This Row],[RECUPERO]]/DATA_NOVIEMBRE_2024[[#This Row],[META]]</f>
        <v>9.5514705882352946E-2</v>
      </c>
      <c r="N44" s="5">
        <f>6-ROUNDUP(_xlfn.RANK.EQ(DATA_NOVIEMBRE_2024[[#This Row],[AL_AC]],DATA_NOVIEMBRE_2024[AL_AC],0)/(COUNTA(DATA_NOVIEMBRE_2024[AL_AC])/5),0)</f>
        <v>1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5">
        <v>44869</v>
      </c>
      <c r="J45" s="55" t="s">
        <v>501</v>
      </c>
      <c r="K45" s="55"/>
      <c r="L45" s="55"/>
      <c r="M45">
        <f>DATA_NOVIEMBRE_2024[[#This Row],[RECUPERO]]/DATA_NOVIEMBRE_2024[[#This Row],[META]]</f>
        <v>0.49526666666666669</v>
      </c>
      <c r="N45" s="5">
        <f>6-ROUNDUP(_xlfn.RANK.EQ(DATA_NOVIEMBRE_2024[[#This Row],[AL_AC]],DATA_NOVIEMBRE_2024[AL_AC],0)/(COUNTA(DATA_NOVIEMBRE_2024[AL_AC])/5),0)</f>
        <v>3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5">
        <v>45131</v>
      </c>
      <c r="J46" s="55" t="s">
        <v>501</v>
      </c>
      <c r="K46" s="55"/>
      <c r="L46" s="55"/>
      <c r="M46">
        <f>DATA_NOVIEMBRE_2024[[#This Row],[RECUPERO]]/DATA_NOVIEMBRE_2024[[#This Row],[META]]</f>
        <v>0.95417391304347821</v>
      </c>
      <c r="N46" s="5">
        <f>6-ROUNDUP(_xlfn.RANK.EQ(DATA_NOVIEMBRE_2024[[#This Row],[AL_AC]],DATA_NOVIEMBRE_2024[AL_AC],0)/(COUNTA(DATA_NOVIEMBRE_2024[AL_AC])/5),0)</f>
        <v>5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5">
        <v>44111</v>
      </c>
      <c r="J47" s="55" t="s">
        <v>501</v>
      </c>
      <c r="K47" s="55"/>
      <c r="L47" s="55"/>
      <c r="M47">
        <f>DATA_NOVIEMBRE_2024[[#This Row],[RECUPERO]]/DATA_NOVIEMBRE_2024[[#This Row],[META]]</f>
        <v>1.0096956521739131</v>
      </c>
      <c r="N47" s="5">
        <f>6-ROUNDUP(_xlfn.RANK.EQ(DATA_NOVIEMBRE_2024[[#This Row],[AL_AC]],DATA_NOVIEMBRE_2024[AL_AC],0)/(COUNTA(DATA_NOVIEMBRE_2024[AL_AC])/5),0)</f>
        <v>5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5">
        <v>44830</v>
      </c>
      <c r="J48" s="55" t="s">
        <v>501</v>
      </c>
      <c r="K48" s="55"/>
      <c r="L48" s="55"/>
      <c r="M48">
        <f>DATA_NOVIEMBRE_2024[[#This Row],[RECUPERO]]/DATA_NOVIEMBRE_2024[[#This Row],[META]]</f>
        <v>0.50577777777777777</v>
      </c>
      <c r="N48" s="5">
        <f>6-ROUNDUP(_xlfn.RANK.EQ(DATA_NOVIEMBRE_2024[[#This Row],[AL_AC]],DATA_NOVIEMBRE_2024[AL_AC],0)/(COUNTA(DATA_NOVIEMBRE_2024[AL_AC])/5),0)</f>
        <v>3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5">
        <v>45334</v>
      </c>
      <c r="J49" s="55" t="s">
        <v>501</v>
      </c>
      <c r="K49" s="55"/>
      <c r="L49" s="55"/>
      <c r="M49">
        <f>DATA_NOVIEMBRE_2024[[#This Row],[RECUPERO]]/DATA_NOVIEMBRE_2024[[#This Row],[META]]</f>
        <v>0.3155217391304348</v>
      </c>
      <c r="N49" s="5">
        <f>6-ROUNDUP(_xlfn.RANK.EQ(DATA_NOVIEMBRE_2024[[#This Row],[AL_AC]],DATA_NOVIEMBRE_2024[AL_AC],0)/(COUNTA(DATA_NOVIEMBRE_2024[AL_AC])/5),0)</f>
        <v>2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5">
        <v>44687</v>
      </c>
      <c r="J50" s="55" t="s">
        <v>501</v>
      </c>
      <c r="K50" s="55"/>
      <c r="L50" s="55"/>
      <c r="M50">
        <f>DATA_NOVIEMBRE_2024[[#This Row],[RECUPERO]]/DATA_NOVIEMBRE_2024[[#This Row],[META]]</f>
        <v>0.20853333333333332</v>
      </c>
      <c r="N50" s="5">
        <f>6-ROUNDUP(_xlfn.RANK.EQ(DATA_NOVIEMBRE_2024[[#This Row],[AL_AC]],DATA_NOVIEMBRE_2024[AL_AC],0)/(COUNTA(DATA_NOVIEMBRE_2024[AL_AC])/5),0)</f>
        <v>1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5">
        <v>44820</v>
      </c>
      <c r="J51" s="55" t="s">
        <v>501</v>
      </c>
      <c r="K51" s="55"/>
      <c r="L51" s="55"/>
      <c r="M51">
        <f>DATA_NOVIEMBRE_2024[[#This Row],[RECUPERO]]/DATA_NOVIEMBRE_2024[[#This Row],[META]]</f>
        <v>0.54364705882352937</v>
      </c>
      <c r="N51" s="5">
        <f>6-ROUNDUP(_xlfn.RANK.EQ(DATA_NOVIEMBRE_2024[[#This Row],[AL_AC]],DATA_NOVIEMBRE_2024[AL_AC],0)/(COUNTA(DATA_NOVIEMBRE_2024[AL_AC])/5),0)</f>
        <v>3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5">
        <v>44510</v>
      </c>
      <c r="J52" s="55" t="s">
        <v>501</v>
      </c>
      <c r="K52" s="55"/>
      <c r="L52" s="55"/>
      <c r="M52">
        <f>DATA_NOVIEMBRE_2024[[#This Row],[RECUPERO]]/DATA_NOVIEMBRE_2024[[#This Row],[META]]</f>
        <v>0.33324999999999999</v>
      </c>
      <c r="N52" s="5">
        <f>6-ROUNDUP(_xlfn.RANK.EQ(DATA_NOVIEMBRE_2024[[#This Row],[AL_AC]],DATA_NOVIEMBRE_2024[AL_AC],0)/(COUNTA(DATA_NOVIEMBRE_2024[AL_AC])/5),0)</f>
        <v>2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5">
        <v>44888</v>
      </c>
      <c r="J53" s="55" t="s">
        <v>501</v>
      </c>
      <c r="K53" s="55"/>
      <c r="L53" s="55"/>
      <c r="M53">
        <f>DATA_NOVIEMBRE_2024[[#This Row],[RECUPERO]]/DATA_NOVIEMBRE_2024[[#This Row],[META]]</f>
        <v>1.6952720588235295</v>
      </c>
      <c r="N53" s="5">
        <f>6-ROUNDUP(_xlfn.RANK.EQ(DATA_NOVIEMBRE_2024[[#This Row],[AL_AC]],DATA_NOVIEMBRE_2024[AL_AC],0)/(COUNTA(DATA_NOVIEMBRE_2024[AL_AC])/5),0)</f>
        <v>5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5">
        <v>45441</v>
      </c>
      <c r="J54" s="55" t="s">
        <v>501</v>
      </c>
      <c r="M54">
        <f>DATA_NOVIEMBRE_2024[[#This Row],[RECUPERO]]/DATA_NOVIEMBRE_2024[[#This Row],[META]]</f>
        <v>0.95229411764705885</v>
      </c>
      <c r="N54" s="5">
        <f>6-ROUNDUP(_xlfn.RANK.EQ(DATA_NOVIEMBRE_2024[[#This Row],[AL_AC]],DATA_NOVIEMBRE_2024[AL_AC],0)/(COUNTA(DATA_NOVIEMBRE_2024[AL_AC])/5),0)</f>
        <v>5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5">
        <v>44716</v>
      </c>
      <c r="J55" s="55" t="s">
        <v>501</v>
      </c>
      <c r="M55">
        <f>DATA_NOVIEMBRE_2024[[#This Row],[RECUPERO]]/DATA_NOVIEMBRE_2024[[#This Row],[META]]</f>
        <v>0.38311111111111112</v>
      </c>
      <c r="N55" s="5">
        <f>6-ROUNDUP(_xlfn.RANK.EQ(DATA_NOVIEMBRE_2024[[#This Row],[AL_AC]],DATA_NOVIEMBRE_2024[AL_AC],0)/(COUNTA(DATA_NOVIEMBRE_2024[AL_AC])/5),0)</f>
        <v>2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5">
        <v>44716</v>
      </c>
      <c r="J56" s="55" t="s">
        <v>501</v>
      </c>
      <c r="M56">
        <f>DATA_NOVIEMBRE_2024[[#This Row],[RECUPERO]]/DATA_NOVIEMBRE_2024[[#This Row],[META]]</f>
        <v>1.1035384615384616</v>
      </c>
      <c r="N56" s="5">
        <f>6-ROUNDUP(_xlfn.RANK.EQ(DATA_NOVIEMBRE_2024[[#This Row],[AL_AC]],DATA_NOVIEMBRE_2024[AL_AC],0)/(COUNTA(DATA_NOVIEMBRE_2024[AL_AC])/5),0)</f>
        <v>5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5">
        <v>45471</v>
      </c>
      <c r="J57" s="55" t="s">
        <v>501</v>
      </c>
      <c r="M57">
        <f>DATA_NOVIEMBRE_2024[[#This Row],[RECUPERO]]/DATA_NOVIEMBRE_2024[[#This Row],[META]]</f>
        <v>0.88885294117647062</v>
      </c>
      <c r="N57" s="5">
        <f>6-ROUNDUP(_xlfn.RANK.EQ(DATA_NOVIEMBRE_2024[[#This Row],[AL_AC]],DATA_NOVIEMBRE_2024[AL_AC],0)/(COUNTA(DATA_NOVIEMBRE_2024[AL_AC])/5),0)</f>
        <v>5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5">
        <v>44941</v>
      </c>
      <c r="J58" s="55" t="s">
        <v>501</v>
      </c>
      <c r="M58">
        <f>DATA_NOVIEMBRE_2024[[#This Row],[RECUPERO]]/DATA_NOVIEMBRE_2024[[#This Row],[META]]</f>
        <v>0.81971600000000011</v>
      </c>
      <c r="N58" s="5">
        <f>6-ROUNDUP(_xlfn.RANK.EQ(DATA_NOVIEMBRE_2024[[#This Row],[AL_AC]],DATA_NOVIEMBRE_2024[AL_AC],0)/(COUNTA(DATA_NOVIEMBRE_2024[AL_AC])/5),0)</f>
        <v>4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5">
        <v>45334</v>
      </c>
      <c r="J59" s="55" t="s">
        <v>501</v>
      </c>
      <c r="M59">
        <f>DATA_NOVIEMBRE_2024[[#This Row],[RECUPERO]]/DATA_NOVIEMBRE_2024[[#This Row],[META]]</f>
        <v>0.27095652173913043</v>
      </c>
      <c r="N59">
        <f>6-ROUNDUP(_xlfn.RANK.EQ(DATA_NOVIEMBRE_2024[[#This Row],[AL_AC]],DATA_NOVIEMBRE_2024[AL_AC],0)/(COUNTA(DATA_NOVIEMBRE_2024[AL_AC])/5),0)</f>
        <v>2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5">
        <v>44971</v>
      </c>
      <c r="J60" s="55" t="s">
        <v>501</v>
      </c>
      <c r="M60">
        <f>DATA_NOVIEMBRE_2024[[#This Row],[RECUPERO]]/DATA_NOVIEMBRE_2024[[#This Row],[META]]</f>
        <v>0.17066666666666666</v>
      </c>
      <c r="N60">
        <f>6-ROUNDUP(_xlfn.RANK.EQ(DATA_NOVIEMBRE_2024[[#This Row],[AL_AC]],DATA_NOVIEMBRE_2024[AL_AC],0)/(COUNTA(DATA_NOVIEMBRE_2024[AL_AC])/5),0)</f>
        <v>1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5">
        <v>45371</v>
      </c>
      <c r="J61" s="55" t="s">
        <v>501</v>
      </c>
      <c r="M61">
        <f>DATA_NOVIEMBRE_2024[[#This Row],[RECUPERO]]/DATA_NOVIEMBRE_2024[[#This Row],[META]]</f>
        <v>0.9256732352941176</v>
      </c>
      <c r="N61">
        <f>6-ROUNDUP(_xlfn.RANK.EQ(DATA_NOVIEMBRE_2024[[#This Row],[AL_AC]],DATA_NOVIEMBRE_2024[AL_AC],0)/(COUNTA(DATA_NOVIEMBRE_2024[AL_AC])/5),0)</f>
        <v>5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5">
        <v>44470</v>
      </c>
      <c r="J62" s="55" t="s">
        <v>501</v>
      </c>
      <c r="M62">
        <f>DATA_NOVIEMBRE_2024[[#This Row],[RECUPERO]]/DATA_NOVIEMBRE_2024[[#This Row],[META]]</f>
        <v>0.1708695652173913</v>
      </c>
      <c r="N62">
        <f>6-ROUNDUP(_xlfn.RANK.EQ(DATA_NOVIEMBRE_2024[[#This Row],[AL_AC]],DATA_NOVIEMBRE_2024[AL_AC],0)/(COUNTA(DATA_NOVIEMBRE_2024[AL_AC])/5),0)</f>
        <v>1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5">
        <v>45316</v>
      </c>
      <c r="J63" s="55" t="s">
        <v>501</v>
      </c>
      <c r="M63">
        <f>DATA_NOVIEMBRE_2024[[#This Row],[RECUPERO]]/DATA_NOVIEMBRE_2024[[#This Row],[META]]</f>
        <v>0.48009333333333337</v>
      </c>
      <c r="N63">
        <f>6-ROUNDUP(_xlfn.RANK.EQ(DATA_NOVIEMBRE_2024[[#This Row],[AL_AC]],DATA_NOVIEMBRE_2024[AL_AC],0)/(COUNTA(DATA_NOVIEMBRE_2024[AL_AC])/5),0)</f>
        <v>3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5">
        <v>45454</v>
      </c>
      <c r="J64" s="55" t="s">
        <v>501</v>
      </c>
      <c r="M64">
        <f>DATA_NOVIEMBRE_2024[[#This Row],[RECUPERO]]/DATA_NOVIEMBRE_2024[[#This Row],[META]]</f>
        <v>0.25155555555555553</v>
      </c>
      <c r="N64">
        <f>6-ROUNDUP(_xlfn.RANK.EQ(DATA_NOVIEMBRE_2024[[#This Row],[AL_AC]],DATA_NOVIEMBRE_2024[AL_AC],0)/(COUNTA(DATA_NOVIEMBRE_2024[AL_AC])/5),0)</f>
        <v>2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5">
        <v>45544</v>
      </c>
      <c r="J65" s="55" t="s">
        <v>501</v>
      </c>
      <c r="M65">
        <f>DATA_NOVIEMBRE_2024[[#This Row],[RECUPERO]]/DATA_NOVIEMBRE_2024[[#This Row],[META]]</f>
        <v>0.67718250000000002</v>
      </c>
      <c r="N65">
        <f>6-ROUNDUP(_xlfn.RANK.EQ(DATA_NOVIEMBRE_2024[[#This Row],[AL_AC]],DATA_NOVIEMBRE_2024[AL_AC],0)/(COUNTA(DATA_NOVIEMBRE_2024[AL_AC])/5),0)</f>
        <v>4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5">
        <v>45451</v>
      </c>
      <c r="J66" s="55" t="s">
        <v>501</v>
      </c>
      <c r="M66">
        <f>DATA_NOVIEMBRE_2024[[#This Row],[RECUPERO]]/DATA_NOVIEMBRE_2024[[#This Row],[META]]</f>
        <v>0.83320399999999994</v>
      </c>
      <c r="N66">
        <f>6-ROUNDUP(_xlfn.RANK.EQ(DATA_NOVIEMBRE_2024[[#This Row],[AL_AC]],DATA_NOVIEMBRE_2024[AL_AC],0)/(COUNTA(DATA_NOVIEMBRE_2024[AL_AC])/5),0)</f>
        <v>4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5">
        <v>45145</v>
      </c>
      <c r="J67" s="55" t="s">
        <v>501</v>
      </c>
      <c r="M67">
        <f>DATA_NOVIEMBRE_2024[[#This Row],[RECUPERO]]/DATA_NOVIEMBRE_2024[[#This Row],[META]]</f>
        <v>0.65069617647058819</v>
      </c>
      <c r="N67">
        <f>6-ROUNDUP(_xlfn.RANK.EQ(DATA_NOVIEMBRE_2024[[#This Row],[AL_AC]],DATA_NOVIEMBRE_2024[AL_AC],0)/(COUNTA(DATA_NOVIEMBRE_2024[AL_AC])/5),0)</f>
        <v>4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5">
        <v>45399</v>
      </c>
      <c r="J68" s="55" t="s">
        <v>501</v>
      </c>
      <c r="M68">
        <f>DATA_NOVIEMBRE_2024[[#This Row],[RECUPERO]]/DATA_NOVIEMBRE_2024[[#This Row],[META]]</f>
        <v>0.18279999999999999</v>
      </c>
      <c r="N68">
        <f>6-ROUNDUP(_xlfn.RANK.EQ(DATA_NOVIEMBRE_2024[[#This Row],[AL_AC]],DATA_NOVIEMBRE_2024[AL_AC],0)/(COUNTA(DATA_NOVIEMBRE_2024[AL_AC])/5),0)</f>
        <v>1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5">
        <v>44945</v>
      </c>
      <c r="J69" s="55" t="s">
        <v>501</v>
      </c>
      <c r="M69">
        <f>DATA_NOVIEMBRE_2024[[#This Row],[RECUPERO]]/DATA_NOVIEMBRE_2024[[#This Row],[META]]</f>
        <v>0.94137499999999996</v>
      </c>
      <c r="N69">
        <f>6-ROUNDUP(_xlfn.RANK.EQ(DATA_NOVIEMBRE_2024[[#This Row],[AL_AC]],DATA_NOVIEMBRE_2024[AL_AC],0)/(COUNTA(DATA_NOVIEMBRE_2024[AL_AC])/5),0)</f>
        <v>5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5">
        <v>44748</v>
      </c>
      <c r="J70" s="55" t="s">
        <v>501</v>
      </c>
      <c r="M70">
        <f>DATA_NOVIEMBRE_2024[[#This Row],[RECUPERO]]/DATA_NOVIEMBRE_2024[[#This Row],[META]]</f>
        <v>0.11358823529411764</v>
      </c>
      <c r="N70">
        <f>6-ROUNDUP(_xlfn.RANK.EQ(DATA_NOVIEMBRE_2024[[#This Row],[AL_AC]],DATA_NOVIEMBRE_2024[AL_AC],0)/(COUNTA(DATA_NOVIEMBRE_2024[AL_AC])/5),0)</f>
        <v>1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5">
        <v>44706</v>
      </c>
      <c r="J71" s="55" t="s">
        <v>501</v>
      </c>
      <c r="M71">
        <f>DATA_NOVIEMBRE_2024[[#This Row],[RECUPERO]]/DATA_NOVIEMBRE_2024[[#This Row],[META]]</f>
        <v>1.3043478260869565E-2</v>
      </c>
      <c r="N71">
        <f>6-ROUNDUP(_xlfn.RANK.EQ(DATA_NOVIEMBRE_2024[[#This Row],[AL_AC]],DATA_NOVIEMBRE_2024[AL_AC],0)/(COUNTA(DATA_NOVIEMBRE_2024[AL_AC])/5),0)</f>
        <v>1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5">
        <v>44819</v>
      </c>
      <c r="J72" s="55" t="s">
        <v>501</v>
      </c>
      <c r="M72">
        <f>DATA_NOVIEMBRE_2024[[#This Row],[RECUPERO]]/DATA_NOVIEMBRE_2024[[#This Row],[META]]</f>
        <v>0.6711538461538461</v>
      </c>
      <c r="N72">
        <f>6-ROUNDUP(_xlfn.RANK.EQ(DATA_NOVIEMBRE_2024[[#This Row],[AL_AC]],DATA_NOVIEMBRE_2024[AL_AC],0)/(COUNTA(DATA_NOVIEMBRE_2024[AL_AC])/5),0)</f>
        <v>4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>
        <f>6-ROUNDUP(_xlfn.RANK.EQ(DATA_NOVIEMBRE_2024[[#This Row],[AL_AC]],DATA_NOVIEMBRE_2024[AL_AC],0)/(COUNTA(DATA_NOVIEMBRE_2024[AL_AC])/5),0)</f>
        <v>3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>
        <f>6-ROUNDUP(_xlfn.RANK.EQ(DATA_NOVIEMBRE_2024[[#This Row],[AL_AC]],DATA_NOVIEMBRE_2024[AL_AC],0)/(COUNTA(DATA_NOVIEMBRE_2024[AL_AC])/5),0)</f>
        <v>3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>
        <f>6-ROUNDUP(_xlfn.RANK.EQ(DATA_NOVIEMBRE_2024[[#This Row],[AL_AC]],DATA_NOVIEMBRE_2024[AL_AC],0)/(COUNTA(DATA_NOVIEMBRE_2024[AL_AC])/5),0)</f>
        <v>2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>
        <f>6-ROUNDUP(_xlfn.RANK.EQ(DATA_NOVIEMBRE_2024[[#This Row],[AL_AC]],DATA_NOVIEMBRE_2024[AL_AC],0)/(COUNTA(DATA_NOVIEMBRE_2024[AL_AC])/5),0)</f>
        <v>4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>
        <f>6-ROUNDUP(_xlfn.RANK.EQ(DATA_NOVIEMBRE_2024[[#This Row],[AL_AC]],DATA_NOVIEMBRE_2024[AL_AC],0)/(COUNTA(DATA_NOVIEMBRE_2024[AL_AC])/5),0)</f>
        <v>2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>
        <f>6-ROUNDUP(_xlfn.RANK.EQ(DATA_NOVIEMBRE_2024[[#This Row],[AL_AC]],DATA_NOVIEMBRE_2024[AL_AC],0)/(COUNTA(DATA_NOVIEMBRE_2024[AL_AC])/5),0)</f>
        <v>1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6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zoomScale="85" zoomScaleNormal="85" workbookViewId="0">
      <selection activeCell="N8" sqref="N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5">
        <v>45133</v>
      </c>
      <c r="J3" s="55" t="s">
        <v>501</v>
      </c>
      <c r="K3" s="55"/>
      <c r="L3" s="55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5">
        <v>45334</v>
      </c>
      <c r="J6" s="55" t="s">
        <v>501</v>
      </c>
      <c r="K6" s="55"/>
      <c r="L6" s="55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5">
        <v>45323</v>
      </c>
      <c r="J7" s="55" t="s">
        <v>501</v>
      </c>
      <c r="K7" s="55"/>
      <c r="L7" s="55"/>
      <c r="M7" s="1"/>
      <c r="N7" s="5"/>
      <c r="CK7" t="s">
        <v>626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5">
        <v>44735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5">
        <v>45399</v>
      </c>
      <c r="J9" s="55" t="s">
        <v>501</v>
      </c>
      <c r="K9" s="55"/>
      <c r="L9" s="55"/>
      <c r="M9">
        <f>DATA_DICIEMBRE_2024[[#This Row],[RECUPERO]]/DATA_DICIEMBRE_2024[[#This Row],[META]]</f>
        <v>1.575764705882353</v>
      </c>
      <c r="N9" s="5">
        <f>6-ROUNDUP(_xlfn.RANK.EQ(DATA_DICIEMBRE_2024[[#This Row],[AL_AC]],DATA_DICIEMBRE_2024[AL_AC],0)/(COUNTA(DATA_DICIEMBRE_2024[AL_AC])/5),0)</f>
        <v>5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5">
        <v>44461</v>
      </c>
      <c r="J10" s="55" t="s">
        <v>501</v>
      </c>
      <c r="K10" s="55"/>
      <c r="L10" s="55"/>
      <c r="M10">
        <f>DATA_DICIEMBRE_2024[[#This Row],[RECUPERO]]/DATA_DICIEMBRE_2024[[#This Row],[META]]</f>
        <v>0.2862264150943396</v>
      </c>
      <c r="N10" s="5">
        <f>6-ROUNDUP(_xlfn.RANK.EQ(DATA_DICIEMBRE_2024[[#This Row],[AL_AC]],DATA_DICIEMBRE_2024[AL_AC],0)/(COUNTA(DATA_DICIEMBRE_2024[AL_AC])/5),0)</f>
        <v>1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5">
        <v>44811</v>
      </c>
      <c r="J11" s="55" t="s">
        <v>501</v>
      </c>
      <c r="K11" s="55"/>
      <c r="L11" s="55"/>
      <c r="M11">
        <f>DATA_DICIEMBRE_2024[[#This Row],[RECUPERO]]/DATA_DICIEMBRE_2024[[#This Row],[META]]</f>
        <v>0.56975833333333337</v>
      </c>
      <c r="N11" s="5">
        <f>6-ROUNDUP(_xlfn.RANK.EQ(DATA_DICIEMBRE_2024[[#This Row],[AL_AC]],DATA_DICIEMBRE_2024[AL_AC],0)/(COUNTA(DATA_DICIEMBRE_2024[AL_AC])/5),0)</f>
        <v>2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5">
        <v>44811</v>
      </c>
      <c r="J12" s="55" t="s">
        <v>501</v>
      </c>
      <c r="K12" s="55"/>
      <c r="L12" s="55"/>
      <c r="M12">
        <f>DATA_DICIEMBRE_2024[[#This Row],[RECUPERO]]/DATA_DICIEMBRE_2024[[#This Row],[META]]</f>
        <v>0.28751833333333332</v>
      </c>
      <c r="N12" s="5">
        <f>6-ROUNDUP(_xlfn.RANK.EQ(DATA_DICIEMBRE_2024[[#This Row],[AL_AC]],DATA_DICIEMBRE_2024[AL_AC],0)/(COUNTA(DATA_DICIEMBRE_2024[AL_AC])/5),0)</f>
        <v>1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5">
        <v>45133</v>
      </c>
      <c r="J13" s="55" t="s">
        <v>501</v>
      </c>
      <c r="K13" s="55"/>
      <c r="L13" s="55"/>
      <c r="M13">
        <f>DATA_DICIEMBRE_2024[[#This Row],[RECUPERO]]/DATA_DICIEMBRE_2024[[#This Row],[META]]</f>
        <v>1.0976166666666667</v>
      </c>
      <c r="N13" s="5">
        <f>6-ROUNDUP(_xlfn.RANK.EQ(DATA_DICIEMBRE_2024[[#This Row],[AL_AC]],DATA_DICIEMBRE_2024[AL_AC],0)/(COUNTA(DATA_DICIEMBRE_2024[AL_AC])/5),0)</f>
        <v>4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5">
        <v>44357</v>
      </c>
      <c r="J14" s="55" t="s">
        <v>501</v>
      </c>
      <c r="K14" s="55"/>
      <c r="L14" s="55"/>
      <c r="M14">
        <f>DATA_DICIEMBRE_2024[[#This Row],[RECUPERO]]/DATA_DICIEMBRE_2024[[#This Row],[META]]</f>
        <v>0.52317735849056601</v>
      </c>
      <c r="N14" s="5">
        <f>6-ROUNDUP(_xlfn.RANK.EQ(DATA_DICIEMBRE_2024[[#This Row],[AL_AC]],DATA_DICIEMBRE_2024[AL_AC],0)/(COUNTA(DATA_DICIEMBRE_2024[AL_AC])/5),0)</f>
        <v>2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5">
        <v>44673</v>
      </c>
      <c r="J15" s="55" t="s">
        <v>501</v>
      </c>
      <c r="K15" s="55"/>
      <c r="L15" s="55"/>
      <c r="M15">
        <f>DATA_DICIEMBRE_2024[[#This Row],[RECUPERO]]/DATA_DICIEMBRE_2024[[#This Row],[META]]</f>
        <v>0.27293333333333331</v>
      </c>
      <c r="N15" s="5">
        <f>6-ROUNDUP(_xlfn.RANK.EQ(DATA_DICIEMBRE_2024[[#This Row],[AL_AC]],DATA_DICIEMBRE_2024[AL_AC],0)/(COUNTA(DATA_DICIEMBRE_2024[AL_AC])/5),0)</f>
        <v>1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5">
        <v>45304</v>
      </c>
      <c r="J16" s="55" t="s">
        <v>501</v>
      </c>
      <c r="K16" s="55"/>
      <c r="L16" s="55"/>
      <c r="M16">
        <f>DATA_DICIEMBRE_2024[[#This Row],[RECUPERO]]/DATA_DICIEMBRE_2024[[#This Row],[META]]</f>
        <v>1.1364000000000001</v>
      </c>
      <c r="N16" s="5">
        <f>6-ROUNDUP(_xlfn.RANK.EQ(DATA_DICIEMBRE_2024[[#This Row],[AL_AC]],DATA_DICIEMBRE_2024[AL_AC],0)/(COUNTA(DATA_DICIEMBRE_2024[AL_AC])/5),0)</f>
        <v>5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5">
        <v>44909</v>
      </c>
      <c r="J17" s="55" t="s">
        <v>501</v>
      </c>
      <c r="K17" s="55"/>
      <c r="L17" s="55"/>
      <c r="M17">
        <f>DATA_DICIEMBRE_2024[[#This Row],[RECUPERO]]/DATA_DICIEMBRE_2024[[#This Row],[META]]</f>
        <v>0.93742499999999995</v>
      </c>
      <c r="N17" s="5">
        <f>6-ROUNDUP(_xlfn.RANK.EQ(DATA_DICIEMBRE_2024[[#This Row],[AL_AC]],DATA_DICIEMBRE_2024[AL_AC],0)/(COUNTA(DATA_DICIEMBRE_2024[AL_AC])/5),0)</f>
        <v>4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5">
        <v>45285</v>
      </c>
      <c r="J18" s="55" t="s">
        <v>501</v>
      </c>
      <c r="K18" s="55"/>
      <c r="L18" s="55"/>
      <c r="M18">
        <f>DATA_DICIEMBRE_2024[[#This Row],[RECUPERO]]/DATA_DICIEMBRE_2024[[#This Row],[META]]</f>
        <v>1.2284999999999999</v>
      </c>
      <c r="N18" s="5">
        <f>6-ROUNDUP(_xlfn.RANK.EQ(DATA_DICIEMBRE_2024[[#This Row],[AL_AC]],DATA_DICIEMBRE_2024[AL_AC],0)/(COUNTA(DATA_DICIEMBRE_2024[AL_AC])/5),0)</f>
        <v>5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5">
        <v>45429</v>
      </c>
      <c r="J19" s="55" t="s">
        <v>501</v>
      </c>
      <c r="K19" s="55"/>
      <c r="L19" s="55"/>
      <c r="M19">
        <f>DATA_DICIEMBRE_2024[[#This Row],[RECUPERO]]/DATA_DICIEMBRE_2024[[#This Row],[META]]</f>
        <v>0.72552941176470587</v>
      </c>
      <c r="N19" s="5">
        <f>6-ROUNDUP(_xlfn.RANK.EQ(DATA_DICIEMBRE_2024[[#This Row],[AL_AC]],DATA_DICIEMBRE_2024[AL_AC],0)/(COUNTA(DATA_DICIEMBRE_2024[AL_AC])/5),0)</f>
        <v>4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5">
        <v>45506</v>
      </c>
      <c r="J20" s="55" t="s">
        <v>501</v>
      </c>
      <c r="K20" s="55"/>
      <c r="L20" s="55"/>
      <c r="M20">
        <f>DATA_DICIEMBRE_2024[[#This Row],[RECUPERO]]/DATA_DICIEMBRE_2024[[#This Row],[META]]</f>
        <v>1.7095121951219512</v>
      </c>
      <c r="N20" s="5">
        <f>6-ROUNDUP(_xlfn.RANK.EQ(DATA_DICIEMBRE_2024[[#This Row],[AL_AC]],DATA_DICIEMBRE_2024[AL_AC],0)/(COUNTA(DATA_DICIEMBRE_2024[AL_AC])/5),0)</f>
        <v>5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5">
        <v>45299</v>
      </c>
      <c r="J21" s="55" t="s">
        <v>501</v>
      </c>
      <c r="K21" s="55"/>
      <c r="L21" s="55"/>
      <c r="M21">
        <f>DATA_DICIEMBRE_2024[[#This Row],[RECUPERO]]/DATA_DICIEMBRE_2024[[#This Row],[META]]</f>
        <v>0.42409756097560974</v>
      </c>
      <c r="N21" s="5">
        <f>6-ROUNDUP(_xlfn.RANK.EQ(DATA_DICIEMBRE_2024[[#This Row],[AL_AC]],DATA_DICIEMBRE_2024[AL_AC],0)/(COUNTA(DATA_DICIEMBRE_2024[AL_AC])/5),0)</f>
        <v>2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5">
        <v>45334</v>
      </c>
      <c r="J22" s="55" t="s">
        <v>501</v>
      </c>
      <c r="K22" s="55"/>
      <c r="L22" s="55"/>
      <c r="M22">
        <f>DATA_DICIEMBRE_2024[[#This Row],[RECUPERO]]/DATA_DICIEMBRE_2024[[#This Row],[META]]</f>
        <v>0.31662222222222225</v>
      </c>
      <c r="N22" s="5">
        <f>6-ROUNDUP(_xlfn.RANK.EQ(DATA_DICIEMBRE_2024[[#This Row],[AL_AC]],DATA_DICIEMBRE_2024[AL_AC],0)/(COUNTA(DATA_DICIEMBRE_2024[AL_AC])/5),0)</f>
        <v>1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5">
        <v>44657</v>
      </c>
      <c r="J23" s="55" t="s">
        <v>501</v>
      </c>
      <c r="K23" s="55"/>
      <c r="L23" s="55"/>
      <c r="M23">
        <f>DATA_DICIEMBRE_2024[[#This Row],[RECUPERO]]/DATA_DICIEMBRE_2024[[#This Row],[META]]</f>
        <v>0.60910566037735847</v>
      </c>
      <c r="N23" s="5">
        <f>6-ROUNDUP(_xlfn.RANK.EQ(DATA_DICIEMBRE_2024[[#This Row],[AL_AC]],DATA_DICIEMBRE_2024[AL_AC],0)/(COUNTA(DATA_DICIEMBRE_2024[AL_AC])/5),0)</f>
        <v>3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5">
        <v>45334</v>
      </c>
      <c r="J24" s="55" t="s">
        <v>501</v>
      </c>
      <c r="K24" s="55"/>
      <c r="L24" s="55"/>
      <c r="M24">
        <f>DATA_DICIEMBRE_2024[[#This Row],[RECUPERO]]/DATA_DICIEMBRE_2024[[#This Row],[META]]</f>
        <v>0.71788235294117642</v>
      </c>
      <c r="N24" s="5">
        <f>6-ROUNDUP(_xlfn.RANK.EQ(DATA_DICIEMBRE_2024[[#This Row],[AL_AC]],DATA_DICIEMBRE_2024[AL_AC],0)/(COUNTA(DATA_DICIEMBRE_2024[AL_AC])/5),0)</f>
        <v>4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5">
        <v>44870</v>
      </c>
      <c r="J25" s="55" t="s">
        <v>501</v>
      </c>
      <c r="K25" s="55"/>
      <c r="L25" s="55"/>
      <c r="M25">
        <f>DATA_DICIEMBRE_2024[[#This Row],[RECUPERO]]/DATA_DICIEMBRE_2024[[#This Row],[META]]</f>
        <v>0.6428625</v>
      </c>
      <c r="N25" s="5">
        <f>6-ROUNDUP(_xlfn.RANK.EQ(DATA_DICIEMBRE_2024[[#This Row],[AL_AC]],DATA_DICIEMBRE_2024[AL_AC],0)/(COUNTA(DATA_DICIEMBRE_2024[AL_AC])/5),0)</f>
        <v>3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5">
        <v>44811</v>
      </c>
      <c r="J26" s="55" t="s">
        <v>501</v>
      </c>
      <c r="K26" s="55"/>
      <c r="L26" s="55"/>
      <c r="M26">
        <f>DATA_DICIEMBRE_2024[[#This Row],[RECUPERO]]/DATA_DICIEMBRE_2024[[#This Row],[META]]</f>
        <v>0.60911666666666664</v>
      </c>
      <c r="N26" s="5">
        <f>6-ROUNDUP(_xlfn.RANK.EQ(DATA_DICIEMBRE_2024[[#This Row],[AL_AC]],DATA_DICIEMBRE_2024[AL_AC],0)/(COUNTA(DATA_DICIEMBRE_2024[AL_AC])/5),0)</f>
        <v>3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5">
        <v>45530</v>
      </c>
      <c r="J27" s="55" t="s">
        <v>501</v>
      </c>
      <c r="K27" s="55"/>
      <c r="L27" s="55"/>
      <c r="M27">
        <f>DATA_DICIEMBRE_2024[[#This Row],[RECUPERO]]/DATA_DICIEMBRE_2024[[#This Row],[META]]</f>
        <v>1.3900783333333333</v>
      </c>
      <c r="N27" s="5">
        <f>6-ROUNDUP(_xlfn.RANK.EQ(DATA_DICIEMBRE_2024[[#This Row],[AL_AC]],DATA_DICIEMBRE_2024[AL_AC],0)/(COUNTA(DATA_DICIEMBRE_2024[AL_AC])/5),0)</f>
        <v>5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5">
        <v>45423</v>
      </c>
      <c r="J28" s="55" t="s">
        <v>501</v>
      </c>
      <c r="K28" s="55"/>
      <c r="L28" s="55"/>
      <c r="M28">
        <f>DATA_DICIEMBRE_2024[[#This Row],[RECUPERO]]/DATA_DICIEMBRE_2024[[#This Row],[META]]</f>
        <v>0.67764705882352938</v>
      </c>
      <c r="N28" s="5">
        <f>6-ROUNDUP(_xlfn.RANK.EQ(DATA_DICIEMBRE_2024[[#This Row],[AL_AC]],DATA_DICIEMBRE_2024[AL_AC],0)/(COUNTA(DATA_DICIEMBRE_2024[AL_AC])/5),0)</f>
        <v>3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5">
        <v>45721</v>
      </c>
      <c r="J29" s="55" t="s">
        <v>501</v>
      </c>
      <c r="K29" s="55"/>
      <c r="L29" s="55"/>
      <c r="M29">
        <f>DATA_DICIEMBRE_2024[[#This Row],[RECUPERO]]/DATA_DICIEMBRE_2024[[#This Row],[META]]</f>
        <v>7.0000000000000001E-3</v>
      </c>
      <c r="N29" s="5">
        <f>6-ROUNDUP(_xlfn.RANK.EQ(DATA_DICIEMBRE_2024[[#This Row],[AL_AC]],DATA_DICIEMBRE_2024[AL_AC],0)/(COUNTA(DATA_DICIEMBRE_2024[AL_AC])/5),0)</f>
        <v>1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5">
        <v>45399</v>
      </c>
      <c r="J30" s="55" t="s">
        <v>501</v>
      </c>
      <c r="K30" s="55"/>
      <c r="L30" s="55"/>
      <c r="M30">
        <f>DATA_DICIEMBRE_2024[[#This Row],[RECUPERO]]/DATA_DICIEMBRE_2024[[#This Row],[META]]</f>
        <v>0.18888888888888888</v>
      </c>
      <c r="N30" s="5">
        <f>6-ROUNDUP(_xlfn.RANK.EQ(DATA_DICIEMBRE_2024[[#This Row],[AL_AC]],DATA_DICIEMBRE_2024[AL_AC],0)/(COUNTA(DATA_DICIEMBRE_2024[AL_AC])/5),0)</f>
        <v>1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5">
        <v>44937</v>
      </c>
      <c r="J31" s="55" t="s">
        <v>501</v>
      </c>
      <c r="K31" s="55"/>
      <c r="L31" s="55"/>
      <c r="M31">
        <f>DATA_DICIEMBRE_2024[[#This Row],[RECUPERO]]/DATA_DICIEMBRE_2024[[#This Row],[META]]</f>
        <v>0.55355555555555558</v>
      </c>
      <c r="N31" s="5">
        <f>6-ROUNDUP(_xlfn.RANK.EQ(DATA_DICIEMBRE_2024[[#This Row],[AL_AC]],DATA_DICIEMBRE_2024[AL_AC],0)/(COUNTA(DATA_DICIEMBRE_2024[AL_AC])/5),0)</f>
        <v>2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5">
        <v>45590</v>
      </c>
      <c r="J32" s="55" t="s">
        <v>501</v>
      </c>
      <c r="K32" s="55"/>
      <c r="L32" s="55"/>
      <c r="M32">
        <f>DATA_DICIEMBRE_2024[[#This Row],[RECUPERO]]/DATA_DICIEMBRE_2024[[#This Row],[META]]</f>
        <v>1.6476999999999999</v>
      </c>
      <c r="N32" s="5">
        <f>6-ROUNDUP(_xlfn.RANK.EQ(DATA_DICIEMBRE_2024[[#This Row],[AL_AC]],DATA_DICIEMBRE_2024[AL_AC],0)/(COUNTA(DATA_DICIEMBRE_2024[AL_AC])/5),0)</f>
        <v>5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5">
        <v>42814</v>
      </c>
      <c r="J33" s="55" t="s">
        <v>501</v>
      </c>
      <c r="K33" s="55"/>
      <c r="L33" s="55"/>
      <c r="M33">
        <f>DATA_DICIEMBRE_2024[[#This Row],[RECUPERO]]/DATA_DICIEMBRE_2024[[#This Row],[META]]</f>
        <v>0.3836</v>
      </c>
      <c r="N33" s="5">
        <f>6-ROUNDUP(_xlfn.RANK.EQ(DATA_DICIEMBRE_2024[[#This Row],[AL_AC]],DATA_DICIEMBRE_2024[AL_AC],0)/(COUNTA(DATA_DICIEMBRE_2024[AL_AC])/5),0)</f>
        <v>1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5">
        <v>44259</v>
      </c>
      <c r="J34" s="55" t="s">
        <v>501</v>
      </c>
      <c r="K34" s="55"/>
      <c r="L34" s="55"/>
      <c r="M34">
        <f>DATA_DICIEMBRE_2024[[#This Row],[RECUPERO]]/DATA_DICIEMBRE_2024[[#This Row],[META]]</f>
        <v>0.40018867924528301</v>
      </c>
      <c r="N34" s="5">
        <f>6-ROUNDUP(_xlfn.RANK.EQ(DATA_DICIEMBRE_2024[[#This Row],[AL_AC]],DATA_DICIEMBRE_2024[AL_AC],0)/(COUNTA(DATA_DICIEMBRE_2024[AL_AC])/5),0)</f>
        <v>2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5">
        <v>45082</v>
      </c>
      <c r="J35" s="55" t="s">
        <v>501</v>
      </c>
      <c r="K35" s="55"/>
      <c r="L35" s="55"/>
      <c r="M35">
        <f>DATA_DICIEMBRE_2024[[#This Row],[RECUPERO]]/DATA_DICIEMBRE_2024[[#This Row],[META]]</f>
        <v>0.57057735849056601</v>
      </c>
      <c r="N35" s="5">
        <f>6-ROUNDUP(_xlfn.RANK.EQ(DATA_DICIEMBRE_2024[[#This Row],[AL_AC]],DATA_DICIEMBRE_2024[AL_AC],0)/(COUNTA(DATA_DICIEMBRE_2024[AL_AC])/5),0)</f>
        <v>2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5">
        <v>45075</v>
      </c>
      <c r="J36" s="55" t="s">
        <v>501</v>
      </c>
      <c r="K36" s="55"/>
      <c r="L36" s="55"/>
      <c r="M36">
        <f>DATA_DICIEMBRE_2024[[#This Row],[RECUPERO]]/DATA_DICIEMBRE_2024[[#This Row],[META]]</f>
        <v>0.38945283018867927</v>
      </c>
      <c r="N36" s="5">
        <f>6-ROUNDUP(_xlfn.RANK.EQ(DATA_DICIEMBRE_2024[[#This Row],[AL_AC]],DATA_DICIEMBRE_2024[AL_AC],0)/(COUNTA(DATA_DICIEMBRE_2024[AL_AC])/5),0)</f>
        <v>2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5">
        <v>45512</v>
      </c>
      <c r="J37" s="55" t="s">
        <v>501</v>
      </c>
      <c r="K37" s="55"/>
      <c r="L37" s="55"/>
      <c r="M37">
        <f>DATA_DICIEMBRE_2024[[#This Row],[RECUPERO]]/DATA_DICIEMBRE_2024[[#This Row],[META]]</f>
        <v>0.55970588235294116</v>
      </c>
      <c r="N37" s="5">
        <f>6-ROUNDUP(_xlfn.RANK.EQ(DATA_DICIEMBRE_2024[[#This Row],[AL_AC]],DATA_DICIEMBRE_2024[AL_AC],0)/(COUNTA(DATA_DICIEMBRE_2024[AL_AC])/5),0)</f>
        <v>2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5">
        <v>45021</v>
      </c>
      <c r="J38" s="55" t="s">
        <v>501</v>
      </c>
      <c r="K38" s="55"/>
      <c r="L38" s="55"/>
      <c r="M38">
        <f>DATA_DICIEMBRE_2024[[#This Row],[RECUPERO]]/DATA_DICIEMBRE_2024[[#This Row],[META]]</f>
        <v>1.1184888888888889</v>
      </c>
      <c r="N38" s="5">
        <f>6-ROUNDUP(_xlfn.RANK.EQ(DATA_DICIEMBRE_2024[[#This Row],[AL_AC]],DATA_DICIEMBRE_2024[AL_AC],0)/(COUNTA(DATA_DICIEMBRE_2024[AL_AC])/5),0)</f>
        <v>4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5">
        <v>45142</v>
      </c>
      <c r="J39" s="55" t="s">
        <v>501</v>
      </c>
      <c r="K39" s="55"/>
      <c r="L39" s="55"/>
      <c r="M39">
        <f>DATA_DICIEMBRE_2024[[#This Row],[RECUPERO]]/DATA_DICIEMBRE_2024[[#This Row],[META]]</f>
        <v>0.52352941176470591</v>
      </c>
      <c r="N39" s="5">
        <f>6-ROUNDUP(_xlfn.RANK.EQ(DATA_DICIEMBRE_2024[[#This Row],[AL_AC]],DATA_DICIEMBRE_2024[AL_AC],0)/(COUNTA(DATA_DICIEMBRE_2024[AL_AC])/5),0)</f>
        <v>2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5">
        <v>43132</v>
      </c>
      <c r="J40" s="55" t="s">
        <v>501</v>
      </c>
      <c r="K40" s="55"/>
      <c r="L40" s="55"/>
      <c r="M40">
        <f>DATA_DICIEMBRE_2024[[#This Row],[RECUPERO]]/DATA_DICIEMBRE_2024[[#This Row],[META]]</f>
        <v>0.99711111111111106</v>
      </c>
      <c r="N40" s="5">
        <f>6-ROUNDUP(_xlfn.RANK.EQ(DATA_DICIEMBRE_2024[[#This Row],[AL_AC]],DATA_DICIEMBRE_2024[AL_AC],0)/(COUNTA(DATA_DICIEMBRE_2024[AL_AC])/5),0)</f>
        <v>4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5">
        <v>44748</v>
      </c>
      <c r="J41" s="55" t="s">
        <v>501</v>
      </c>
      <c r="K41" s="55"/>
      <c r="L41" s="55"/>
      <c r="M41">
        <f>DATA_DICIEMBRE_2024[[#This Row],[RECUPERO]]/DATA_DICIEMBRE_2024[[#This Row],[META]]</f>
        <v>0.71166666666666667</v>
      </c>
      <c r="N41" s="5">
        <f>6-ROUNDUP(_xlfn.RANK.EQ(DATA_DICIEMBRE_2024[[#This Row],[AL_AC]],DATA_DICIEMBRE_2024[AL_AC],0)/(COUNTA(DATA_DICIEMBRE_2024[AL_AC])/5),0)</f>
        <v>3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5">
        <v>0</v>
      </c>
      <c r="J42" s="55" t="s">
        <v>501</v>
      </c>
      <c r="K42" s="55"/>
      <c r="L42" s="55"/>
      <c r="M42">
        <f>DATA_DICIEMBRE_2024[[#This Row],[RECUPERO]]/DATA_DICIEMBRE_2024[[#This Row],[META]]</f>
        <v>1.3267</v>
      </c>
      <c r="N42" s="5">
        <f>6-ROUNDUP(_xlfn.RANK.EQ(DATA_DICIEMBRE_2024[[#This Row],[AL_AC]],DATA_DICIEMBRE_2024[AL_AC],0)/(COUNTA(DATA_DICIEMBRE_2024[AL_AC])/5),0)</f>
        <v>5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5">
        <v>44840</v>
      </c>
      <c r="J43" s="55" t="s">
        <v>501</v>
      </c>
      <c r="K43" s="55"/>
      <c r="L43" s="55"/>
      <c r="M43">
        <f>DATA_DICIEMBRE_2024[[#This Row],[RECUPERO]]/DATA_DICIEMBRE_2024[[#This Row],[META]]</f>
        <v>0.6634146341463415</v>
      </c>
      <c r="N43" s="5">
        <f>6-ROUNDUP(_xlfn.RANK.EQ(DATA_DICIEMBRE_2024[[#This Row],[AL_AC]],DATA_DICIEMBRE_2024[AL_AC],0)/(COUNTA(DATA_DICIEMBRE_2024[AL_AC])/5),0)</f>
        <v>3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5">
        <v>44748</v>
      </c>
      <c r="J44" s="55" t="s">
        <v>501</v>
      </c>
      <c r="K44" s="55"/>
      <c r="L44" s="55"/>
      <c r="M44">
        <f>DATA_DICIEMBRE_2024[[#This Row],[RECUPERO]]/DATA_DICIEMBRE_2024[[#This Row],[META]]</f>
        <v>0.71323529411764708</v>
      </c>
      <c r="N44" s="5">
        <f>6-ROUNDUP(_xlfn.RANK.EQ(DATA_DICIEMBRE_2024[[#This Row],[AL_AC]],DATA_DICIEMBRE_2024[AL_AC],0)/(COUNTA(DATA_DICIEMBRE_2024[AL_AC])/5),0)</f>
        <v>4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5">
        <v>45344</v>
      </c>
      <c r="J45" s="55" t="s">
        <v>501</v>
      </c>
      <c r="K45" s="55"/>
      <c r="L45" s="55"/>
      <c r="M45">
        <f>DATA_DICIEMBRE_2024[[#This Row],[RECUPERO]]/DATA_DICIEMBRE_2024[[#This Row],[META]]</f>
        <v>0.74175366666666664</v>
      </c>
      <c r="N45" s="5">
        <f>6-ROUNDUP(_xlfn.RANK.EQ(DATA_DICIEMBRE_2024[[#This Row],[AL_AC]],DATA_DICIEMBRE_2024[AL_AC],0)/(COUNTA(DATA_DICIEMBRE_2024[AL_AC])/5),0)</f>
        <v>4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5">
        <v>45523</v>
      </c>
      <c r="J46" s="55" t="s">
        <v>501</v>
      </c>
      <c r="K46" s="55"/>
      <c r="L46" s="55"/>
      <c r="M46">
        <f>DATA_DICIEMBRE_2024[[#This Row],[RECUPERO]]/DATA_DICIEMBRE_2024[[#This Row],[META]]</f>
        <v>0.60699999999999998</v>
      </c>
      <c r="N46" s="5">
        <f>6-ROUNDUP(_xlfn.RANK.EQ(DATA_DICIEMBRE_2024[[#This Row],[AL_AC]],DATA_DICIEMBRE_2024[AL_AC],0)/(COUNTA(DATA_DICIEMBRE_2024[AL_AC])/5),0)</f>
        <v>3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5">
        <v>44869</v>
      </c>
      <c r="J47" s="55" t="s">
        <v>501</v>
      </c>
      <c r="K47" s="55"/>
      <c r="L47" s="55"/>
      <c r="M47">
        <f>DATA_DICIEMBRE_2024[[#This Row],[RECUPERO]]/DATA_DICIEMBRE_2024[[#This Row],[META]]</f>
        <v>0.50675999999999999</v>
      </c>
      <c r="N47" s="5">
        <f>6-ROUNDUP(_xlfn.RANK.EQ(DATA_DICIEMBRE_2024[[#This Row],[AL_AC]],DATA_DICIEMBRE_2024[AL_AC],0)/(COUNTA(DATA_DICIEMBRE_2024[AL_AC])/5),0)</f>
        <v>2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5">
        <v>45131</v>
      </c>
      <c r="J48" s="55" t="s">
        <v>501</v>
      </c>
      <c r="K48" s="55"/>
      <c r="L48" s="55"/>
      <c r="M48">
        <f>DATA_DICIEMBRE_2024[[#This Row],[RECUPERO]]/DATA_DICIEMBRE_2024[[#This Row],[META]]</f>
        <v>4.3333333333333335E-2</v>
      </c>
      <c r="N48" s="5">
        <f>6-ROUNDUP(_xlfn.RANK.EQ(DATA_DICIEMBRE_2024[[#This Row],[AL_AC]],DATA_DICIEMBRE_2024[AL_AC],0)/(COUNTA(DATA_DICIEMBRE_2024[AL_AC])/5),0)</f>
        <v>1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5">
        <v>44111</v>
      </c>
      <c r="J49" s="55" t="s">
        <v>501</v>
      </c>
      <c r="K49" s="55"/>
      <c r="L49" s="55"/>
      <c r="M49">
        <f>DATA_DICIEMBRE_2024[[#This Row],[RECUPERO]]/DATA_DICIEMBRE_2024[[#This Row],[META]]</f>
        <v>0.64533333333333331</v>
      </c>
      <c r="N49" s="5">
        <f>6-ROUNDUP(_xlfn.RANK.EQ(DATA_DICIEMBRE_2024[[#This Row],[AL_AC]],DATA_DICIEMBRE_2024[AL_AC],0)/(COUNTA(DATA_DICIEMBRE_2024[AL_AC])/5),0)</f>
        <v>3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5">
        <v>44830</v>
      </c>
      <c r="J50" s="55" t="s">
        <v>501</v>
      </c>
      <c r="K50" s="55"/>
      <c r="L50" s="55"/>
      <c r="M50">
        <f>DATA_DICIEMBRE_2024[[#This Row],[RECUPERO]]/DATA_DICIEMBRE_2024[[#This Row],[META]]</f>
        <v>1.0087804878048781</v>
      </c>
      <c r="N50" s="5">
        <f>6-ROUNDUP(_xlfn.RANK.EQ(DATA_DICIEMBRE_2024[[#This Row],[AL_AC]],DATA_DICIEMBRE_2024[AL_AC],0)/(COUNTA(DATA_DICIEMBRE_2024[AL_AC])/5),0)</f>
        <v>4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5">
        <v>45364</v>
      </c>
      <c r="J51" s="55" t="s">
        <v>501</v>
      </c>
      <c r="K51" s="55"/>
      <c r="L51" s="55"/>
      <c r="M51">
        <f>DATA_DICIEMBRE_2024[[#This Row],[RECUPERO]]/DATA_DICIEMBRE_2024[[#This Row],[META]]</f>
        <v>0.35551111111111111</v>
      </c>
      <c r="N51" s="5">
        <f>6-ROUNDUP(_xlfn.RANK.EQ(DATA_DICIEMBRE_2024[[#This Row],[AL_AC]],DATA_DICIEMBRE_2024[AL_AC],0)/(COUNTA(DATA_DICIEMBRE_2024[AL_AC])/5),0)</f>
        <v>1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5">
        <v>45334</v>
      </c>
      <c r="J52" s="55" t="s">
        <v>501</v>
      </c>
      <c r="K52" s="55"/>
      <c r="L52" s="55"/>
      <c r="M52">
        <f>DATA_DICIEMBRE_2024[[#This Row],[RECUPERO]]/DATA_DICIEMBRE_2024[[#This Row],[META]]</f>
        <v>0.15960975609756098</v>
      </c>
      <c r="N52" s="5">
        <f>6-ROUNDUP(_xlfn.RANK.EQ(DATA_DICIEMBRE_2024[[#This Row],[AL_AC]],DATA_DICIEMBRE_2024[AL_AC],0)/(COUNTA(DATA_DICIEMBRE_2024[AL_AC])/5),0)</f>
        <v>1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5">
        <v>44687</v>
      </c>
      <c r="J53" s="55" t="s">
        <v>501</v>
      </c>
      <c r="K53" s="55"/>
      <c r="L53" s="55"/>
      <c r="M53">
        <f>DATA_DICIEMBRE_2024[[#This Row],[RECUPERO]]/DATA_DICIEMBRE_2024[[#This Row],[META]]</f>
        <v>0.59274117647058822</v>
      </c>
      <c r="N53" s="5">
        <f>6-ROUNDUP(_xlfn.RANK.EQ(DATA_DICIEMBRE_2024[[#This Row],[AL_AC]],DATA_DICIEMBRE_2024[AL_AC],0)/(COUNTA(DATA_DICIEMBRE_2024[AL_AC])/5),0)</f>
        <v>3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5">
        <v>44820</v>
      </c>
      <c r="J54" s="55" t="s">
        <v>501</v>
      </c>
      <c r="M54">
        <f>DATA_DICIEMBRE_2024[[#This Row],[RECUPERO]]/DATA_DICIEMBRE_2024[[#This Row],[META]]</f>
        <v>1.1223833333333333</v>
      </c>
      <c r="N54" s="5">
        <f>6-ROUNDUP(_xlfn.RANK.EQ(DATA_DICIEMBRE_2024[[#This Row],[AL_AC]],DATA_DICIEMBRE_2024[AL_AC],0)/(COUNTA(DATA_DICIEMBRE_2024[AL_AC])/5),0)</f>
        <v>4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5">
        <v>44510</v>
      </c>
      <c r="J55" s="55" t="s">
        <v>501</v>
      </c>
      <c r="M55">
        <f>DATA_DICIEMBRE_2024[[#This Row],[RECUPERO]]/DATA_DICIEMBRE_2024[[#This Row],[META]]</f>
        <v>2.4832333333333332</v>
      </c>
      <c r="N55" s="5">
        <f>6-ROUNDUP(_xlfn.RANK.EQ(DATA_DICIEMBRE_2024[[#This Row],[AL_AC]],DATA_DICIEMBRE_2024[AL_AC],0)/(COUNTA(DATA_DICIEMBRE_2024[AL_AC])/5),0)</f>
        <v>5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5">
        <v>44888</v>
      </c>
      <c r="J56" s="55" t="s">
        <v>501</v>
      </c>
      <c r="M56">
        <f>DATA_DICIEMBRE_2024[[#This Row],[RECUPERO]]/DATA_DICIEMBRE_2024[[#This Row],[META]]</f>
        <v>0.22564705882352942</v>
      </c>
      <c r="N56" s="5">
        <f>6-ROUNDUP(_xlfn.RANK.EQ(DATA_DICIEMBRE_2024[[#This Row],[AL_AC]],DATA_DICIEMBRE_2024[AL_AC],0)/(COUNTA(DATA_DICIEMBRE_2024[AL_AC])/5),0)</f>
        <v>1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5">
        <v>45441</v>
      </c>
      <c r="J57" s="55" t="s">
        <v>501</v>
      </c>
      <c r="M57">
        <f>DATA_DICIEMBRE_2024[[#This Row],[RECUPERO]]/DATA_DICIEMBRE_2024[[#This Row],[META]]</f>
        <v>0.61941176470588233</v>
      </c>
      <c r="N57" s="5">
        <f>6-ROUNDUP(_xlfn.RANK.EQ(DATA_DICIEMBRE_2024[[#This Row],[AL_AC]],DATA_DICIEMBRE_2024[AL_AC],0)/(COUNTA(DATA_DICIEMBRE_2024[AL_AC])/5),0)</f>
        <v>3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5">
        <v>44716</v>
      </c>
      <c r="J58" s="55" t="s">
        <v>501</v>
      </c>
      <c r="M58">
        <f>DATA_DICIEMBRE_2024[[#This Row],[RECUPERO]]/DATA_DICIEMBRE_2024[[#This Row],[META]]</f>
        <v>1.4209756097560975</v>
      </c>
      <c r="N58" s="5">
        <f>6-ROUNDUP(_xlfn.RANK.EQ(DATA_DICIEMBRE_2024[[#This Row],[AL_AC]],DATA_DICIEMBRE_2024[AL_AC],0)/(COUNTA(DATA_DICIEMBRE_2024[AL_AC])/5),0)</f>
        <v>5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5">
        <v>44716</v>
      </c>
      <c r="J59" s="55" t="s">
        <v>501</v>
      </c>
      <c r="M59">
        <f>DATA_DICIEMBRE_2024[[#This Row],[RECUPERO]]/DATA_DICIEMBRE_2024[[#This Row],[META]]</f>
        <v>0.66709433962264153</v>
      </c>
      <c r="N59">
        <f>6-ROUNDUP(_xlfn.RANK.EQ(DATA_DICIEMBRE_2024[[#This Row],[AL_AC]],DATA_DICIEMBRE_2024[AL_AC],0)/(COUNTA(DATA_DICIEMBRE_2024[AL_AC])/5),0)</f>
        <v>3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5">
        <v>45471</v>
      </c>
      <c r="J60" s="55" t="s">
        <v>501</v>
      </c>
      <c r="M60">
        <f>DATA_DICIEMBRE_2024[[#This Row],[RECUPERO]]/DATA_DICIEMBRE_2024[[#This Row],[META]]</f>
        <v>0.94718333333333338</v>
      </c>
      <c r="N60">
        <f>6-ROUNDUP(_xlfn.RANK.EQ(DATA_DICIEMBRE_2024[[#This Row],[AL_AC]],DATA_DICIEMBRE_2024[AL_AC],0)/(COUNTA(DATA_DICIEMBRE_2024[AL_AC])/5),0)</f>
        <v>4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5">
        <v>44941</v>
      </c>
      <c r="J61" s="55" t="s">
        <v>501</v>
      </c>
      <c r="M61">
        <f>DATA_DICIEMBRE_2024[[#This Row],[RECUPERO]]/DATA_DICIEMBRE_2024[[#This Row],[META]]</f>
        <v>0.70841509433962269</v>
      </c>
      <c r="N61">
        <f>6-ROUNDUP(_xlfn.RANK.EQ(DATA_DICIEMBRE_2024[[#This Row],[AL_AC]],DATA_DICIEMBRE_2024[AL_AC],0)/(COUNTA(DATA_DICIEMBRE_2024[AL_AC])/5),0)</f>
        <v>3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5">
        <v>45334</v>
      </c>
      <c r="J62" s="55" t="s">
        <v>501</v>
      </c>
      <c r="M62">
        <f>DATA_DICIEMBRE_2024[[#This Row],[RECUPERO]]/DATA_DICIEMBRE_2024[[#This Row],[META]]</f>
        <v>1.1062035000000001</v>
      </c>
      <c r="N62">
        <f>6-ROUNDUP(_xlfn.RANK.EQ(DATA_DICIEMBRE_2024[[#This Row],[AL_AC]],DATA_DICIEMBRE_2024[AL_AC],0)/(COUNTA(DATA_DICIEMBRE_2024[AL_AC])/5),0)</f>
        <v>4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5">
        <v>44971</v>
      </c>
      <c r="J63" s="55" t="s">
        <v>501</v>
      </c>
      <c r="M63">
        <f>DATA_DICIEMBRE_2024[[#This Row],[RECUPERO]]/DATA_DICIEMBRE_2024[[#This Row],[META]]</f>
        <v>1.1526829268292682</v>
      </c>
      <c r="N63">
        <f>6-ROUNDUP(_xlfn.RANK.EQ(DATA_DICIEMBRE_2024[[#This Row],[AL_AC]],DATA_DICIEMBRE_2024[AL_AC],0)/(COUNTA(DATA_DICIEMBRE_2024[AL_AC])/5),0)</f>
        <v>5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5">
        <v>45371</v>
      </c>
      <c r="J64" s="55" t="s">
        <v>501</v>
      </c>
      <c r="M64">
        <f>DATA_DICIEMBRE_2024[[#This Row],[RECUPERO]]/DATA_DICIEMBRE_2024[[#This Row],[META]]</f>
        <v>0.73957833333333334</v>
      </c>
      <c r="N64">
        <f>6-ROUNDUP(_xlfn.RANK.EQ(DATA_DICIEMBRE_2024[[#This Row],[AL_AC]],DATA_DICIEMBRE_2024[AL_AC],0)/(COUNTA(DATA_DICIEMBRE_2024[AL_AC])/5),0)</f>
        <v>4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5">
        <v>44470</v>
      </c>
      <c r="J65" s="55" t="s">
        <v>501</v>
      </c>
      <c r="M65">
        <f>DATA_DICIEMBRE_2024[[#This Row],[RECUPERO]]/DATA_DICIEMBRE_2024[[#This Row],[META]]</f>
        <v>0.35844444444444445</v>
      </c>
      <c r="N65">
        <f>6-ROUNDUP(_xlfn.RANK.EQ(DATA_DICIEMBRE_2024[[#This Row],[AL_AC]],DATA_DICIEMBRE_2024[AL_AC],0)/(COUNTA(DATA_DICIEMBRE_2024[AL_AC])/5),0)</f>
        <v>1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5">
        <v>45343</v>
      </c>
      <c r="J66" s="55" t="s">
        <v>501</v>
      </c>
      <c r="M66">
        <f>DATA_DICIEMBRE_2024[[#This Row],[RECUPERO]]/DATA_DICIEMBRE_2024[[#This Row],[META]]</f>
        <v>1.6447365853658535</v>
      </c>
      <c r="N66">
        <f>6-ROUNDUP(_xlfn.RANK.EQ(DATA_DICIEMBRE_2024[[#This Row],[AL_AC]],DATA_DICIEMBRE_2024[AL_AC],0)/(COUNTA(DATA_DICIEMBRE_2024[AL_AC])/5),0)</f>
        <v>5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5">
        <v>45348</v>
      </c>
      <c r="J67" s="55" t="s">
        <v>501</v>
      </c>
      <c r="M67">
        <f>DATA_DICIEMBRE_2024[[#This Row],[RECUPERO]]/DATA_DICIEMBRE_2024[[#This Row],[META]]</f>
        <v>0.43317073170731707</v>
      </c>
      <c r="N67">
        <f>6-ROUNDUP(_xlfn.RANK.EQ(DATA_DICIEMBRE_2024[[#This Row],[AL_AC]],DATA_DICIEMBRE_2024[AL_AC],0)/(COUNTA(DATA_DICIEMBRE_2024[AL_AC])/5),0)</f>
        <v>2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5">
        <v>45316</v>
      </c>
      <c r="J68" s="55" t="s">
        <v>501</v>
      </c>
      <c r="M68">
        <f>DATA_DICIEMBRE_2024[[#This Row],[RECUPERO]]/DATA_DICIEMBRE_2024[[#This Row],[META]]</f>
        <v>0.74111666666666665</v>
      </c>
      <c r="N68">
        <f>6-ROUNDUP(_xlfn.RANK.EQ(DATA_DICIEMBRE_2024[[#This Row],[AL_AC]],DATA_DICIEMBRE_2024[AL_AC],0)/(COUNTA(DATA_DICIEMBRE_2024[AL_AC])/5),0)</f>
        <v>4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5">
        <v>45451</v>
      </c>
      <c r="J69" s="55" t="s">
        <v>501</v>
      </c>
      <c r="M69">
        <f>DATA_DICIEMBRE_2024[[#This Row],[RECUPERO]]/DATA_DICIEMBRE_2024[[#This Row],[META]]</f>
        <v>0.70872075471698104</v>
      </c>
      <c r="N69">
        <f>6-ROUNDUP(_xlfn.RANK.EQ(DATA_DICIEMBRE_2024[[#This Row],[AL_AC]],DATA_DICIEMBRE_2024[AL_AC],0)/(COUNTA(DATA_DICIEMBRE_2024[AL_AC])/5),0)</f>
        <v>3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5">
        <v>45145</v>
      </c>
      <c r="J70" s="55" t="s">
        <v>501</v>
      </c>
      <c r="M70">
        <f>DATA_DICIEMBRE_2024[[#This Row],[RECUPERO]]/DATA_DICIEMBRE_2024[[#This Row],[META]]</f>
        <v>1.2439166666666666</v>
      </c>
      <c r="N70">
        <f>6-ROUNDUP(_xlfn.RANK.EQ(DATA_DICIEMBRE_2024[[#This Row],[AL_AC]],DATA_DICIEMBRE_2024[AL_AC],0)/(COUNTA(DATA_DICIEMBRE_2024[AL_AC])/5),0)</f>
        <v>5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5">
        <v>45175</v>
      </c>
      <c r="J71" s="55" t="s">
        <v>501</v>
      </c>
      <c r="M71">
        <f>DATA_DICIEMBRE_2024[[#This Row],[RECUPERO]]/DATA_DICIEMBRE_2024[[#This Row],[META]]</f>
        <v>0.28275555555555554</v>
      </c>
      <c r="N71">
        <f>6-ROUNDUP(_xlfn.RANK.EQ(DATA_DICIEMBRE_2024[[#This Row],[AL_AC]],DATA_DICIEMBRE_2024[AL_AC],0)/(COUNTA(DATA_DICIEMBRE_2024[AL_AC])/5),0)</f>
        <v>1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5">
        <v>45399</v>
      </c>
      <c r="J72" s="55" t="s">
        <v>501</v>
      </c>
      <c r="M72">
        <f>DATA_DICIEMBRE_2024[[#This Row],[RECUPERO]]/DATA_DICIEMBRE_2024[[#This Row],[META]]</f>
        <v>0.36150943396226415</v>
      </c>
      <c r="N72">
        <f>6-ROUNDUP(_xlfn.RANK.EQ(DATA_DICIEMBRE_2024[[#This Row],[AL_AC]],DATA_DICIEMBRE_2024[AL_AC],0)/(COUNTA(DATA_DICIEMBRE_2024[AL_AC])/5),0)</f>
        <v>1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5">
        <v>44945</v>
      </c>
      <c r="J73" s="55" t="s">
        <v>501</v>
      </c>
      <c r="M73">
        <f>DATA_DICIEMBRE_2024[[#This Row],[RECUPERO]]/DATA_DICIEMBRE_2024[[#This Row],[META]]</f>
        <v>1.1934318333333334</v>
      </c>
      <c r="N73">
        <f>6-ROUNDUP(_xlfn.RANK.EQ(DATA_DICIEMBRE_2024[[#This Row],[AL_AC]],DATA_DICIEMBRE_2024[AL_AC],0)/(COUNTA(DATA_DICIEMBRE_2024[AL_AC])/5),0)</f>
        <v>5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5">
        <v>44748</v>
      </c>
      <c r="J74" s="55" t="s">
        <v>501</v>
      </c>
      <c r="M74">
        <f>DATA_DICIEMBRE_2024[[#This Row],[RECUPERO]]/DATA_DICIEMBRE_2024[[#This Row],[META]]</f>
        <v>1.2141350000000002</v>
      </c>
      <c r="N74">
        <f>6-ROUNDUP(_xlfn.RANK.EQ(DATA_DICIEMBRE_2024[[#This Row],[AL_AC]],DATA_DICIEMBRE_2024[AL_AC],0)/(COUNTA(DATA_DICIEMBRE_2024[AL_AC])/5),0)</f>
        <v>5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5">
        <v>44706</v>
      </c>
      <c r="J75" s="55" t="s">
        <v>501</v>
      </c>
      <c r="M75">
        <f>DATA_DICIEMBRE_2024[[#This Row],[RECUPERO]]/DATA_DICIEMBRE_2024[[#This Row],[META]]</f>
        <v>0.51204339622641504</v>
      </c>
      <c r="N75">
        <f>6-ROUNDUP(_xlfn.RANK.EQ(DATA_DICIEMBRE_2024[[#This Row],[AL_AC]],DATA_DICIEMBRE_2024[AL_AC],0)/(COUNTA(DATA_DICIEMBRE_2024[AL_AC])/5),0)</f>
        <v>2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5">
        <v>44819</v>
      </c>
      <c r="J76" s="55" t="s">
        <v>501</v>
      </c>
      <c r="M76">
        <f>DATA_DICIEMBRE_2024[[#This Row],[RECUPERO]]/DATA_DICIEMBRE_2024[[#This Row],[META]]</f>
        <v>0.26981132075471698</v>
      </c>
      <c r="N76">
        <f>6-ROUNDUP(_xlfn.RANK.EQ(DATA_DICIEMBRE_2024[[#This Row],[AL_AC]],DATA_DICIEMBRE_2024[AL_AC],0)/(COUNTA(DATA_DICIEMBRE_2024[AL_AC])/5),0)</f>
        <v>1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>
        <f>6-ROUNDUP(_xlfn.RANK.EQ(DATA_DICIEMBRE_2024[[#This Row],[AL_AC]],DATA_DICIEMBRE_2024[AL_AC],0)/(COUNTA(DATA_DICIEMBRE_2024[AL_AC])/5),0)</f>
        <v>4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>
        <f>6-ROUNDUP(_xlfn.RANK.EQ(DATA_DICIEMBRE_2024[[#This Row],[AL_AC]],DATA_DICIEMBRE_2024[AL_AC],0)/(COUNTA(DATA_DICIEMBRE_2024[AL_AC])/5),0)</f>
        <v>2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>
        <f>6-ROUNDUP(_xlfn.RANK.EQ(DATA_DICIEMBRE_2024[[#This Row],[AL_AC]],DATA_DICIEMBRE_2024[AL_AC],0)/(COUNTA(DATA_DICIEMBRE_2024[AL_AC])/5),0)</f>
        <v>2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>
        <f>6-ROUNDUP(_xlfn.RANK.EQ(DATA_DICIEMBRE_2024[[#This Row],[AL_AC]],DATA_DICIEMBRE_2024[AL_AC],0)/(COUNTA(DATA_DICIEMBRE_2024[AL_AC])/5),0)</f>
        <v>2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>
        <f>6-ROUNDUP(_xlfn.RANK.EQ(DATA_DICIEMBRE_2024[[#This Row],[AL_AC]],DATA_DICIEMBRE_2024[AL_AC],0)/(COUNTA(DATA_DICIEMBRE_2024[AL_AC])/5),0)</f>
        <v>3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>
        <f>6-ROUNDUP(_xlfn.RANK.EQ(DATA_DICIEMBRE_2024[[#This Row],[AL_AC]],DATA_DICIEMBRE_2024[AL_AC],0)/(COUNTA(DATA_DICIEMBRE_2024[AL_AC])/5),0)</f>
        <v>3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5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5">
        <v>44461</v>
      </c>
      <c r="J3" s="55" t="s">
        <v>501</v>
      </c>
      <c r="K3" s="55"/>
      <c r="L3" s="55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5">
        <v>44811</v>
      </c>
      <c r="J4" s="55" t="s">
        <v>501</v>
      </c>
      <c r="K4" s="55"/>
      <c r="L4" s="55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5">
        <v>44811</v>
      </c>
      <c r="J5" s="55" t="s">
        <v>501</v>
      </c>
      <c r="K5" s="55"/>
      <c r="L5" s="55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5">
        <v>44811</v>
      </c>
      <c r="J6" s="55" t="s">
        <v>501</v>
      </c>
      <c r="K6" s="55"/>
      <c r="L6" s="55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5">
        <v>45457</v>
      </c>
      <c r="J7" s="55" t="s">
        <v>501</v>
      </c>
      <c r="K7" s="55"/>
      <c r="L7" s="55"/>
      <c r="CK7" t="s">
        <v>626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5">
        <v>45075</v>
      </c>
      <c r="J8" s="55" t="s">
        <v>501</v>
      </c>
      <c r="K8" s="55"/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5">
        <v>44888</v>
      </c>
      <c r="J9" s="55" t="s">
        <v>501</v>
      </c>
      <c r="K9" s="55"/>
      <c r="M9" s="1">
        <f>DATA_ENERO_2025[[#This Row],[RECUPERO]]/DATA_ENERO_2025[[#This Row],[META]]</f>
        <v>1.1067878787878789</v>
      </c>
      <c r="N9">
        <f>6-ROUNDUP(_xlfn.RANK.EQ(DATA_ENERO_2025[[#This Row],[AL_AC]],DATA_ENERO_2025[AL_AC],0)/(COUNTA(DATA_ENERO_2025[AL_AC])/5),0)</f>
        <v>5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5">
        <v>45334</v>
      </c>
      <c r="J10" s="55" t="s">
        <v>501</v>
      </c>
      <c r="K10" s="55"/>
      <c r="M10" s="1">
        <f>DATA_ENERO_2025[[#This Row],[RECUPERO]]/DATA_ENERO_2025[[#This Row],[META]]</f>
        <v>0.47914285714285715</v>
      </c>
      <c r="N10">
        <f>6-ROUNDUP(_xlfn.RANK.EQ(DATA_ENERO_2025[[#This Row],[AL_AC]],DATA_ENERO_2025[AL_AC],0)/(COUNTA(DATA_ENERO_2025[AL_AC])/5),0)</f>
        <v>2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5">
        <v>45304</v>
      </c>
      <c r="J11" s="55" t="s">
        <v>501</v>
      </c>
      <c r="K11" s="55"/>
      <c r="M11" s="1">
        <f>DATA_ENERO_2025[[#This Row],[RECUPERO]]/DATA_ENERO_2025[[#This Row],[META]]</f>
        <v>0.59640517241379309</v>
      </c>
      <c r="N11">
        <f>6-ROUNDUP(_xlfn.RANK.EQ(DATA_ENERO_2025[[#This Row],[AL_AC]],DATA_ENERO_2025[AL_AC],0)/(COUNTA(DATA_ENERO_2025[AL_AC])/5),0)</f>
        <v>3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5">
        <v>45334</v>
      </c>
      <c r="J12" s="55" t="s">
        <v>501</v>
      </c>
      <c r="K12" s="55"/>
      <c r="M12" s="1">
        <f>DATA_ENERO_2025[[#This Row],[RECUPERO]]/DATA_ENERO_2025[[#This Row],[META]]</f>
        <v>0</v>
      </c>
      <c r="N12">
        <f>6-ROUNDUP(_xlfn.RANK.EQ(DATA_ENERO_2025[[#This Row],[AL_AC]],DATA_ENERO_2025[AL_AC],0)/(COUNTA(DATA_ENERO_2025[AL_AC])/5),0)</f>
        <v>1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5">
        <v>44870</v>
      </c>
      <c r="J13" s="55" t="s">
        <v>501</v>
      </c>
      <c r="K13" s="55"/>
      <c r="M13" s="1">
        <f>DATA_ENERO_2025[[#This Row],[RECUPERO]]/DATA_ENERO_2025[[#This Row],[META]]</f>
        <v>1.3566206896551725</v>
      </c>
      <c r="N13">
        <f>6-ROUNDUP(_xlfn.RANK.EQ(DATA_ENERO_2025[[#This Row],[AL_AC]],DATA_ENERO_2025[AL_AC],0)/(COUNTA(DATA_ENERO_2025[AL_AC])/5),0)</f>
        <v>5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5">
        <v>45530</v>
      </c>
      <c r="J14" s="55" t="s">
        <v>501</v>
      </c>
      <c r="K14" s="55"/>
      <c r="M14" s="1">
        <f>DATA_ENERO_2025[[#This Row],[RECUPERO]]/DATA_ENERO_2025[[#This Row],[META]]</f>
        <v>0.61953809523809522</v>
      </c>
      <c r="N14">
        <f>6-ROUNDUP(_xlfn.RANK.EQ(DATA_ENERO_2025[[#This Row],[AL_AC]],DATA_ENERO_2025[AL_AC],0)/(COUNTA(DATA_ENERO_2025[AL_AC])/5),0)</f>
        <v>3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5">
        <v>44259</v>
      </c>
      <c r="J15" s="55" t="s">
        <v>501</v>
      </c>
      <c r="K15" s="55"/>
      <c r="M15" s="1">
        <f>DATA_ENERO_2025[[#This Row],[RECUPERO]]/DATA_ENERO_2025[[#This Row],[META]]</f>
        <v>0.85467241379310344</v>
      </c>
      <c r="N15">
        <f>6-ROUNDUP(_xlfn.RANK.EQ(DATA_ENERO_2025[[#This Row],[AL_AC]],DATA_ENERO_2025[AL_AC],0)/(COUNTA(DATA_ENERO_2025[AL_AC])/5),0)</f>
        <v>4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5">
        <v>44748</v>
      </c>
      <c r="J16" s="55" t="s">
        <v>501</v>
      </c>
      <c r="K16" s="55"/>
      <c r="M16" s="1">
        <f>DATA_ENERO_2025[[#This Row],[RECUPERO]]/DATA_ENERO_2025[[#This Row],[META]]</f>
        <v>1.8767758620689656</v>
      </c>
      <c r="N16">
        <f>6-ROUNDUP(_xlfn.RANK.EQ(DATA_ENERO_2025[[#This Row],[AL_AC]],DATA_ENERO_2025[AL_AC],0)/(COUNTA(DATA_ENERO_2025[AL_AC])/5),0)</f>
        <v>5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5">
        <v>44840</v>
      </c>
      <c r="J17" s="55" t="s">
        <v>501</v>
      </c>
      <c r="K17" s="55"/>
      <c r="M17" s="1">
        <f>DATA_ENERO_2025[[#This Row],[RECUPERO]]/DATA_ENERO_2025[[#This Row],[META]]</f>
        <v>1.0002586206896551</v>
      </c>
      <c r="N17">
        <f>6-ROUNDUP(_xlfn.RANK.EQ(DATA_ENERO_2025[[#This Row],[AL_AC]],DATA_ENERO_2025[AL_AC],0)/(COUNTA(DATA_ENERO_2025[AL_AC])/5),0)</f>
        <v>4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5">
        <v>45344</v>
      </c>
      <c r="J18" s="55" t="s">
        <v>501</v>
      </c>
      <c r="K18" s="55"/>
      <c r="M18" s="1">
        <f>DATA_ENERO_2025[[#This Row],[RECUPERO]]/DATA_ENERO_2025[[#This Row],[META]]</f>
        <v>1.1386666666666667</v>
      </c>
      <c r="N18">
        <f>6-ROUNDUP(_xlfn.RANK.EQ(DATA_ENERO_2025[[#This Row],[AL_AC]],DATA_ENERO_2025[AL_AC],0)/(COUNTA(DATA_ENERO_2025[AL_AC])/5),0)</f>
        <v>5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5">
        <v>44470</v>
      </c>
      <c r="J19" s="55" t="s">
        <v>501</v>
      </c>
      <c r="K19" s="55"/>
      <c r="M19" s="1">
        <f>DATA_ENERO_2025[[#This Row],[RECUPERO]]/DATA_ENERO_2025[[#This Row],[META]]</f>
        <v>1.611904761904762</v>
      </c>
      <c r="N19">
        <f>6-ROUNDUP(_xlfn.RANK.EQ(DATA_ENERO_2025[[#This Row],[AL_AC]],DATA_ENERO_2025[AL_AC],0)/(COUNTA(DATA_ENERO_2025[AL_AC])/5),0)</f>
        <v>5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5">
        <v>45668</v>
      </c>
      <c r="J20" s="55" t="s">
        <v>501</v>
      </c>
      <c r="K20" s="55"/>
      <c r="M20" s="1">
        <f>DATA_ENERO_2025[[#This Row],[RECUPERO]]/DATA_ENERO_2025[[#This Row],[META]]</f>
        <v>0.65238095238095239</v>
      </c>
      <c r="N20">
        <f>6-ROUNDUP(_xlfn.RANK.EQ(DATA_ENERO_2025[[#This Row],[AL_AC]],DATA_ENERO_2025[AL_AC],0)/(COUNTA(DATA_ENERO_2025[AL_AC])/5),0)</f>
        <v>3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5">
        <v>44945</v>
      </c>
      <c r="J21" s="55" t="s">
        <v>501</v>
      </c>
      <c r="K21" s="55"/>
      <c r="M21" s="1">
        <f>DATA_ENERO_2025[[#This Row],[RECUPERO]]/DATA_ENERO_2025[[#This Row],[META]]</f>
        <v>0.30009090909090907</v>
      </c>
      <c r="N21">
        <f>6-ROUNDUP(_xlfn.RANK.EQ(DATA_ENERO_2025[[#This Row],[AL_AC]],DATA_ENERO_2025[AL_AC],0)/(COUNTA(DATA_ENERO_2025[AL_AC])/5),0)</f>
        <v>1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5">
        <v>44357</v>
      </c>
      <c r="J22" s="55" t="s">
        <v>501</v>
      </c>
      <c r="K22" s="55"/>
      <c r="L22" s="55"/>
      <c r="M22" s="1">
        <f>DATA_ENERO_2025[[#This Row],[RECUPERO]]/DATA_ENERO_2025[[#This Row],[META]]</f>
        <v>0</v>
      </c>
      <c r="N22">
        <f>6-ROUNDUP(_xlfn.RANK.EQ(DATA_ENERO_2025[[#This Row],[AL_AC]],DATA_ENERO_2025[AL_AC],0)/(COUNTA(DATA_ENERO_2025[AL_AC])/5),0)</f>
        <v>1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5">
        <v>44673</v>
      </c>
      <c r="J23" s="55" t="s">
        <v>501</v>
      </c>
      <c r="K23" s="55"/>
      <c r="L23" s="55"/>
      <c r="M23" s="1">
        <f>DATA_ENERO_2025[[#This Row],[RECUPERO]]/DATA_ENERO_2025[[#This Row],[META]]</f>
        <v>1.196</v>
      </c>
      <c r="N23">
        <f>6-ROUNDUP(_xlfn.RANK.EQ(DATA_ENERO_2025[[#This Row],[AL_AC]],DATA_ENERO_2025[AL_AC],0)/(COUNTA(DATA_ENERO_2025[AL_AC])/5),0)</f>
        <v>5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5">
        <v>43132</v>
      </c>
      <c r="J24" s="55" t="s">
        <v>501</v>
      </c>
      <c r="K24" s="55"/>
      <c r="L24" s="55"/>
      <c r="M24" s="1">
        <f>DATA_ENERO_2025[[#This Row],[RECUPERO]]/DATA_ENERO_2025[[#This Row],[META]]</f>
        <v>0.37945879310344827</v>
      </c>
      <c r="N24">
        <f>6-ROUNDUP(_xlfn.RANK.EQ(DATA_ENERO_2025[[#This Row],[AL_AC]],DATA_ENERO_2025[AL_AC],0)/(COUNTA(DATA_ENERO_2025[AL_AC])/5),0)</f>
        <v>2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5">
        <v>44748</v>
      </c>
      <c r="J25" s="55" t="s">
        <v>501</v>
      </c>
      <c r="K25" s="55"/>
      <c r="L25" s="55"/>
      <c r="M25" s="1">
        <f>DATA_ENERO_2025[[#This Row],[RECUPERO]]/DATA_ENERO_2025[[#This Row],[META]]</f>
        <v>0.40105172413793105</v>
      </c>
      <c r="N25">
        <f>6-ROUNDUP(_xlfn.RANK.EQ(DATA_ENERO_2025[[#This Row],[AL_AC]],DATA_ENERO_2025[AL_AC],0)/(COUNTA(DATA_ENERO_2025[AL_AC])/5),0)</f>
        <v>2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5">
        <v>45523</v>
      </c>
      <c r="J26" s="55" t="s">
        <v>501</v>
      </c>
      <c r="K26" s="55"/>
      <c r="L26" s="55"/>
      <c r="M26" s="1">
        <f>DATA_ENERO_2025[[#This Row],[RECUPERO]]/DATA_ENERO_2025[[#This Row],[META]]</f>
        <v>0</v>
      </c>
      <c r="N26">
        <f>6-ROUNDUP(_xlfn.RANK.EQ(DATA_ENERO_2025[[#This Row],[AL_AC]],DATA_ENERO_2025[AL_AC],0)/(COUNTA(DATA_ENERO_2025[AL_AC])/5),0)</f>
        <v>1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5">
        <v>45334</v>
      </c>
      <c r="J27" s="55" t="s">
        <v>501</v>
      </c>
      <c r="K27" s="55"/>
      <c r="L27" s="55"/>
      <c r="M27" s="1">
        <f>DATA_ENERO_2025[[#This Row],[RECUPERO]]/DATA_ENERO_2025[[#This Row],[META]]</f>
        <v>0</v>
      </c>
      <c r="N27">
        <f>6-ROUNDUP(_xlfn.RANK.EQ(DATA_ENERO_2025[[#This Row],[AL_AC]],DATA_ENERO_2025[AL_AC],0)/(COUNTA(DATA_ENERO_2025[AL_AC])/5),0)</f>
        <v>1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5">
        <v>45441</v>
      </c>
      <c r="J28" s="55" t="s">
        <v>501</v>
      </c>
      <c r="K28" s="55"/>
      <c r="L28" s="55"/>
      <c r="M28" s="1">
        <f>DATA_ENERO_2025[[#This Row],[RECUPERO]]/DATA_ENERO_2025[[#This Row],[META]]</f>
        <v>0.50140909090909092</v>
      </c>
      <c r="N28">
        <f>6-ROUNDUP(_xlfn.RANK.EQ(DATA_ENERO_2025[[#This Row],[AL_AC]],DATA_ENERO_2025[AL_AC],0)/(COUNTA(DATA_ENERO_2025[AL_AC])/5),0)</f>
        <v>2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5">
        <v>45471</v>
      </c>
      <c r="J29" s="55" t="s">
        <v>501</v>
      </c>
      <c r="K29" s="55"/>
      <c r="L29" s="55"/>
      <c r="M29" s="1">
        <f>DATA_ENERO_2025[[#This Row],[RECUPERO]]/DATA_ENERO_2025[[#This Row],[META]]</f>
        <v>6.1904761904761907E-2</v>
      </c>
      <c r="N29">
        <f>6-ROUNDUP(_xlfn.RANK.EQ(DATA_ENERO_2025[[#This Row],[AL_AC]],DATA_ENERO_2025[AL_AC],0)/(COUNTA(DATA_ENERO_2025[AL_AC])/5),0)</f>
        <v>1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5">
        <v>44941</v>
      </c>
      <c r="J30" s="55" t="s">
        <v>501</v>
      </c>
      <c r="K30" s="55"/>
      <c r="L30" s="55"/>
      <c r="M30" s="1">
        <f>DATA_ENERO_2025[[#This Row],[RECUPERO]]/DATA_ENERO_2025[[#This Row],[META]]</f>
        <v>1.0436363636363637</v>
      </c>
      <c r="N30">
        <f>6-ROUNDUP(_xlfn.RANK.EQ(DATA_ENERO_2025[[#This Row],[AL_AC]],DATA_ENERO_2025[AL_AC],0)/(COUNTA(DATA_ENERO_2025[AL_AC])/5),0)</f>
        <v>4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5">
        <v>45175</v>
      </c>
      <c r="J31" s="55" t="s">
        <v>501</v>
      </c>
      <c r="K31" s="55"/>
      <c r="L31" s="55"/>
      <c r="M31" s="1">
        <f>DATA_ENERO_2025[[#This Row],[RECUPERO]]/DATA_ENERO_2025[[#This Row],[META]]</f>
        <v>7.6190476190476197E-2</v>
      </c>
      <c r="N31">
        <f>6-ROUNDUP(_xlfn.RANK.EQ(DATA_ENERO_2025[[#This Row],[AL_AC]],DATA_ENERO_2025[AL_AC],0)/(COUNTA(DATA_ENERO_2025[AL_AC])/5),0)</f>
        <v>1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5">
        <v>44819</v>
      </c>
      <c r="J32" s="55" t="s">
        <v>501</v>
      </c>
      <c r="K32" s="55"/>
      <c r="L32" s="55"/>
      <c r="M32" s="1">
        <f>DATA_ENERO_2025[[#This Row],[RECUPERO]]/DATA_ENERO_2025[[#This Row],[META]]</f>
        <v>0.85236206896551725</v>
      </c>
      <c r="N32">
        <f>6-ROUNDUP(_xlfn.RANK.EQ(DATA_ENERO_2025[[#This Row],[AL_AC]],DATA_ENERO_2025[AL_AC],0)/(COUNTA(DATA_ENERO_2025[AL_AC])/5),0)</f>
        <v>4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5">
        <v>44301</v>
      </c>
      <c r="J33" s="55" t="s">
        <v>501</v>
      </c>
      <c r="K33" s="55"/>
      <c r="L33" s="55"/>
      <c r="M33" s="1">
        <f>DATA_ENERO_2025[[#This Row],[RECUPERO]]/DATA_ENERO_2025[[#This Row],[META]]</f>
        <v>0.54387272727272729</v>
      </c>
      <c r="N33">
        <f>6-ROUNDUP(_xlfn.RANK.EQ(DATA_ENERO_2025[[#This Row],[AL_AC]],DATA_ENERO_2025[AL_AC],0)/(COUNTA(DATA_ENERO_2025[AL_AC])/5),0)</f>
        <v>2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5">
        <v>44735</v>
      </c>
      <c r="J34" s="55" t="s">
        <v>501</v>
      </c>
      <c r="K34" s="55"/>
      <c r="L34" s="55"/>
      <c r="M34" s="1">
        <f>DATA_ENERO_2025[[#This Row],[RECUPERO]]/DATA_ENERO_2025[[#This Row],[META]]</f>
        <v>0.74841379310344824</v>
      </c>
      <c r="N34">
        <f>6-ROUNDUP(_xlfn.RANK.EQ(DATA_ENERO_2025[[#This Row],[AL_AC]],DATA_ENERO_2025[AL_AC],0)/(COUNTA(DATA_ENERO_2025[AL_AC])/5),0)</f>
        <v>3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5">
        <v>44909</v>
      </c>
      <c r="J35" s="55" t="s">
        <v>501</v>
      </c>
      <c r="K35" s="55"/>
      <c r="L35" s="55"/>
      <c r="M35" s="1">
        <f>DATA_ENERO_2025[[#This Row],[RECUPERO]]/DATA_ENERO_2025[[#This Row],[META]]</f>
        <v>0.9167333333333334</v>
      </c>
      <c r="N35">
        <f>6-ROUNDUP(_xlfn.RANK.EQ(DATA_ENERO_2025[[#This Row],[AL_AC]],DATA_ENERO_2025[AL_AC],0)/(COUNTA(DATA_ENERO_2025[AL_AC])/5),0)</f>
        <v>4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5">
        <v>45675</v>
      </c>
      <c r="J36" s="55" t="s">
        <v>501</v>
      </c>
      <c r="K36" s="55"/>
      <c r="L36" s="55"/>
      <c r="M36" s="1">
        <f>DATA_ENERO_2025[[#This Row],[RECUPERO]]/DATA_ENERO_2025[[#This Row],[META]]</f>
        <v>0.50987142857142853</v>
      </c>
      <c r="N36">
        <f>6-ROUNDUP(_xlfn.RANK.EQ(DATA_ENERO_2025[[#This Row],[AL_AC]],DATA_ENERO_2025[AL_AC],0)/(COUNTA(DATA_ENERO_2025[AL_AC])/5),0)</f>
        <v>2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5">
        <v>45674</v>
      </c>
      <c r="J37" s="55" t="s">
        <v>501</v>
      </c>
      <c r="K37" s="55"/>
      <c r="L37" s="55"/>
      <c r="M37" s="1">
        <f>DATA_ENERO_2025[[#This Row],[RECUPERO]]/DATA_ENERO_2025[[#This Row],[META]]</f>
        <v>0.86575757575757573</v>
      </c>
      <c r="N37">
        <f>6-ROUNDUP(_xlfn.RANK.EQ(DATA_ENERO_2025[[#This Row],[AL_AC]],DATA_ENERO_2025[AL_AC],0)/(COUNTA(DATA_ENERO_2025[AL_AC])/5),0)</f>
        <v>4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5">
        <v>45423</v>
      </c>
      <c r="J38" s="55" t="s">
        <v>501</v>
      </c>
      <c r="K38" s="55"/>
      <c r="L38" s="55"/>
      <c r="M38" s="1">
        <f>DATA_ENERO_2025[[#This Row],[RECUPERO]]/DATA_ENERO_2025[[#This Row],[META]]</f>
        <v>0.63682241379310345</v>
      </c>
      <c r="N38">
        <f>6-ROUNDUP(_xlfn.RANK.EQ(DATA_ENERO_2025[[#This Row],[AL_AC]],DATA_ENERO_2025[AL_AC],0)/(COUNTA(DATA_ENERO_2025[AL_AC])/5),0)</f>
        <v>3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5">
        <v>45399</v>
      </c>
      <c r="J39" s="55" t="s">
        <v>501</v>
      </c>
      <c r="K39" s="55"/>
      <c r="L39" s="55"/>
      <c r="M39" s="1">
        <f>DATA_ENERO_2025[[#This Row],[RECUPERO]]/DATA_ENERO_2025[[#This Row],[META]]</f>
        <v>1.1492121212121211</v>
      </c>
      <c r="N39">
        <f>6-ROUNDUP(_xlfn.RANK.EQ(DATA_ENERO_2025[[#This Row],[AL_AC]],DATA_ENERO_2025[AL_AC],0)/(COUNTA(DATA_ENERO_2025[AL_AC])/5),0)</f>
        <v>5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5">
        <v>44687</v>
      </c>
      <c r="J40" s="55" t="s">
        <v>501</v>
      </c>
      <c r="K40" s="55"/>
      <c r="L40" s="55"/>
      <c r="M40" s="1">
        <f>DATA_ENERO_2025[[#This Row],[RECUPERO]]/DATA_ENERO_2025[[#This Row],[META]]</f>
        <v>1.1077272727272727</v>
      </c>
      <c r="N40">
        <f>6-ROUNDUP(_xlfn.RANK.EQ(DATA_ENERO_2025[[#This Row],[AL_AC]],DATA_ENERO_2025[AL_AC],0)/(COUNTA(DATA_ENERO_2025[AL_AC])/5),0)</f>
        <v>5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5">
        <v>44510</v>
      </c>
      <c r="J41" s="55" t="s">
        <v>501</v>
      </c>
      <c r="K41" s="55"/>
      <c r="L41" s="55"/>
      <c r="M41" s="1">
        <f>DATA_ENERO_2025[[#This Row],[RECUPERO]]/DATA_ENERO_2025[[#This Row],[META]]</f>
        <v>0.8398736206896551</v>
      </c>
      <c r="N41">
        <f>6-ROUNDUP(_xlfn.RANK.EQ(DATA_ENERO_2025[[#This Row],[AL_AC]],DATA_ENERO_2025[AL_AC],0)/(COUNTA(DATA_ENERO_2025[AL_AC])/5),0)</f>
        <v>4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5">
        <v>44971</v>
      </c>
      <c r="J42" s="55" t="s">
        <v>501</v>
      </c>
      <c r="K42" s="55"/>
      <c r="L42" s="55"/>
      <c r="M42" s="1">
        <f>DATA_ENERO_2025[[#This Row],[RECUPERO]]/DATA_ENERO_2025[[#This Row],[META]]</f>
        <v>0.65124137931034487</v>
      </c>
      <c r="N42">
        <f>6-ROUNDUP(_xlfn.RANK.EQ(DATA_ENERO_2025[[#This Row],[AL_AC]],DATA_ENERO_2025[AL_AC],0)/(COUNTA(DATA_ENERO_2025[AL_AC])/5),0)</f>
        <v>3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5">
        <v>45451</v>
      </c>
      <c r="J43" s="55" t="s">
        <v>501</v>
      </c>
      <c r="K43" s="55"/>
      <c r="L43" s="55"/>
      <c r="M43" s="1">
        <f>DATA_ENERO_2025[[#This Row],[RECUPERO]]/DATA_ENERO_2025[[#This Row],[META]]</f>
        <v>0.57030303030303031</v>
      </c>
      <c r="N43">
        <f>6-ROUNDUP(_xlfn.RANK.EQ(DATA_ENERO_2025[[#This Row],[AL_AC]],DATA_ENERO_2025[AL_AC],0)/(COUNTA(DATA_ENERO_2025[AL_AC])/5),0)</f>
        <v>2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5">
        <v>45145</v>
      </c>
      <c r="J44" s="55" t="s">
        <v>501</v>
      </c>
      <c r="K44" s="55"/>
      <c r="L44" s="55"/>
      <c r="M44" s="1">
        <f>DATA_ENERO_2025[[#This Row],[RECUPERO]]/DATA_ENERO_2025[[#This Row],[META]]</f>
        <v>0.15939393939393939</v>
      </c>
      <c r="N44">
        <f>6-ROUNDUP(_xlfn.RANK.EQ(DATA_ENERO_2025[[#This Row],[AL_AC]],DATA_ENERO_2025[AL_AC],0)/(COUNTA(DATA_ENERO_2025[AL_AC])/5),0)</f>
        <v>1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5">
        <v>44748</v>
      </c>
      <c r="J45" s="55" t="s">
        <v>501</v>
      </c>
      <c r="K45" s="55"/>
      <c r="L45" s="55"/>
      <c r="M45" s="1">
        <f>DATA_ENERO_2025[[#This Row],[RECUPERO]]/DATA_ENERO_2025[[#This Row],[META]]</f>
        <v>0.41710189655172414</v>
      </c>
      <c r="N45">
        <f>6-ROUNDUP(_xlfn.RANK.EQ(DATA_ENERO_2025[[#This Row],[AL_AC]],DATA_ENERO_2025[AL_AC],0)/(COUNTA(DATA_ENERO_2025[AL_AC])/5),0)</f>
        <v>2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5">
        <v>45334</v>
      </c>
      <c r="J46" s="55" t="s">
        <v>501</v>
      </c>
      <c r="K46" s="55"/>
      <c r="L46" s="55"/>
      <c r="M46" s="1">
        <f>DATA_ENERO_2025[[#This Row],[RECUPERO]]/DATA_ENERO_2025[[#This Row],[META]]</f>
        <v>1.0635238095238095</v>
      </c>
      <c r="N46">
        <f>6-ROUNDUP(_xlfn.RANK.EQ(DATA_ENERO_2025[[#This Row],[AL_AC]],DATA_ENERO_2025[AL_AC],0)/(COUNTA(DATA_ENERO_2025[AL_AC])/5),0)</f>
        <v>4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5">
        <v>45323</v>
      </c>
      <c r="J47" s="55" t="s">
        <v>501</v>
      </c>
      <c r="K47" s="55"/>
      <c r="L47" s="55"/>
      <c r="M47" s="1">
        <f>DATA_ENERO_2025[[#This Row],[RECUPERO]]/DATA_ENERO_2025[[#This Row],[META]]</f>
        <v>0.65109090909090905</v>
      </c>
      <c r="N47">
        <f>6-ROUNDUP(_xlfn.RANK.EQ(DATA_ENERO_2025[[#This Row],[AL_AC]],DATA_ENERO_2025[AL_AC],0)/(COUNTA(DATA_ENERO_2025[AL_AC])/5),0)</f>
        <v>3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5">
        <v>45429</v>
      </c>
      <c r="J48" s="55" t="s">
        <v>501</v>
      </c>
      <c r="K48" s="55"/>
      <c r="L48" s="55"/>
      <c r="M48" s="1">
        <f>DATA_ENERO_2025[[#This Row],[RECUPERO]]/DATA_ENERO_2025[[#This Row],[META]]</f>
        <v>0.15022413793103448</v>
      </c>
      <c r="N48">
        <f>6-ROUNDUP(_xlfn.RANK.EQ(DATA_ENERO_2025[[#This Row],[AL_AC]],DATA_ENERO_2025[AL_AC],0)/(COUNTA(DATA_ENERO_2025[AL_AC])/5),0)</f>
        <v>1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5">
        <v>45506</v>
      </c>
      <c r="J49" s="55" t="s">
        <v>501</v>
      </c>
      <c r="K49" s="55"/>
      <c r="L49" s="55"/>
      <c r="M49" s="1">
        <f>DATA_ENERO_2025[[#This Row],[RECUPERO]]/DATA_ENERO_2025[[#This Row],[META]]</f>
        <v>0.57263636363636361</v>
      </c>
      <c r="N49">
        <f>6-ROUNDUP(_xlfn.RANK.EQ(DATA_ENERO_2025[[#This Row],[AL_AC]],DATA_ENERO_2025[AL_AC],0)/(COUNTA(DATA_ENERO_2025[AL_AC])/5),0)</f>
        <v>3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5">
        <v>45082</v>
      </c>
      <c r="J50" s="55" t="s">
        <v>501</v>
      </c>
      <c r="K50" s="55"/>
      <c r="L50" s="55"/>
      <c r="M50" s="1">
        <f>DATA_ENERO_2025[[#This Row],[RECUPERO]]/DATA_ENERO_2025[[#This Row],[META]]</f>
        <v>1.0185714285714285</v>
      </c>
      <c r="N50">
        <f>6-ROUNDUP(_xlfn.RANK.EQ(DATA_ENERO_2025[[#This Row],[AL_AC]],DATA_ENERO_2025[AL_AC],0)/(COUNTA(DATA_ENERO_2025[AL_AC])/5),0)</f>
        <v>4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5">
        <v>45142</v>
      </c>
      <c r="J51" s="55" t="s">
        <v>501</v>
      </c>
      <c r="K51" s="55"/>
      <c r="L51" s="55"/>
      <c r="M51" s="1">
        <f>DATA_ENERO_2025[[#This Row],[RECUPERO]]/DATA_ENERO_2025[[#This Row],[META]]</f>
        <v>0.38954545454545453</v>
      </c>
      <c r="N51">
        <f>6-ROUNDUP(_xlfn.RANK.EQ(DATA_ENERO_2025[[#This Row],[AL_AC]],DATA_ENERO_2025[AL_AC],0)/(COUNTA(DATA_ENERO_2025[AL_AC])/5),0)</f>
        <v>2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5">
        <v>44716</v>
      </c>
      <c r="J52" s="55" t="s">
        <v>501</v>
      </c>
      <c r="K52" s="55"/>
      <c r="L52" s="55"/>
      <c r="M52" s="1">
        <f>DATA_ENERO_2025[[#This Row],[RECUPERO]]/DATA_ENERO_2025[[#This Row],[META]]</f>
        <v>0.24771428571428572</v>
      </c>
      <c r="N52">
        <f>6-ROUNDUP(_xlfn.RANK.EQ(DATA_ENERO_2025[[#This Row],[AL_AC]],DATA_ENERO_2025[AL_AC],0)/(COUNTA(DATA_ENERO_2025[AL_AC])/5),0)</f>
        <v>1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5">
        <v>45371</v>
      </c>
      <c r="J53" s="55" t="s">
        <v>501</v>
      </c>
      <c r="K53" s="55"/>
      <c r="L53" s="55"/>
      <c r="M53" s="1">
        <f>DATA_ENERO_2025[[#This Row],[RECUPERO]]/DATA_ENERO_2025[[#This Row],[META]]</f>
        <v>0.7518424242424242</v>
      </c>
      <c r="N53">
        <f>6-ROUNDUP(_xlfn.RANK.EQ(DATA_ENERO_2025[[#This Row],[AL_AC]],DATA_ENERO_2025[AL_AC],0)/(COUNTA(DATA_ENERO_2025[AL_AC])/5),0)</f>
        <v>3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5">
        <v>45348</v>
      </c>
      <c r="J54" s="55" t="s">
        <v>501</v>
      </c>
      <c r="K54" s="55"/>
      <c r="L54" s="55"/>
      <c r="M54" s="1">
        <f>DATA_ENERO_2025[[#This Row],[RECUPERO]]/DATA_ENERO_2025[[#This Row],[META]]</f>
        <v>3.4913793103448276E-2</v>
      </c>
      <c r="N54">
        <f>6-ROUNDUP(_xlfn.RANK.EQ(DATA_ENERO_2025[[#This Row],[AL_AC]],DATA_ENERO_2025[AL_AC],0)/(COUNTA(DATA_ENERO_2025[AL_AC])/5),0)</f>
        <v>1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5">
        <v>45133</v>
      </c>
      <c r="J55" s="55" t="s">
        <v>501</v>
      </c>
      <c r="K55" s="55"/>
      <c r="L55" s="55"/>
      <c r="M55" s="1">
        <f>DATA_ENERO_2025[[#This Row],[RECUPERO]]/DATA_ENERO_2025[[#This Row],[META]]</f>
        <v>1.2074137931034483</v>
      </c>
      <c r="N55">
        <f>6-ROUNDUP(_xlfn.RANK.EQ(DATA_ENERO_2025[[#This Row],[AL_AC]],DATA_ENERO_2025[AL_AC],0)/(COUNTA(DATA_ENERO_2025[AL_AC])/5),0)</f>
        <v>5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5">
        <v>45133</v>
      </c>
      <c r="J56" s="55" t="s">
        <v>501</v>
      </c>
      <c r="K56" s="55"/>
      <c r="L56" s="55"/>
      <c r="M56" s="1">
        <f>DATA_ENERO_2025[[#This Row],[RECUPERO]]/DATA_ENERO_2025[[#This Row],[META]]</f>
        <v>1.0626060606060606</v>
      </c>
      <c r="N56">
        <f>6-ROUNDUP(_xlfn.RANK.EQ(DATA_ENERO_2025[[#This Row],[AL_AC]],DATA_ENERO_2025[AL_AC],0)/(COUNTA(DATA_ENERO_2025[AL_AC])/5),0)</f>
        <v>4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5">
        <v>45285</v>
      </c>
      <c r="J57" s="55" t="s">
        <v>501</v>
      </c>
      <c r="K57" s="55"/>
      <c r="L57" s="55"/>
      <c r="M57" s="1">
        <f>DATA_ENERO_2025[[#This Row],[RECUPERO]]/DATA_ENERO_2025[[#This Row],[META]]</f>
        <v>1.1061904761904762</v>
      </c>
      <c r="N57">
        <f>6-ROUNDUP(_xlfn.RANK.EQ(DATA_ENERO_2025[[#This Row],[AL_AC]],DATA_ENERO_2025[AL_AC],0)/(COUNTA(DATA_ENERO_2025[AL_AC])/5),0)</f>
        <v>4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5">
        <v>45334</v>
      </c>
      <c r="J58" s="55" t="s">
        <v>501</v>
      </c>
      <c r="K58" s="55"/>
      <c r="L58" s="55"/>
      <c r="M58" s="1">
        <f>DATA_ENERO_2025[[#This Row],[RECUPERO]]/DATA_ENERO_2025[[#This Row],[META]]</f>
        <v>1.2143095238095238</v>
      </c>
      <c r="N58">
        <f>6-ROUNDUP(_xlfn.RANK.EQ(DATA_ENERO_2025[[#This Row],[AL_AC]],DATA_ENERO_2025[AL_AC],0)/(COUNTA(DATA_ENERO_2025[AL_AC])/5),0)</f>
        <v>5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5">
        <v>44937</v>
      </c>
      <c r="J59" s="55" t="s">
        <v>501</v>
      </c>
      <c r="K59" s="55"/>
      <c r="L59" s="55"/>
      <c r="M59" s="1">
        <f>DATA_ENERO_2025[[#This Row],[RECUPERO]]/DATA_ENERO_2025[[#This Row],[META]]</f>
        <v>0.91737931034482756</v>
      </c>
      <c r="N59">
        <f>6-ROUNDUP(_xlfn.RANK.EQ(DATA_ENERO_2025[[#This Row],[AL_AC]],DATA_ENERO_2025[AL_AC],0)/(COUNTA(DATA_ENERO_2025[AL_AC])/5),0)</f>
        <v>4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5">
        <v>42814</v>
      </c>
      <c r="J60" s="55" t="s">
        <v>501</v>
      </c>
      <c r="K60" s="55"/>
      <c r="L60" s="55"/>
      <c r="M60" s="1">
        <f>DATA_ENERO_2025[[#This Row],[RECUPERO]]/DATA_ENERO_2025[[#This Row],[META]]</f>
        <v>0</v>
      </c>
      <c r="N60">
        <f>6-ROUNDUP(_xlfn.RANK.EQ(DATA_ENERO_2025[[#This Row],[AL_AC]],DATA_ENERO_2025[AL_AC],0)/(COUNTA(DATA_ENERO_2025[AL_AC])/5),0)</f>
        <v>1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5">
        <v>45671</v>
      </c>
      <c r="J61" s="55" t="s">
        <v>501</v>
      </c>
      <c r="K61" s="55"/>
      <c r="L61" s="55"/>
      <c r="M61" s="1">
        <f>DATA_ENERO_2025[[#This Row],[RECUPERO]]/DATA_ENERO_2025[[#This Row],[META]]</f>
        <v>0.71658620689655173</v>
      </c>
      <c r="N61">
        <f>6-ROUNDUP(_xlfn.RANK.EQ(DATA_ENERO_2025[[#This Row],[AL_AC]],DATA_ENERO_2025[AL_AC],0)/(COUNTA(DATA_ENERO_2025[AL_AC])/5),0)</f>
        <v>3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5">
        <v>45021</v>
      </c>
      <c r="J62" s="55" t="s">
        <v>501</v>
      </c>
      <c r="K62" s="55"/>
      <c r="L62" s="55"/>
      <c r="M62" s="1">
        <f>DATA_ENERO_2025[[#This Row],[RECUPERO]]/DATA_ENERO_2025[[#This Row],[META]]</f>
        <v>1.7141904761904763</v>
      </c>
      <c r="N62">
        <f>6-ROUNDUP(_xlfn.RANK.EQ(DATA_ENERO_2025[[#This Row],[AL_AC]],DATA_ENERO_2025[AL_AC],0)/(COUNTA(DATA_ENERO_2025[AL_AC])/5),0)</f>
        <v>5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5">
        <v>44869</v>
      </c>
      <c r="J63" s="55" t="s">
        <v>501</v>
      </c>
      <c r="K63" s="55"/>
      <c r="L63" s="55"/>
      <c r="M63" s="1">
        <f>DATA_ENERO_2025[[#This Row],[RECUPERO]]/DATA_ENERO_2025[[#This Row],[META]]</f>
        <v>1.4346522413793104</v>
      </c>
      <c r="N63">
        <f>6-ROUNDUP(_xlfn.RANK.EQ(DATA_ENERO_2025[[#This Row],[AL_AC]],DATA_ENERO_2025[AL_AC],0)/(COUNTA(DATA_ENERO_2025[AL_AC])/5),0)</f>
        <v>5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5">
        <v>45364</v>
      </c>
      <c r="J64" s="55" t="s">
        <v>501</v>
      </c>
      <c r="K64" s="55"/>
      <c r="L64" s="55"/>
      <c r="M64" s="1">
        <f>DATA_ENERO_2025[[#This Row],[RECUPERO]]/DATA_ENERO_2025[[#This Row],[META]]</f>
        <v>0.5896818181818182</v>
      </c>
      <c r="N64">
        <f>6-ROUNDUP(_xlfn.RANK.EQ(DATA_ENERO_2025[[#This Row],[AL_AC]],DATA_ENERO_2025[AL_AC],0)/(COUNTA(DATA_ENERO_2025[AL_AC])/5),0)</f>
        <v>3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5">
        <v>43035</v>
      </c>
      <c r="J65" s="55" t="s">
        <v>501</v>
      </c>
      <c r="K65" s="55"/>
      <c r="L65" s="55"/>
      <c r="M65" s="1">
        <f>DATA_ENERO_2025[[#This Row],[RECUPERO]]/DATA_ENERO_2025[[#This Row],[META]]</f>
        <v>1.1242857142857143</v>
      </c>
      <c r="N65">
        <f>6-ROUNDUP(_xlfn.RANK.EQ(DATA_ENERO_2025[[#This Row],[AL_AC]],DATA_ENERO_2025[AL_AC],0)/(COUNTA(DATA_ENERO_2025[AL_AC])/5),0)</f>
        <v>5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5">
        <v>45299</v>
      </c>
      <c r="J66" s="55" t="s">
        <v>501</v>
      </c>
      <c r="K66" s="55"/>
      <c r="L66" s="55"/>
      <c r="M66" s="1">
        <f>DATA_ENERO_2025[[#This Row],[RECUPERO]]/DATA_ENERO_2025[[#This Row],[META]]</f>
        <v>1.0646666666666667</v>
      </c>
      <c r="N66">
        <f>6-ROUNDUP(_xlfn.RANK.EQ(DATA_ENERO_2025[[#This Row],[AL_AC]],DATA_ENERO_2025[AL_AC],0)/(COUNTA(DATA_ENERO_2025[AL_AC])/5),0)</f>
        <v>4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5">
        <v>45590</v>
      </c>
      <c r="J67" s="55" t="s">
        <v>501</v>
      </c>
      <c r="K67" s="55"/>
      <c r="L67" s="55"/>
      <c r="M67" s="1">
        <f>DATA_ENERO_2025[[#This Row],[RECUPERO]]/DATA_ENERO_2025[[#This Row],[META]]</f>
        <v>1.0109827586206896</v>
      </c>
      <c r="N67">
        <f>6-ROUNDUP(_xlfn.RANK.EQ(DATA_ENERO_2025[[#This Row],[AL_AC]],DATA_ENERO_2025[AL_AC],0)/(COUNTA(DATA_ENERO_2025[AL_AC])/5),0)</f>
        <v>4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5">
        <v>0</v>
      </c>
      <c r="J68" s="55" t="s">
        <v>501</v>
      </c>
      <c r="K68" s="55"/>
      <c r="L68" s="55"/>
      <c r="M68" s="1">
        <f>DATA_ENERO_2025[[#This Row],[RECUPERO]]/DATA_ENERO_2025[[#This Row],[META]]</f>
        <v>0.82548095238095232</v>
      </c>
      <c r="N68">
        <f>6-ROUNDUP(_xlfn.RANK.EQ(DATA_ENERO_2025[[#This Row],[AL_AC]],DATA_ENERO_2025[AL_AC],0)/(COUNTA(DATA_ENERO_2025[AL_AC])/5),0)</f>
        <v>3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5">
        <v>44111</v>
      </c>
      <c r="J69" s="55" t="s">
        <v>501</v>
      </c>
      <c r="K69" s="55"/>
      <c r="L69" s="55"/>
      <c r="M69" s="1">
        <f>DATA_ENERO_2025[[#This Row],[RECUPERO]]/DATA_ENERO_2025[[#This Row],[META]]</f>
        <v>0.82920689655172419</v>
      </c>
      <c r="N69">
        <f>6-ROUNDUP(_xlfn.RANK.EQ(DATA_ENERO_2025[[#This Row],[AL_AC]],DATA_ENERO_2025[AL_AC],0)/(COUNTA(DATA_ENERO_2025[AL_AC])/5),0)</f>
        <v>3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5">
        <v>44820</v>
      </c>
      <c r="J70" s="55" t="s">
        <v>501</v>
      </c>
      <c r="K70" s="55"/>
      <c r="L70" s="55"/>
      <c r="M70" s="1">
        <f>DATA_ENERO_2025[[#This Row],[RECUPERO]]/DATA_ENERO_2025[[#This Row],[META]]</f>
        <v>0.35457272727272726</v>
      </c>
      <c r="N70">
        <f>6-ROUNDUP(_xlfn.RANK.EQ(DATA_ENERO_2025[[#This Row],[AL_AC]],DATA_ENERO_2025[AL_AC],0)/(COUNTA(DATA_ENERO_2025[AL_AC])/5),0)</f>
        <v>2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5">
        <v>45316</v>
      </c>
      <c r="J71" s="55" t="s">
        <v>501</v>
      </c>
      <c r="K71" s="55"/>
      <c r="L71" s="55"/>
      <c r="M71" s="1">
        <f>DATA_ENERO_2025[[#This Row],[RECUPERO]]/DATA_ENERO_2025[[#This Row],[META]]</f>
        <v>0.13309090909090909</v>
      </c>
      <c r="N71">
        <f>6-ROUNDUP(_xlfn.RANK.EQ(DATA_ENERO_2025[[#This Row],[AL_AC]],DATA_ENERO_2025[AL_AC],0)/(COUNTA(DATA_ENERO_2025[AL_AC])/5),0)</f>
        <v>1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5">
        <v>45399</v>
      </c>
      <c r="J72" s="55" t="s">
        <v>501</v>
      </c>
      <c r="K72" s="55"/>
      <c r="L72" s="55"/>
      <c r="M72" s="1">
        <f>DATA_ENERO_2025[[#This Row],[RECUPERO]]/DATA_ENERO_2025[[#This Row],[META]]</f>
        <v>0.15571428571428572</v>
      </c>
      <c r="N72">
        <f>6-ROUNDUP(_xlfn.RANK.EQ(DATA_ENERO_2025[[#This Row],[AL_AC]],DATA_ENERO_2025[AL_AC],0)/(COUNTA(DATA_ENERO_2025[AL_AC])/5),0)</f>
        <v>1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5">
        <v>44706</v>
      </c>
      <c r="J73" s="55" t="s">
        <v>501</v>
      </c>
      <c r="K73" s="55"/>
      <c r="L73" s="55"/>
      <c r="M73" s="1">
        <f>DATA_ENERO_2025[[#This Row],[RECUPERO]]/DATA_ENERO_2025[[#This Row],[META]]</f>
        <v>1.9124344827586206</v>
      </c>
      <c r="N73">
        <f>6-ROUNDUP(_xlfn.RANK.EQ(DATA_ENERO_2025[[#This Row],[AL_AC]],DATA_ENERO_2025[AL_AC],0)/(COUNTA(DATA_ENERO_2025[AL_AC])/5),0)</f>
        <v>5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5">
        <v>44716</v>
      </c>
      <c r="J74" s="55" t="s">
        <v>501</v>
      </c>
      <c r="M74" s="1">
        <f>DATA_ENERO_2025[[#This Row],[RECUPERO]]/DATA_ENERO_2025[[#This Row],[META]]</f>
        <v>0.86987758620689659</v>
      </c>
      <c r="N74">
        <f>6-ROUNDUP(_xlfn.RANK.EQ(DATA_ENERO_2025[[#This Row],[AL_AC]],DATA_ENERO_2025[AL_AC],0)/(COUNTA(DATA_ENERO_2025[AL_AC])/5),0)</f>
        <v>4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5">
        <v>45343</v>
      </c>
      <c r="J75" s="55" t="s">
        <v>501</v>
      </c>
      <c r="M75" s="1">
        <f>DATA_ENERO_2025[[#This Row],[RECUPERO]]/DATA_ENERO_2025[[#This Row],[META]]</f>
        <v>0.56958571428571425</v>
      </c>
      <c r="N75">
        <f>6-ROUNDUP(_xlfn.RANK.EQ(DATA_ENERO_2025[[#This Row],[AL_AC]],DATA_ENERO_2025[AL_AC],0)/(COUNTA(DATA_ENERO_2025[AL_AC])/5),0)</f>
        <v>2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5">
        <v>45131</v>
      </c>
      <c r="J76" s="55" t="s">
        <v>501</v>
      </c>
      <c r="M76" s="1">
        <f>DATA_ENERO_2025[[#This Row],[RECUPERO]]/DATA_ENERO_2025[[#This Row],[META]]</f>
        <v>0.42004761904761906</v>
      </c>
      <c r="N76">
        <f>6-ROUNDUP(_xlfn.RANK.EQ(DATA_ENERO_2025[[#This Row],[AL_AC]],DATA_ENERO_2025[AL_AC],0)/(COUNTA(DATA_ENERO_2025[AL_AC])/5),0)</f>
        <v>2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>
        <f>6-ROUNDUP(_xlfn.RANK.EQ(DATA_ENERO_2025[[#This Row],[AL_AC]],DATA_ENERO_2025[AL_AC],0)/(COUNTA(DATA_ENERO_2025[AL_AC])/5),0)</f>
        <v>3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>
        <f>6-ROUNDUP(_xlfn.RANK.EQ(DATA_ENERO_2025[[#This Row],[AL_AC]],DATA_ENERO_2025[AL_AC],0)/(COUNTA(DATA_ENERO_2025[AL_AC])/5),0)</f>
        <v>2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>
        <f>6-ROUNDUP(_xlfn.RANK.EQ(DATA_ENERO_2025[[#This Row],[AL_AC]],DATA_ENERO_2025[AL_AC],0)/(COUNTA(DATA_ENERO_2025[AL_AC])/5),0)</f>
        <v>2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>
        <f>6-ROUNDUP(_xlfn.RANK.EQ(DATA_ENERO_2025[[#This Row],[AL_AC]],DATA_ENERO_2025[AL_AC],0)/(COUNTA(DATA_ENERO_2025[AL_AC])/5),0)</f>
        <v>2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>
        <f>6-ROUNDUP(_xlfn.RANK.EQ(DATA_ENERO_2025[[#This Row],[AL_AC]],DATA_ENERO_2025[AL_AC],0)/(COUNTA(DATA_ENERO_2025[AL_AC])/5),0)</f>
        <v>3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>
        <f>6-ROUNDUP(_xlfn.RANK.EQ(DATA_ENERO_2025[[#This Row],[AL_AC]],DATA_ENERO_2025[AL_AC],0)/(COUNTA(DATA_ENERO_2025[AL_AC])/5),0)</f>
        <v>1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5">
        <v>43035</v>
      </c>
      <c r="J3" t="s">
        <v>501</v>
      </c>
      <c r="L3" s="55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5">
        <v>45084</v>
      </c>
      <c r="J4" t="s">
        <v>501</v>
      </c>
      <c r="L4" s="55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5">
        <v>45590</v>
      </c>
      <c r="J6" t="s">
        <v>501</v>
      </c>
      <c r="L6" s="55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5">
        <v>44111</v>
      </c>
      <c r="J7" t="s">
        <v>501</v>
      </c>
      <c r="L7" s="5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5">
        <v>45316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5">
        <v>45399</v>
      </c>
      <c r="J9" t="s">
        <v>501</v>
      </c>
      <c r="L9" s="55"/>
      <c r="M9" s="1">
        <f>DATA_FEBRERO_2025[[#This Row],[RECUPERO]]/DATA_FEBRERO_2025[[#This Row],[META]]</f>
        <v>1.1286060606060606</v>
      </c>
      <c r="N9">
        <f>6-ROUNDUP(_xlfn.RANK.EQ(DATA_FEBRERO_2025[[#This Row],[AL_AC]],DATA_FEBRERO_2025[AL_AC],0)/(COUNTA(DATA_FEBRERO_2025[AL_AC])/5),0)</f>
        <v>5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5">
        <v>44706</v>
      </c>
      <c r="J10" t="s">
        <v>501</v>
      </c>
      <c r="L10" s="55"/>
      <c r="M10" s="1">
        <f>DATA_FEBRERO_2025[[#This Row],[RECUPERO]]/DATA_FEBRERO_2025[[#This Row],[META]]</f>
        <v>0.68619047619047624</v>
      </c>
      <c r="N10">
        <f>6-ROUNDUP(_xlfn.RANK.EQ(DATA_FEBRERO_2025[[#This Row],[AL_AC]],DATA_FEBRERO_2025[AL_AC],0)/(COUNTA(DATA_FEBRERO_2025[AL_AC])/5),0)</f>
        <v>4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5">
        <v>44819</v>
      </c>
      <c r="J11" t="s">
        <v>501</v>
      </c>
      <c r="L11" s="55"/>
      <c r="M11" s="1">
        <f>DATA_FEBRERO_2025[[#This Row],[RECUPERO]]/DATA_FEBRERO_2025[[#This Row],[META]]</f>
        <v>0.56788793103448276</v>
      </c>
      <c r="N11">
        <f>6-ROUNDUP(_xlfn.RANK.EQ(DATA_FEBRERO_2025[[#This Row],[AL_AC]],DATA_FEBRERO_2025[AL_AC],0)/(COUNTA(DATA_FEBRERO_2025[AL_AC])/5),0)</f>
        <v>3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5">
        <v>45334</v>
      </c>
      <c r="J12" t="s">
        <v>501</v>
      </c>
      <c r="L12" s="55"/>
      <c r="M12" s="1">
        <f>DATA_FEBRERO_2025[[#This Row],[RECUPERO]]/DATA_FEBRERO_2025[[#This Row],[META]]</f>
        <v>0.3851551724137931</v>
      </c>
      <c r="N12">
        <f>6-ROUNDUP(_xlfn.RANK.EQ(DATA_FEBRERO_2025[[#This Row],[AL_AC]],DATA_FEBRERO_2025[AL_AC],0)/(COUNTA(DATA_FEBRERO_2025[AL_AC])/5),0)</f>
        <v>2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5">
        <v>45323</v>
      </c>
      <c r="J13" t="s">
        <v>501</v>
      </c>
      <c r="L13" s="55"/>
      <c r="M13" s="1">
        <f>DATA_FEBRERO_2025[[#This Row],[RECUPERO]]/DATA_FEBRERO_2025[[#This Row],[META]]</f>
        <v>0.66041379310344828</v>
      </c>
      <c r="N13">
        <f>6-ROUNDUP(_xlfn.RANK.EQ(DATA_FEBRERO_2025[[#This Row],[AL_AC]],DATA_FEBRERO_2025[AL_AC],0)/(COUNTA(DATA_FEBRERO_2025[AL_AC])/5),0)</f>
        <v>3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5">
        <v>45429</v>
      </c>
      <c r="J14" t="s">
        <v>501</v>
      </c>
      <c r="L14" s="55"/>
      <c r="M14" s="1">
        <f>DATA_FEBRERO_2025[[#This Row],[RECUPERO]]/DATA_FEBRERO_2025[[#This Row],[META]]</f>
        <v>0.79371428571428571</v>
      </c>
      <c r="N14">
        <f>6-ROUNDUP(_xlfn.RANK.EQ(DATA_FEBRERO_2025[[#This Row],[AL_AC]],DATA_FEBRERO_2025[AL_AC],0)/(COUNTA(DATA_FEBRERO_2025[AL_AC])/5),0)</f>
        <v>4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5">
        <v>45506</v>
      </c>
      <c r="J15" t="s">
        <v>501</v>
      </c>
      <c r="L15" s="55"/>
      <c r="M15" s="1">
        <f>DATA_FEBRERO_2025[[#This Row],[RECUPERO]]/DATA_FEBRERO_2025[[#This Row],[META]]</f>
        <v>1.1166982758620689</v>
      </c>
      <c r="N15">
        <f>6-ROUNDUP(_xlfn.RANK.EQ(DATA_FEBRERO_2025[[#This Row],[AL_AC]],DATA_FEBRERO_2025[AL_AC],0)/(COUNTA(DATA_FEBRERO_2025[AL_AC])/5),0)</f>
        <v>5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5">
        <v>45142</v>
      </c>
      <c r="J16" t="s">
        <v>501</v>
      </c>
      <c r="L16" s="55"/>
      <c r="M16" s="1">
        <f>DATA_FEBRERO_2025[[#This Row],[RECUPERO]]/DATA_FEBRERO_2025[[#This Row],[META]]</f>
        <v>1.0160862068965517</v>
      </c>
      <c r="N16">
        <f>6-ROUNDUP(_xlfn.RANK.EQ(DATA_FEBRERO_2025[[#This Row],[AL_AC]],DATA_FEBRERO_2025[AL_AC],0)/(COUNTA(DATA_FEBRERO_2025[AL_AC])/5),0)</f>
        <v>5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5">
        <v>44687</v>
      </c>
      <c r="J17" t="s">
        <v>501</v>
      </c>
      <c r="L17" s="55"/>
      <c r="M17" s="1">
        <f>DATA_FEBRERO_2025[[#This Row],[RECUPERO]]/DATA_FEBRERO_2025[[#This Row],[META]]</f>
        <v>1.1507878787878787</v>
      </c>
      <c r="N17">
        <f>6-ROUNDUP(_xlfn.RANK.EQ(DATA_FEBRERO_2025[[#This Row],[AL_AC]],DATA_FEBRERO_2025[AL_AC],0)/(COUNTA(DATA_FEBRERO_2025[AL_AC])/5),0)</f>
        <v>5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5">
        <v>44716</v>
      </c>
      <c r="J18" t="s">
        <v>501</v>
      </c>
      <c r="L18" s="55"/>
      <c r="M18" s="1">
        <f>DATA_FEBRERO_2025[[#This Row],[RECUPERO]]/DATA_FEBRERO_2025[[#This Row],[META]]</f>
        <v>0.8</v>
      </c>
      <c r="N18">
        <f>6-ROUNDUP(_xlfn.RANK.EQ(DATA_FEBRERO_2025[[#This Row],[AL_AC]],DATA_FEBRERO_2025[AL_AC],0)/(COUNTA(DATA_FEBRERO_2025[AL_AC])/5),0)</f>
        <v>4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5">
        <v>45371</v>
      </c>
      <c r="J19" t="s">
        <v>501</v>
      </c>
      <c r="L19" s="55"/>
      <c r="M19" s="1">
        <f>DATA_FEBRERO_2025[[#This Row],[RECUPERO]]/DATA_FEBRERO_2025[[#This Row],[META]]</f>
        <v>0.1672121212121212</v>
      </c>
      <c r="N19">
        <f>6-ROUNDUP(_xlfn.RANK.EQ(DATA_FEBRERO_2025[[#This Row],[AL_AC]],DATA_FEBRERO_2025[AL_AC],0)/(COUNTA(DATA_FEBRERO_2025[AL_AC])/5),0)</f>
        <v>1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5">
        <v>45348</v>
      </c>
      <c r="J20" t="s">
        <v>501</v>
      </c>
      <c r="L20" s="55"/>
      <c r="M20" s="1">
        <f>DATA_FEBRERO_2025[[#This Row],[RECUPERO]]/DATA_FEBRERO_2025[[#This Row],[META]]</f>
        <v>1.2687533333333334</v>
      </c>
      <c r="N20">
        <f>6-ROUNDUP(_xlfn.RANK.EQ(DATA_FEBRERO_2025[[#This Row],[AL_AC]],DATA_FEBRERO_2025[AL_AC],0)/(COUNTA(DATA_FEBRERO_2025[AL_AC])/5),0)</f>
        <v>5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5">
        <v>45304</v>
      </c>
      <c r="J21" t="s">
        <v>501</v>
      </c>
      <c r="L21" s="55"/>
      <c r="M21" s="1">
        <f>DATA_FEBRERO_2025[[#This Row],[RECUPERO]]/DATA_FEBRERO_2025[[#This Row],[META]]</f>
        <v>0.62618181818181817</v>
      </c>
      <c r="N21">
        <f>6-ROUNDUP(_xlfn.RANK.EQ(DATA_FEBRERO_2025[[#This Row],[AL_AC]],DATA_FEBRERO_2025[AL_AC],0)/(COUNTA(DATA_FEBRERO_2025[AL_AC])/5),0)</f>
        <v>3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5">
        <v>45334</v>
      </c>
      <c r="J22" t="s">
        <v>501</v>
      </c>
      <c r="L22" s="55"/>
      <c r="M22" s="1">
        <f>DATA_FEBRERO_2025[[#This Row],[RECUPERO]]/DATA_FEBRERO_2025[[#This Row],[META]]</f>
        <v>0.38085714285714284</v>
      </c>
      <c r="N22">
        <f>6-ROUNDUP(_xlfn.RANK.EQ(DATA_FEBRERO_2025[[#This Row],[AL_AC]],DATA_FEBRERO_2025[AL_AC],0)/(COUNTA(DATA_FEBRERO_2025[AL_AC])/5),0)</f>
        <v>1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5">
        <v>44870</v>
      </c>
      <c r="J23" t="s">
        <v>501</v>
      </c>
      <c r="L23" s="55"/>
      <c r="M23" s="1">
        <f>DATA_FEBRERO_2025[[#This Row],[RECUPERO]]/DATA_FEBRERO_2025[[#This Row],[META]]</f>
        <v>1.2287878787878788</v>
      </c>
      <c r="N23">
        <f>6-ROUNDUP(_xlfn.RANK.EQ(DATA_FEBRERO_2025[[#This Row],[AL_AC]],DATA_FEBRERO_2025[AL_AC],0)/(COUNTA(DATA_FEBRERO_2025[AL_AC])/5),0)</f>
        <v>5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5">
        <v>45530</v>
      </c>
      <c r="J24" t="s">
        <v>501</v>
      </c>
      <c r="L24" s="55"/>
      <c r="M24" s="1">
        <f>DATA_FEBRERO_2025[[#This Row],[RECUPERO]]/DATA_FEBRERO_2025[[#This Row],[META]]</f>
        <v>0.40197844827586204</v>
      </c>
      <c r="N24">
        <f>6-ROUNDUP(_xlfn.RANK.EQ(DATA_FEBRERO_2025[[#This Row],[AL_AC]],DATA_FEBRERO_2025[AL_AC],0)/(COUNTA(DATA_FEBRERO_2025[AL_AC])/5),0)</f>
        <v>2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5">
        <v>44259</v>
      </c>
      <c r="J25" t="s">
        <v>501</v>
      </c>
      <c r="L25" s="55"/>
      <c r="M25" s="1">
        <f>DATA_FEBRERO_2025[[#This Row],[RECUPERO]]/DATA_FEBRERO_2025[[#This Row],[META]]</f>
        <v>0.19591379310344828</v>
      </c>
      <c r="N25">
        <f>6-ROUNDUP(_xlfn.RANK.EQ(DATA_FEBRERO_2025[[#This Row],[AL_AC]],DATA_FEBRERO_2025[AL_AC],0)/(COUNTA(DATA_FEBRERO_2025[AL_AC])/5),0)</f>
        <v>1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5">
        <v>44840</v>
      </c>
      <c r="J26" t="s">
        <v>501</v>
      </c>
      <c r="L26" s="55"/>
      <c r="M26" s="1">
        <f>DATA_FEBRERO_2025[[#This Row],[RECUPERO]]/DATA_FEBRERO_2025[[#This Row],[META]]</f>
        <v>0.63732758620689656</v>
      </c>
      <c r="N26">
        <f>6-ROUNDUP(_xlfn.RANK.EQ(DATA_FEBRERO_2025[[#This Row],[AL_AC]],DATA_FEBRERO_2025[AL_AC],0)/(COUNTA(DATA_FEBRERO_2025[AL_AC])/5),0)</f>
        <v>3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5">
        <v>45344</v>
      </c>
      <c r="J27" t="s">
        <v>501</v>
      </c>
      <c r="L27" s="55"/>
      <c r="M27" s="1">
        <f>DATA_FEBRERO_2025[[#This Row],[RECUPERO]]/DATA_FEBRERO_2025[[#This Row],[META]]</f>
        <v>1.2610482758620689</v>
      </c>
      <c r="N27">
        <f>6-ROUNDUP(_xlfn.RANK.EQ(DATA_FEBRERO_2025[[#This Row],[AL_AC]],DATA_FEBRERO_2025[AL_AC],0)/(COUNTA(DATA_FEBRERO_2025[AL_AC])/5),0)</f>
        <v>5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5">
        <v>44470</v>
      </c>
      <c r="J28" t="s">
        <v>501</v>
      </c>
      <c r="L28" s="55"/>
      <c r="M28" s="1">
        <f>DATA_FEBRERO_2025[[#This Row],[RECUPERO]]/DATA_FEBRERO_2025[[#This Row],[META]]</f>
        <v>0.48145454545454547</v>
      </c>
      <c r="N28">
        <f>6-ROUNDUP(_xlfn.RANK.EQ(DATA_FEBRERO_2025[[#This Row],[AL_AC]],DATA_FEBRERO_2025[AL_AC],0)/(COUNTA(DATA_FEBRERO_2025[AL_AC])/5),0)</f>
        <v>2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5">
        <v>45714</v>
      </c>
      <c r="J29" t="s">
        <v>501</v>
      </c>
      <c r="L29" s="55"/>
      <c r="M29" s="1">
        <f>DATA_FEBRERO_2025[[#This Row],[RECUPERO]]/DATA_FEBRERO_2025[[#This Row],[META]]</f>
        <v>1.3257272727272726</v>
      </c>
      <c r="N29">
        <f>6-ROUNDUP(_xlfn.RANK.EQ(DATA_FEBRERO_2025[[#This Row],[AL_AC]],DATA_FEBRERO_2025[AL_AC],0)/(COUNTA(DATA_FEBRERO_2025[AL_AC])/5),0)</f>
        <v>5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5">
        <v>45668</v>
      </c>
      <c r="J30" t="s">
        <v>501</v>
      </c>
      <c r="L30" s="55"/>
      <c r="M30" s="1">
        <f>DATA_FEBRERO_2025[[#This Row],[RECUPERO]]/DATA_FEBRERO_2025[[#This Row],[META]]</f>
        <v>0.4819761904761905</v>
      </c>
      <c r="N30">
        <f>6-ROUNDUP(_xlfn.RANK.EQ(DATA_FEBRERO_2025[[#This Row],[AL_AC]],DATA_FEBRERO_2025[AL_AC],0)/(COUNTA(DATA_FEBRERO_2025[AL_AC])/5),0)</f>
        <v>2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5">
        <v>44945</v>
      </c>
      <c r="J31" t="s">
        <v>501</v>
      </c>
      <c r="L31" s="55"/>
      <c r="M31" s="1">
        <f>DATA_FEBRERO_2025[[#This Row],[RECUPERO]]/DATA_FEBRERO_2025[[#This Row],[META]]</f>
        <v>1.0019363636363636</v>
      </c>
      <c r="N31">
        <f>6-ROUNDUP(_xlfn.RANK.EQ(DATA_FEBRERO_2025[[#This Row],[AL_AC]],DATA_FEBRERO_2025[AL_AC],0)/(COUNTA(DATA_FEBRERO_2025[AL_AC])/5),0)</f>
        <v>5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5">
        <v>44951</v>
      </c>
      <c r="J32" t="s">
        <v>501</v>
      </c>
      <c r="L32" s="55"/>
      <c r="M32" s="1">
        <f>DATA_FEBRERO_2025[[#This Row],[RECUPERO]]/DATA_FEBRERO_2025[[#This Row],[META]]</f>
        <v>0.30476190476190479</v>
      </c>
      <c r="N32">
        <f>6-ROUNDUP(_xlfn.RANK.EQ(DATA_FEBRERO_2025[[#This Row],[AL_AC]],DATA_FEBRERO_2025[AL_AC],0)/(COUNTA(DATA_FEBRERO_2025[AL_AC])/5),0)</f>
        <v>1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5">
        <v>44811</v>
      </c>
      <c r="J33" t="s">
        <v>501</v>
      </c>
      <c r="L33" s="55"/>
      <c r="M33" s="1">
        <f>DATA_FEBRERO_2025[[#This Row],[RECUPERO]]/DATA_FEBRERO_2025[[#This Row],[META]]</f>
        <v>0.8280936206896552</v>
      </c>
      <c r="N33">
        <f>6-ROUNDUP(_xlfn.RANK.EQ(DATA_FEBRERO_2025[[#This Row],[AL_AC]],DATA_FEBRERO_2025[AL_AC],0)/(COUNTA(DATA_FEBRERO_2025[AL_AC])/5),0)</f>
        <v>4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5">
        <v>44811</v>
      </c>
      <c r="J34" t="s">
        <v>501</v>
      </c>
      <c r="L34" s="55"/>
      <c r="M34" s="1">
        <f>DATA_FEBRERO_2025[[#This Row],[RECUPERO]]/DATA_FEBRERO_2025[[#This Row],[META]]</f>
        <v>0.56200000000000006</v>
      </c>
      <c r="N34">
        <f>6-ROUNDUP(_xlfn.RANK.EQ(DATA_FEBRERO_2025[[#This Row],[AL_AC]],DATA_FEBRERO_2025[AL_AC],0)/(COUNTA(DATA_FEBRERO_2025[AL_AC])/5),0)</f>
        <v>3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5">
        <v>44811</v>
      </c>
      <c r="J35" t="s">
        <v>501</v>
      </c>
      <c r="L35" s="55"/>
      <c r="M35" s="1">
        <f>DATA_FEBRERO_2025[[#This Row],[RECUPERO]]/DATA_FEBRERO_2025[[#This Row],[META]]</f>
        <v>0.68544827586206891</v>
      </c>
      <c r="N35">
        <f>6-ROUNDUP(_xlfn.RANK.EQ(DATA_FEBRERO_2025[[#This Row],[AL_AC]],DATA_FEBRERO_2025[AL_AC],0)/(COUNTA(DATA_FEBRERO_2025[AL_AC])/5),0)</f>
        <v>3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5">
        <v>45457</v>
      </c>
      <c r="J36" t="s">
        <v>501</v>
      </c>
      <c r="L36" s="55"/>
      <c r="M36" s="1">
        <f>DATA_FEBRERO_2025[[#This Row],[RECUPERO]]/DATA_FEBRERO_2025[[#This Row],[META]]</f>
        <v>0.4204761904761905</v>
      </c>
      <c r="N36">
        <f>6-ROUNDUP(_xlfn.RANK.EQ(DATA_FEBRERO_2025[[#This Row],[AL_AC]],DATA_FEBRERO_2025[AL_AC],0)/(COUNTA(DATA_FEBRERO_2025[AL_AC])/5),0)</f>
        <v>2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5">
        <v>45075</v>
      </c>
      <c r="J37" t="s">
        <v>501</v>
      </c>
      <c r="L37" s="55"/>
      <c r="M37" s="1">
        <f>DATA_FEBRERO_2025[[#This Row],[RECUPERO]]/DATA_FEBRERO_2025[[#This Row],[META]]</f>
        <v>0.30840714285714288</v>
      </c>
      <c r="N37">
        <f>6-ROUNDUP(_xlfn.RANK.EQ(DATA_FEBRERO_2025[[#This Row],[AL_AC]],DATA_FEBRERO_2025[AL_AC],0)/(COUNTA(DATA_FEBRERO_2025[AL_AC])/5),0)</f>
        <v>1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5">
        <v>44748</v>
      </c>
      <c r="J38" t="s">
        <v>501</v>
      </c>
      <c r="L38" s="55"/>
      <c r="M38" s="1">
        <f>DATA_FEBRERO_2025[[#This Row],[RECUPERO]]/DATA_FEBRERO_2025[[#This Row],[META]]</f>
        <v>0.41769696969696968</v>
      </c>
      <c r="N38">
        <f>6-ROUNDUP(_xlfn.RANK.EQ(DATA_FEBRERO_2025[[#This Row],[AL_AC]],DATA_FEBRERO_2025[AL_AC],0)/(COUNTA(DATA_FEBRERO_2025[AL_AC])/5),0)</f>
        <v>2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5">
        <v>44888</v>
      </c>
      <c r="J39" t="s">
        <v>501</v>
      </c>
      <c r="L39" s="55"/>
      <c r="M39" s="1">
        <f>DATA_FEBRERO_2025[[#This Row],[RECUPERO]]/DATA_FEBRERO_2025[[#This Row],[META]]</f>
        <v>0.85294827586206901</v>
      </c>
      <c r="N39">
        <f>6-ROUNDUP(_xlfn.RANK.EQ(DATA_FEBRERO_2025[[#This Row],[AL_AC]],DATA_FEBRERO_2025[AL_AC],0)/(COUNTA(DATA_FEBRERO_2025[AL_AC])/5),0)</f>
        <v>4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5">
        <v>45334</v>
      </c>
      <c r="J40" t="s">
        <v>501</v>
      </c>
      <c r="L40" s="55"/>
      <c r="M40" s="1">
        <f>DATA_FEBRERO_2025[[#This Row],[RECUPERO]]/DATA_FEBRERO_2025[[#This Row],[META]]</f>
        <v>0.7533333333333333</v>
      </c>
      <c r="N40">
        <f>6-ROUNDUP(_xlfn.RANK.EQ(DATA_FEBRERO_2025[[#This Row],[AL_AC]],DATA_FEBRERO_2025[AL_AC],0)/(COUNTA(DATA_FEBRERO_2025[AL_AC])/5),0)</f>
        <v>4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5">
        <v>44566</v>
      </c>
      <c r="J41" t="s">
        <v>501</v>
      </c>
      <c r="L41" s="55"/>
      <c r="M41" s="1">
        <f>DATA_FEBRERO_2025[[#This Row],[RECUPERO]]/DATA_FEBRERO_2025[[#This Row],[META]]</f>
        <v>0.87387272727272736</v>
      </c>
      <c r="N41">
        <f>6-ROUNDUP(_xlfn.RANK.EQ(DATA_FEBRERO_2025[[#This Row],[AL_AC]],DATA_FEBRERO_2025[AL_AC],0)/(COUNTA(DATA_FEBRERO_2025[AL_AC])/5),0)</f>
        <v>4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5">
        <v>44357</v>
      </c>
      <c r="J42" t="s">
        <v>501</v>
      </c>
      <c r="L42" s="55"/>
      <c r="M42" s="1">
        <f>DATA_FEBRERO_2025[[#This Row],[RECUPERO]]/DATA_FEBRERO_2025[[#This Row],[META]]</f>
        <v>0.42706896551724138</v>
      </c>
      <c r="N42">
        <f>6-ROUNDUP(_xlfn.RANK.EQ(DATA_FEBRERO_2025[[#This Row],[AL_AC]],DATA_FEBRERO_2025[AL_AC],0)/(COUNTA(DATA_FEBRERO_2025[AL_AC])/5),0)</f>
        <v>2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5">
        <v>44673</v>
      </c>
      <c r="J43" t="s">
        <v>501</v>
      </c>
      <c r="L43" s="55"/>
      <c r="M43" s="1">
        <f>DATA_FEBRERO_2025[[#This Row],[RECUPERO]]/DATA_FEBRERO_2025[[#This Row],[META]]</f>
        <v>0.29459575757575757</v>
      </c>
      <c r="N43">
        <f>6-ROUNDUP(_xlfn.RANK.EQ(DATA_FEBRERO_2025[[#This Row],[AL_AC]],DATA_FEBRERO_2025[AL_AC],0)/(COUNTA(DATA_FEBRERO_2025[AL_AC])/5),0)</f>
        <v>1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5">
        <v>43132</v>
      </c>
      <c r="J44" t="s">
        <v>501</v>
      </c>
      <c r="L44" s="55"/>
      <c r="M44" s="1">
        <f>DATA_FEBRERO_2025[[#This Row],[RECUPERO]]/DATA_FEBRERO_2025[[#This Row],[META]]</f>
        <v>0.2413793103448276</v>
      </c>
      <c r="N44">
        <f>6-ROUNDUP(_xlfn.RANK.EQ(DATA_FEBRERO_2025[[#This Row],[AL_AC]],DATA_FEBRERO_2025[AL_AC],0)/(COUNTA(DATA_FEBRERO_2025[AL_AC])/5),0)</f>
        <v>1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5">
        <v>44748</v>
      </c>
      <c r="J45" t="s">
        <v>501</v>
      </c>
      <c r="L45" s="55"/>
      <c r="M45" s="1">
        <f>DATA_FEBRERO_2025[[#This Row],[RECUPERO]]/DATA_FEBRERO_2025[[#This Row],[META]]</f>
        <v>0.40904761904761905</v>
      </c>
      <c r="N45">
        <f>6-ROUNDUP(_xlfn.RANK.EQ(DATA_FEBRERO_2025[[#This Row],[AL_AC]],DATA_FEBRERO_2025[AL_AC],0)/(COUNTA(DATA_FEBRERO_2025[AL_AC])/5),0)</f>
        <v>2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5">
        <v>45334</v>
      </c>
      <c r="J46" t="s">
        <v>501</v>
      </c>
      <c r="L46" s="55"/>
      <c r="M46" s="1">
        <f>DATA_FEBRERO_2025[[#This Row],[RECUPERO]]/DATA_FEBRERO_2025[[#This Row],[META]]</f>
        <v>0.44837931034482759</v>
      </c>
      <c r="N46">
        <f>6-ROUNDUP(_xlfn.RANK.EQ(DATA_FEBRERO_2025[[#This Row],[AL_AC]],DATA_FEBRERO_2025[AL_AC],0)/(COUNTA(DATA_FEBRERO_2025[AL_AC])/5),0)</f>
        <v>2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5">
        <v>44993</v>
      </c>
      <c r="J47" t="s">
        <v>501</v>
      </c>
      <c r="L47" s="55"/>
      <c r="M47" s="1">
        <f>DATA_FEBRERO_2025[[#This Row],[RECUPERO]]/DATA_FEBRERO_2025[[#This Row],[META]]</f>
        <v>0.49286363636363634</v>
      </c>
      <c r="N47">
        <f>6-ROUNDUP(_xlfn.RANK.EQ(DATA_FEBRERO_2025[[#This Row],[AL_AC]],DATA_FEBRERO_2025[AL_AC],0)/(COUNTA(DATA_FEBRERO_2025[AL_AC])/5),0)</f>
        <v>3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5">
        <v>45441</v>
      </c>
      <c r="J48" t="s">
        <v>501</v>
      </c>
      <c r="L48" s="55"/>
      <c r="M48" s="1">
        <f>DATA_FEBRERO_2025[[#This Row],[RECUPERO]]/DATA_FEBRERO_2025[[#This Row],[META]]</f>
        <v>0.3638095238095238</v>
      </c>
      <c r="N48">
        <f>6-ROUNDUP(_xlfn.RANK.EQ(DATA_FEBRERO_2025[[#This Row],[AL_AC]],DATA_FEBRERO_2025[AL_AC],0)/(COUNTA(DATA_FEBRERO_2025[AL_AC])/5),0)</f>
        <v>1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5">
        <v>45471</v>
      </c>
      <c r="J49" t="s">
        <v>501</v>
      </c>
      <c r="L49" s="55"/>
      <c r="M49" s="1">
        <f>DATA_FEBRERO_2025[[#This Row],[RECUPERO]]/DATA_FEBRERO_2025[[#This Row],[META]]</f>
        <v>0.1</v>
      </c>
      <c r="N49">
        <f>6-ROUNDUP(_xlfn.RANK.EQ(DATA_FEBRERO_2025[[#This Row],[AL_AC]],DATA_FEBRERO_2025[AL_AC],0)/(COUNTA(DATA_FEBRERO_2025[AL_AC])/5),0)</f>
        <v>1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5">
        <v>45700</v>
      </c>
      <c r="J50" t="s">
        <v>501</v>
      </c>
      <c r="L50" s="55"/>
      <c r="M50" s="1">
        <f>DATA_FEBRERO_2025[[#This Row],[RECUPERO]]/DATA_FEBRERO_2025[[#This Row],[META]]</f>
        <v>0.4498060606060606</v>
      </c>
      <c r="N50">
        <f>6-ROUNDUP(_xlfn.RANK.EQ(DATA_FEBRERO_2025[[#This Row],[AL_AC]],DATA_FEBRERO_2025[AL_AC],0)/(COUNTA(DATA_FEBRERO_2025[AL_AC])/5),0)</f>
        <v>2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5">
        <v>45175</v>
      </c>
      <c r="J51" t="s">
        <v>501</v>
      </c>
      <c r="L51" s="55"/>
      <c r="M51" s="1">
        <f>DATA_FEBRERO_2025[[#This Row],[RECUPERO]]/DATA_FEBRERO_2025[[#This Row],[META]]</f>
        <v>1.9456465517241379</v>
      </c>
      <c r="N51">
        <f>6-ROUNDUP(_xlfn.RANK.EQ(DATA_FEBRERO_2025[[#This Row],[AL_AC]],DATA_FEBRERO_2025[AL_AC],0)/(COUNTA(DATA_FEBRERO_2025[AL_AC])/5),0)</f>
        <v>5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5">
        <v>45133</v>
      </c>
      <c r="J52" t="s">
        <v>501</v>
      </c>
      <c r="L52" s="55"/>
      <c r="M52" s="1">
        <f>DATA_FEBRERO_2025[[#This Row],[RECUPERO]]/DATA_FEBRERO_2025[[#This Row],[META]]</f>
        <v>0.66487878787878785</v>
      </c>
      <c r="N52">
        <f>6-ROUNDUP(_xlfn.RANK.EQ(DATA_FEBRERO_2025[[#This Row],[AL_AC]],DATA_FEBRERO_2025[AL_AC],0)/(COUNTA(DATA_FEBRERO_2025[AL_AC])/5),0)</f>
        <v>3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5">
        <v>45133</v>
      </c>
      <c r="J53" t="s">
        <v>501</v>
      </c>
      <c r="L53" s="55"/>
      <c r="M53" s="1">
        <f>DATA_FEBRERO_2025[[#This Row],[RECUPERO]]/DATA_FEBRERO_2025[[#This Row],[META]]</f>
        <v>0.77047619047619043</v>
      </c>
      <c r="N53">
        <f>6-ROUNDUP(_xlfn.RANK.EQ(DATA_FEBRERO_2025[[#This Row],[AL_AC]],DATA_FEBRERO_2025[AL_AC],0)/(COUNTA(DATA_FEBRERO_2025[AL_AC])/5),0)</f>
        <v>4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5">
        <v>44104</v>
      </c>
      <c r="J54" t="s">
        <v>501</v>
      </c>
      <c r="L54" s="55"/>
      <c r="M54" s="1">
        <f>DATA_FEBRERO_2025[[#This Row],[RECUPERO]]/DATA_FEBRERO_2025[[#This Row],[META]]</f>
        <v>0.4911224137931034</v>
      </c>
      <c r="N54">
        <f>6-ROUNDUP(_xlfn.RANK.EQ(DATA_FEBRERO_2025[[#This Row],[AL_AC]],DATA_FEBRERO_2025[AL_AC],0)/(COUNTA(DATA_FEBRERO_2025[AL_AC])/5),0)</f>
        <v>3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5">
        <v>45285</v>
      </c>
      <c r="J55" t="s">
        <v>501</v>
      </c>
      <c r="L55" s="55"/>
      <c r="M55" s="1">
        <f>DATA_FEBRERO_2025[[#This Row],[RECUPERO]]/DATA_FEBRERO_2025[[#This Row],[META]]</f>
        <v>0.74561904761904763</v>
      </c>
      <c r="N55">
        <f>6-ROUNDUP(_xlfn.RANK.EQ(DATA_FEBRERO_2025[[#This Row],[AL_AC]],DATA_FEBRERO_2025[AL_AC],0)/(COUNTA(DATA_FEBRERO_2025[AL_AC])/5),0)</f>
        <v>4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5">
        <v>45334</v>
      </c>
      <c r="J56" t="s">
        <v>501</v>
      </c>
      <c r="L56" s="55"/>
      <c r="M56" s="1">
        <f>DATA_FEBRERO_2025[[#This Row],[RECUPERO]]/DATA_FEBRERO_2025[[#This Row],[META]]</f>
        <v>0.38476190476190475</v>
      </c>
      <c r="N56">
        <f>6-ROUNDUP(_xlfn.RANK.EQ(DATA_FEBRERO_2025[[#This Row],[AL_AC]],DATA_FEBRERO_2025[AL_AC],0)/(COUNTA(DATA_FEBRERO_2025[AL_AC])/5),0)</f>
        <v>2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5">
        <v>44937</v>
      </c>
      <c r="J57" t="s">
        <v>501</v>
      </c>
      <c r="L57" s="55"/>
      <c r="M57" s="1">
        <f>DATA_FEBRERO_2025[[#This Row],[RECUPERO]]/DATA_FEBRERO_2025[[#This Row],[META]]</f>
        <v>0.53391379310344833</v>
      </c>
      <c r="N57">
        <f>6-ROUNDUP(_xlfn.RANK.EQ(DATA_FEBRERO_2025[[#This Row],[AL_AC]],DATA_FEBRERO_2025[AL_AC],0)/(COUNTA(DATA_FEBRERO_2025[AL_AC])/5),0)</f>
        <v>3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5">
        <v>42814</v>
      </c>
      <c r="J58" t="s">
        <v>501</v>
      </c>
      <c r="L58" s="55"/>
      <c r="M58" s="1">
        <f>DATA_FEBRERO_2025[[#This Row],[RECUPERO]]/DATA_FEBRERO_2025[[#This Row],[META]]</f>
        <v>0.14345238095238094</v>
      </c>
      <c r="N58">
        <f>6-ROUNDUP(_xlfn.RANK.EQ(DATA_FEBRERO_2025[[#This Row],[AL_AC]],DATA_FEBRERO_2025[AL_AC],0)/(COUNTA(DATA_FEBRERO_2025[AL_AC])/5),0)</f>
        <v>1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5">
        <v>45671</v>
      </c>
      <c r="J59" t="s">
        <v>501</v>
      </c>
      <c r="L59" s="55"/>
      <c r="M59" s="1">
        <f>DATA_FEBRERO_2025[[#This Row],[RECUPERO]]/DATA_FEBRERO_2025[[#This Row],[META]]</f>
        <v>0.89168965517241383</v>
      </c>
      <c r="N59">
        <f>6-ROUNDUP(_xlfn.RANK.EQ(DATA_FEBRERO_2025[[#This Row],[AL_AC]],DATA_FEBRERO_2025[AL_AC],0)/(COUNTA(DATA_FEBRERO_2025[AL_AC])/5),0)</f>
        <v>4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5">
        <v>44869</v>
      </c>
      <c r="J60" t="s">
        <v>501</v>
      </c>
      <c r="L60" s="55"/>
      <c r="M60" s="1">
        <f>DATA_FEBRERO_2025[[#This Row],[RECUPERO]]/DATA_FEBRERO_2025[[#This Row],[META]]</f>
        <v>1.5892857142857142</v>
      </c>
      <c r="N60">
        <f>6-ROUNDUP(_xlfn.RANK.EQ(DATA_FEBRERO_2025[[#This Row],[AL_AC]],DATA_FEBRERO_2025[AL_AC],0)/(COUNTA(DATA_FEBRERO_2025[AL_AC])/5),0)</f>
        <v>5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5">
        <v>45364</v>
      </c>
      <c r="J61" t="s">
        <v>501</v>
      </c>
      <c r="L61" s="55"/>
      <c r="M61" s="1">
        <f>DATA_FEBRERO_2025[[#This Row],[RECUPERO]]/DATA_FEBRERO_2025[[#This Row],[META]]</f>
        <v>0.77317241379310342</v>
      </c>
      <c r="N61">
        <f>6-ROUNDUP(_xlfn.RANK.EQ(DATA_FEBRERO_2025[[#This Row],[AL_AC]],DATA_FEBRERO_2025[AL_AC],0)/(COUNTA(DATA_FEBRERO_2025[AL_AC])/5),0)</f>
        <v>4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5">
        <v>44301</v>
      </c>
      <c r="J62" t="s">
        <v>501</v>
      </c>
      <c r="L62" s="55"/>
      <c r="M62" s="1">
        <f>DATA_FEBRERO_2025[[#This Row],[RECUPERO]]/DATA_FEBRERO_2025[[#This Row],[META]]</f>
        <v>0.38571428571428573</v>
      </c>
      <c r="N62">
        <f>6-ROUNDUP(_xlfn.RANK.EQ(DATA_FEBRERO_2025[[#This Row],[AL_AC]],DATA_FEBRERO_2025[AL_AC],0)/(COUNTA(DATA_FEBRERO_2025[AL_AC])/5),0)</f>
        <v>2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5">
        <v>44735</v>
      </c>
      <c r="J63" t="s">
        <v>501</v>
      </c>
      <c r="L63" s="55"/>
      <c r="M63" s="1">
        <f>DATA_FEBRERO_2025[[#This Row],[RECUPERO]]/DATA_FEBRERO_2025[[#This Row],[META]]</f>
        <v>0.84617241379310348</v>
      </c>
      <c r="N63">
        <f>6-ROUNDUP(_xlfn.RANK.EQ(DATA_FEBRERO_2025[[#This Row],[AL_AC]],DATA_FEBRERO_2025[AL_AC],0)/(COUNTA(DATA_FEBRERO_2025[AL_AC])/5),0)</f>
        <v>4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5">
        <v>44909</v>
      </c>
      <c r="J64" t="s">
        <v>501</v>
      </c>
      <c r="L64" s="55"/>
      <c r="M64" s="1">
        <f>DATA_FEBRERO_2025[[#This Row],[RECUPERO]]/DATA_FEBRERO_2025[[#This Row],[META]]</f>
        <v>0.67694545454545452</v>
      </c>
      <c r="N64">
        <f>6-ROUNDUP(_xlfn.RANK.EQ(DATA_FEBRERO_2025[[#This Row],[AL_AC]],DATA_FEBRERO_2025[AL_AC],0)/(COUNTA(DATA_FEBRERO_2025[AL_AC])/5),0)</f>
        <v>3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5">
        <v>45675</v>
      </c>
      <c r="J65" t="s">
        <v>501</v>
      </c>
      <c r="L65" s="55"/>
      <c r="M65" s="1">
        <f>DATA_FEBRERO_2025[[#This Row],[RECUPERO]]/DATA_FEBRERO_2025[[#This Row],[META]]</f>
        <v>0.71406017241379305</v>
      </c>
      <c r="N65">
        <f>6-ROUNDUP(_xlfn.RANK.EQ(DATA_FEBRERO_2025[[#This Row],[AL_AC]],DATA_FEBRERO_2025[AL_AC],0)/(COUNTA(DATA_FEBRERO_2025[AL_AC])/5),0)</f>
        <v>4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5">
        <v>45674</v>
      </c>
      <c r="J66" t="s">
        <v>501</v>
      </c>
      <c r="L66" s="55"/>
      <c r="M66" s="1">
        <f>DATA_FEBRERO_2025[[#This Row],[RECUPERO]]/DATA_FEBRERO_2025[[#This Row],[META]]</f>
        <v>2.7272727272727271E-2</v>
      </c>
      <c r="N66">
        <f>6-ROUNDUP(_xlfn.RANK.EQ(DATA_FEBRERO_2025[[#This Row],[AL_AC]],DATA_FEBRERO_2025[AL_AC],0)/(COUNTA(DATA_FEBRERO_2025[AL_AC])/5),0)</f>
        <v>1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5">
        <v>45423</v>
      </c>
      <c r="J67" t="s">
        <v>501</v>
      </c>
      <c r="L67" s="55"/>
      <c r="M67" s="1">
        <f>DATA_FEBRERO_2025[[#This Row],[RECUPERO]]/DATA_FEBRERO_2025[[#This Row],[META]]</f>
        <v>0.35418181818181821</v>
      </c>
      <c r="N67">
        <f>6-ROUNDUP(_xlfn.RANK.EQ(DATA_FEBRERO_2025[[#This Row],[AL_AC]],DATA_FEBRERO_2025[AL_AC],0)/(COUNTA(DATA_FEBRERO_2025[AL_AC])/5),0)</f>
        <v>1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5">
        <v>45399</v>
      </c>
      <c r="J68" t="s">
        <v>501</v>
      </c>
      <c r="L68" s="55"/>
      <c r="M68" s="1">
        <f>DATA_FEBRERO_2025[[#This Row],[RECUPERO]]/DATA_FEBRERO_2025[[#This Row],[META]]</f>
        <v>1.0940606896551726</v>
      </c>
      <c r="N68">
        <f>6-ROUNDUP(_xlfn.RANK.EQ(DATA_FEBRERO_2025[[#This Row],[AL_AC]],DATA_FEBRERO_2025[AL_AC],0)/(COUNTA(DATA_FEBRERO_2025[AL_AC])/5),0)</f>
        <v>5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5">
        <v>44510</v>
      </c>
      <c r="J69" t="s">
        <v>501</v>
      </c>
      <c r="L69" s="55"/>
      <c r="M69" s="1">
        <f>DATA_FEBRERO_2025[[#This Row],[RECUPERO]]/DATA_FEBRERO_2025[[#This Row],[META]]</f>
        <v>0.62852931034482751</v>
      </c>
      <c r="N69">
        <f>6-ROUNDUP(_xlfn.RANK.EQ(DATA_FEBRERO_2025[[#This Row],[AL_AC]],DATA_FEBRERO_2025[AL_AC],0)/(COUNTA(DATA_FEBRERO_2025[AL_AC])/5),0)</f>
        <v>3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5">
        <v>45451</v>
      </c>
      <c r="J70" t="s">
        <v>501</v>
      </c>
      <c r="L70" s="55"/>
      <c r="M70" s="1">
        <f>DATA_FEBRERO_2025[[#This Row],[RECUPERO]]/DATA_FEBRERO_2025[[#This Row],[META]]</f>
        <v>0.46733809523809527</v>
      </c>
      <c r="N70">
        <f>6-ROUNDUP(_xlfn.RANK.EQ(DATA_FEBRERO_2025[[#This Row],[AL_AC]],DATA_FEBRERO_2025[AL_AC],0)/(COUNTA(DATA_FEBRERO_2025[AL_AC])/5),0)</f>
        <v>2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5">
        <v>45145</v>
      </c>
      <c r="J71" t="s">
        <v>501</v>
      </c>
      <c r="L71" s="55"/>
      <c r="M71" s="1">
        <f>DATA_FEBRERO_2025[[#This Row],[RECUPERO]]/DATA_FEBRERO_2025[[#This Row],[META]]</f>
        <v>0.40857142857142859</v>
      </c>
      <c r="N71">
        <f>6-ROUNDUP(_xlfn.RANK.EQ(DATA_FEBRERO_2025[[#This Row],[AL_AC]],DATA_FEBRERO_2025[AL_AC],0)/(COUNTA(DATA_FEBRERO_2025[AL_AC])/5),0)</f>
        <v>2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5">
        <v>44748</v>
      </c>
      <c r="J72" t="s">
        <v>501</v>
      </c>
      <c r="L72" s="55"/>
      <c r="M72" s="1">
        <f>DATA_FEBRERO_2025[[#This Row],[RECUPERO]]/DATA_FEBRERO_2025[[#This Row],[META]]</f>
        <v>0.97723809523809524</v>
      </c>
      <c r="N72">
        <f>6-ROUNDUP(_xlfn.RANK.EQ(DATA_FEBRERO_2025[[#This Row],[AL_AC]],DATA_FEBRERO_2025[AL_AC],0)/(COUNTA(DATA_FEBRERO_2025[AL_AC])/5),0)</f>
        <v>5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>
        <f>6-ROUNDUP(_xlfn.RANK.EQ(DATA_FEBRERO_2025[[#This Row],[AL_AC]],DATA_FEBRERO_2025[AL_AC],0)/(COUNTA(DATA_FEBRERO_2025[AL_AC])/5),0)</f>
        <v>3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>
        <f>6-ROUNDUP(_xlfn.RANK.EQ(DATA_FEBRERO_2025[[#This Row],[AL_AC]],DATA_FEBRERO_2025[AL_AC],0)/(COUNTA(DATA_FEBRERO_2025[AL_AC])/5),0)</f>
        <v>4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>
        <f>6-ROUNDUP(_xlfn.RANK.EQ(DATA_FEBRERO_2025[[#This Row],[AL_AC]],DATA_FEBRERO_2025[AL_AC],0)/(COUNTA(DATA_FEBRERO_2025[AL_AC])/5),0)</f>
        <v>1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>
        <f>6-ROUNDUP(_xlfn.RANK.EQ(DATA_FEBRERO_2025[[#This Row],[AL_AC]],DATA_FEBRERO_2025[AL_AC],0)/(COUNTA(DATA_FEBRERO_2025[AL_AC])/5),0)</f>
        <v>3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>
        <f>6-ROUNDUP(_xlfn.RANK.EQ(DATA_FEBRERO_2025[[#This Row],[AL_AC]],DATA_FEBRERO_2025[AL_AC],0)/(COUNTA(DATA_FEBRERO_2025[AL_AC])/5),0)</f>
        <v>5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>
        <f>6-ROUNDUP(_xlfn.RANK.EQ(DATA_FEBRERO_2025[[#This Row],[AL_AC]],DATA_FEBRERO_2025[AL_AC],0)/(COUNTA(DATA_FEBRERO_2025[AL_AC])/5),0)</f>
        <v>1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K1" zoomScale="85" zoomScaleNormal="85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5">
        <v>43035</v>
      </c>
      <c r="J3" t="s">
        <v>501</v>
      </c>
      <c r="K3" s="73"/>
      <c r="L3" s="55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5">
        <v>45084</v>
      </c>
      <c r="J5" t="s">
        <v>501</v>
      </c>
      <c r="L5" s="55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5">
        <v>45299</v>
      </c>
      <c r="J6" t="s">
        <v>501</v>
      </c>
      <c r="L6" s="55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5">
        <v>45590</v>
      </c>
      <c r="J7" t="s">
        <v>501</v>
      </c>
      <c r="L7" s="55"/>
      <c r="CK7" t="s">
        <v>626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5">
        <v>44111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5">
        <v>44820</v>
      </c>
      <c r="J9" t="s">
        <v>501</v>
      </c>
      <c r="L9" s="55"/>
      <c r="M9" s="1">
        <f>DATA_MARZO_2025[[#This Row],[RECUPERO]]/DATA_MARZO_2025[[#This Row],[META]]</f>
        <v>1.2612121212121212</v>
      </c>
      <c r="N9">
        <f>6-ROUNDUP(_xlfn.RANK.EQ(DATA_MARZO_2025[[#This Row],[AL_AC]],DATA_MARZO_2025[AL_AC],0)/(COUNTA(DATA_MARZO_2025[AL_AC])/5),0)</f>
        <v>5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5">
        <v>45727</v>
      </c>
      <c r="J10" t="s">
        <v>501</v>
      </c>
      <c r="L10" s="55"/>
      <c r="M10" s="1">
        <f>DATA_MARZO_2025[[#This Row],[RECUPERO]]/DATA_MARZO_2025[[#This Row],[META]]</f>
        <v>0.69114285714285717</v>
      </c>
      <c r="N10">
        <f>6-ROUNDUP(_xlfn.RANK.EQ(DATA_MARZO_2025[[#This Row],[AL_AC]],DATA_MARZO_2025[AL_AC],0)/(COUNTA(DATA_MARZO_2025[AL_AC])/5),0)</f>
        <v>4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5">
        <v>45316</v>
      </c>
      <c r="J11" t="s">
        <v>501</v>
      </c>
      <c r="L11" s="55"/>
      <c r="M11" s="1">
        <f>DATA_MARZO_2025[[#This Row],[RECUPERO]]/DATA_MARZO_2025[[#This Row],[META]]</f>
        <v>0</v>
      </c>
      <c r="N11">
        <f>6-ROUNDUP(_xlfn.RANK.EQ(DATA_MARZO_2025[[#This Row],[AL_AC]],DATA_MARZO_2025[AL_AC],0)/(COUNTA(DATA_MARZO_2025[AL_AC])/5),0)</f>
        <v>1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5">
        <v>44706</v>
      </c>
      <c r="J12" t="s">
        <v>501</v>
      </c>
      <c r="L12" s="55"/>
      <c r="M12" s="1">
        <f>DATA_MARZO_2025[[#This Row],[RECUPERO]]/DATA_MARZO_2025[[#This Row],[META]]</f>
        <v>0.40633870967741936</v>
      </c>
      <c r="N12">
        <f>6-ROUNDUP(_xlfn.RANK.EQ(DATA_MARZO_2025[[#This Row],[AL_AC]],DATA_MARZO_2025[AL_AC],0)/(COUNTA(DATA_MARZO_2025[AL_AC])/5),0)</f>
        <v>3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5">
        <v>44819</v>
      </c>
      <c r="J13" t="s">
        <v>501</v>
      </c>
      <c r="L13" s="55"/>
      <c r="M13" s="1">
        <f>DATA_MARZO_2025[[#This Row],[RECUPERO]]/DATA_MARZO_2025[[#This Row],[META]]</f>
        <v>0.59080645161290324</v>
      </c>
      <c r="N13">
        <f>6-ROUNDUP(_xlfn.RANK.EQ(DATA_MARZO_2025[[#This Row],[AL_AC]],DATA_MARZO_2025[AL_AC],0)/(COUNTA(DATA_MARZO_2025[AL_AC])/5),0)</f>
        <v>4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5">
        <v>45334</v>
      </c>
      <c r="J14" t="s">
        <v>501</v>
      </c>
      <c r="L14" s="55"/>
      <c r="M14" s="1">
        <f>DATA_MARZO_2025[[#This Row],[RECUPERO]]/DATA_MARZO_2025[[#This Row],[META]]</f>
        <v>0</v>
      </c>
      <c r="N14">
        <f>6-ROUNDUP(_xlfn.RANK.EQ(DATA_MARZO_2025[[#This Row],[AL_AC]],DATA_MARZO_2025[AL_AC],0)/(COUNTA(DATA_MARZO_2025[AL_AC])/5),0)</f>
        <v>1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5">
        <v>45429</v>
      </c>
      <c r="J15" t="s">
        <v>501</v>
      </c>
      <c r="L15" s="55"/>
      <c r="M15" s="1">
        <f>DATA_MARZO_2025[[#This Row],[RECUPERO]]/DATA_MARZO_2025[[#This Row],[META]]</f>
        <v>0.65578225806451618</v>
      </c>
      <c r="N15">
        <f>6-ROUNDUP(_xlfn.RANK.EQ(DATA_MARZO_2025[[#This Row],[AL_AC]],DATA_MARZO_2025[AL_AC],0)/(COUNTA(DATA_MARZO_2025[AL_AC])/5),0)</f>
        <v>4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5">
        <v>45142</v>
      </c>
      <c r="J16" t="s">
        <v>501</v>
      </c>
      <c r="L16" s="55"/>
      <c r="M16" s="1">
        <f>DATA_MARZO_2025[[#This Row],[RECUPERO]]/DATA_MARZO_2025[[#This Row],[META]]</f>
        <v>1.6418725806451613</v>
      </c>
      <c r="N16">
        <f>6-ROUNDUP(_xlfn.RANK.EQ(DATA_MARZO_2025[[#This Row],[AL_AC]],DATA_MARZO_2025[AL_AC],0)/(COUNTA(DATA_MARZO_2025[AL_AC])/5),0)</f>
        <v>5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5">
        <v>44687</v>
      </c>
      <c r="J17" t="s">
        <v>501</v>
      </c>
      <c r="L17" s="55"/>
      <c r="M17" s="1">
        <f>DATA_MARZO_2025[[#This Row],[RECUPERO]]/DATA_MARZO_2025[[#This Row],[META]]</f>
        <v>1.2121212121212121E-2</v>
      </c>
      <c r="N17">
        <f>6-ROUNDUP(_xlfn.RANK.EQ(DATA_MARZO_2025[[#This Row],[AL_AC]],DATA_MARZO_2025[AL_AC],0)/(COUNTA(DATA_MARZO_2025[AL_AC])/5),0)</f>
        <v>1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5">
        <v>44716</v>
      </c>
      <c r="J18" t="s">
        <v>501</v>
      </c>
      <c r="L18" s="55"/>
      <c r="M18" s="1">
        <f>DATA_MARZO_2025[[#This Row],[RECUPERO]]/DATA_MARZO_2025[[#This Row],[META]]</f>
        <v>1.0904761904761904</v>
      </c>
      <c r="N18">
        <f>6-ROUNDUP(_xlfn.RANK.EQ(DATA_MARZO_2025[[#This Row],[AL_AC]],DATA_MARZO_2025[AL_AC],0)/(COUNTA(DATA_MARZO_2025[AL_AC])/5),0)</f>
        <v>5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5">
        <v>45700</v>
      </c>
      <c r="J19" t="s">
        <v>501</v>
      </c>
      <c r="L19" s="55"/>
      <c r="M19" s="1">
        <f>DATA_MARZO_2025[[#This Row],[RECUPERO]]/DATA_MARZO_2025[[#This Row],[META]]</f>
        <v>0.48303030303030303</v>
      </c>
      <c r="N19">
        <f>6-ROUNDUP(_xlfn.RANK.EQ(DATA_MARZO_2025[[#This Row],[AL_AC]],DATA_MARZO_2025[AL_AC],0)/(COUNTA(DATA_MARZO_2025[AL_AC])/5),0)</f>
        <v>3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5">
        <v>45371</v>
      </c>
      <c r="J20" t="s">
        <v>501</v>
      </c>
      <c r="L20" s="55"/>
      <c r="M20" s="1">
        <f>DATA_MARZO_2025[[#This Row],[RECUPERO]]/DATA_MARZO_2025[[#This Row],[META]]</f>
        <v>1.8139047619047619</v>
      </c>
      <c r="N20">
        <f>6-ROUNDUP(_xlfn.RANK.EQ(DATA_MARZO_2025[[#This Row],[AL_AC]],DATA_MARZO_2025[AL_AC],0)/(COUNTA(DATA_MARZO_2025[AL_AC])/5),0)</f>
        <v>5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5">
        <v>45348</v>
      </c>
      <c r="J21" t="s">
        <v>501</v>
      </c>
      <c r="L21" s="55"/>
      <c r="M21" s="1">
        <f>DATA_MARZO_2025[[#This Row],[RECUPERO]]/DATA_MARZO_2025[[#This Row],[META]]</f>
        <v>0.45325806451612904</v>
      </c>
      <c r="N21">
        <f>6-ROUNDUP(_xlfn.RANK.EQ(DATA_MARZO_2025[[#This Row],[AL_AC]],DATA_MARZO_2025[AL_AC],0)/(COUNTA(DATA_MARZO_2025[AL_AC])/5),0)</f>
        <v>3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5">
        <v>45304</v>
      </c>
      <c r="J22" t="s">
        <v>501</v>
      </c>
      <c r="L22" s="55"/>
      <c r="M22" s="1">
        <f>DATA_MARZO_2025[[#This Row],[RECUPERO]]/DATA_MARZO_2025[[#This Row],[META]]</f>
        <v>0.25620833333333332</v>
      </c>
      <c r="N22">
        <f>6-ROUNDUP(_xlfn.RANK.EQ(DATA_MARZO_2025[[#This Row],[AL_AC]],DATA_MARZO_2025[AL_AC],0)/(COUNTA(DATA_MARZO_2025[AL_AC])/5),0)</f>
        <v>2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5">
        <v>45334</v>
      </c>
      <c r="J23" t="s">
        <v>501</v>
      </c>
      <c r="L23" s="55"/>
      <c r="M23" s="1">
        <f>DATA_MARZO_2025[[#This Row],[RECUPERO]]/DATA_MARZO_2025[[#This Row],[META]]</f>
        <v>0.51538095238095238</v>
      </c>
      <c r="N23">
        <f>6-ROUNDUP(_xlfn.RANK.EQ(DATA_MARZO_2025[[#This Row],[AL_AC]],DATA_MARZO_2025[AL_AC],0)/(COUNTA(DATA_MARZO_2025[AL_AC])/5),0)</f>
        <v>3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5">
        <v>44870</v>
      </c>
      <c r="J24" t="s">
        <v>501</v>
      </c>
      <c r="L24" s="55"/>
      <c r="M24" s="1">
        <f>DATA_MARZO_2025[[#This Row],[RECUPERO]]/DATA_MARZO_2025[[#This Row],[META]]</f>
        <v>1.2472121212121212</v>
      </c>
      <c r="N24">
        <f>6-ROUNDUP(_xlfn.RANK.EQ(DATA_MARZO_2025[[#This Row],[AL_AC]],DATA_MARZO_2025[AL_AC],0)/(COUNTA(DATA_MARZO_2025[AL_AC])/5),0)</f>
        <v>5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5">
        <v>45530</v>
      </c>
      <c r="J25" t="s">
        <v>501</v>
      </c>
      <c r="L25" s="55"/>
      <c r="M25" s="1">
        <f>DATA_MARZO_2025[[#This Row],[RECUPERO]]/DATA_MARZO_2025[[#This Row],[META]]</f>
        <v>0.44693548387096776</v>
      </c>
      <c r="N25">
        <f>6-ROUNDUP(_xlfn.RANK.EQ(DATA_MARZO_2025[[#This Row],[AL_AC]],DATA_MARZO_2025[AL_AC],0)/(COUNTA(DATA_MARZO_2025[AL_AC])/5),0)</f>
        <v>3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5">
        <v>45721</v>
      </c>
      <c r="J26" t="s">
        <v>501</v>
      </c>
      <c r="L26" s="55"/>
      <c r="M26" s="1">
        <f>DATA_MARZO_2025[[#This Row],[RECUPERO]]/DATA_MARZO_2025[[#This Row],[META]]</f>
        <v>0.74128571428571433</v>
      </c>
      <c r="N26">
        <f>6-ROUNDUP(_xlfn.RANK.EQ(DATA_MARZO_2025[[#This Row],[AL_AC]],DATA_MARZO_2025[AL_AC],0)/(COUNTA(DATA_MARZO_2025[AL_AC])/5),0)</f>
        <v>4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5">
        <v>44259</v>
      </c>
      <c r="J27" t="s">
        <v>501</v>
      </c>
      <c r="L27" s="55"/>
      <c r="M27" s="1">
        <f>DATA_MARZO_2025[[#This Row],[RECUPERO]]/DATA_MARZO_2025[[#This Row],[META]]</f>
        <v>0.27395238095238095</v>
      </c>
      <c r="N27">
        <f>6-ROUNDUP(_xlfn.RANK.EQ(DATA_MARZO_2025[[#This Row],[AL_AC]],DATA_MARZO_2025[AL_AC],0)/(COUNTA(DATA_MARZO_2025[AL_AC])/5),0)</f>
        <v>2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5">
        <v>44840</v>
      </c>
      <c r="J28" t="s">
        <v>501</v>
      </c>
      <c r="L28" s="55"/>
      <c r="M28" s="1">
        <f>DATA_MARZO_2025[[#This Row],[RECUPERO]]/DATA_MARZO_2025[[#This Row],[META]]</f>
        <v>0.69497580645161294</v>
      </c>
      <c r="N28">
        <f>6-ROUNDUP(_xlfn.RANK.EQ(DATA_MARZO_2025[[#This Row],[AL_AC]],DATA_MARZO_2025[AL_AC],0)/(COUNTA(DATA_MARZO_2025[AL_AC])/5),0)</f>
        <v>4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5">
        <v>44470</v>
      </c>
      <c r="J29" t="s">
        <v>501</v>
      </c>
      <c r="L29" s="55"/>
      <c r="M29" s="1">
        <f>DATA_MARZO_2025[[#This Row],[RECUPERO]]/DATA_MARZO_2025[[#This Row],[META]]</f>
        <v>1.3166403225806451</v>
      </c>
      <c r="N29">
        <f>6-ROUNDUP(_xlfn.RANK.EQ(DATA_MARZO_2025[[#This Row],[AL_AC]],DATA_MARZO_2025[AL_AC],0)/(COUNTA(DATA_MARZO_2025[AL_AC])/5),0)</f>
        <v>5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5">
        <v>44945</v>
      </c>
      <c r="J30" t="s">
        <v>501</v>
      </c>
      <c r="L30" s="55"/>
      <c r="M30" s="1">
        <f>DATA_MARZO_2025[[#This Row],[RECUPERO]]/DATA_MARZO_2025[[#This Row],[META]]</f>
        <v>0.72109090909090912</v>
      </c>
      <c r="N30">
        <f>6-ROUNDUP(_xlfn.RANK.EQ(DATA_MARZO_2025[[#This Row],[AL_AC]],DATA_MARZO_2025[AL_AC],0)/(COUNTA(DATA_MARZO_2025[AL_AC])/5),0)</f>
        <v>4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5">
        <v>44951</v>
      </c>
      <c r="J31" t="s">
        <v>501</v>
      </c>
      <c r="L31" s="55"/>
      <c r="M31" s="1">
        <f>DATA_MARZO_2025[[#This Row],[RECUPERO]]/DATA_MARZO_2025[[#This Row],[META]]</f>
        <v>0.21875</v>
      </c>
      <c r="N31">
        <f>6-ROUNDUP(_xlfn.RANK.EQ(DATA_MARZO_2025[[#This Row],[AL_AC]],DATA_MARZO_2025[AL_AC],0)/(COUNTA(DATA_MARZO_2025[AL_AC])/5),0)</f>
        <v>1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5">
        <v>44811</v>
      </c>
      <c r="J32" t="s">
        <v>501</v>
      </c>
      <c r="L32" s="55"/>
      <c r="M32" s="1">
        <f>DATA_MARZO_2025[[#This Row],[RECUPERO]]/DATA_MARZO_2025[[#This Row],[META]]</f>
        <v>0.22504761904761905</v>
      </c>
      <c r="N32">
        <f>6-ROUNDUP(_xlfn.RANK.EQ(DATA_MARZO_2025[[#This Row],[AL_AC]],DATA_MARZO_2025[AL_AC],0)/(COUNTA(DATA_MARZO_2025[AL_AC])/5),0)</f>
        <v>1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5">
        <v>44811</v>
      </c>
      <c r="J33" t="s">
        <v>501</v>
      </c>
      <c r="L33" s="55"/>
      <c r="M33" s="1">
        <f>DATA_MARZO_2025[[#This Row],[RECUPERO]]/DATA_MARZO_2025[[#This Row],[META]]</f>
        <v>0.45379166666666665</v>
      </c>
      <c r="N33">
        <f>6-ROUNDUP(_xlfn.RANK.EQ(DATA_MARZO_2025[[#This Row],[AL_AC]],DATA_MARZO_2025[AL_AC],0)/(COUNTA(DATA_MARZO_2025[AL_AC])/5),0)</f>
        <v>3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5">
        <v>44811</v>
      </c>
      <c r="J34" t="s">
        <v>501</v>
      </c>
      <c r="L34" s="55"/>
      <c r="M34" s="1">
        <f>DATA_MARZO_2025[[#This Row],[RECUPERO]]/DATA_MARZO_2025[[#This Row],[META]]</f>
        <v>0.33585714285714285</v>
      </c>
      <c r="N34">
        <f>6-ROUNDUP(_xlfn.RANK.EQ(DATA_MARZO_2025[[#This Row],[AL_AC]],DATA_MARZO_2025[AL_AC],0)/(COUNTA(DATA_MARZO_2025[AL_AC])/5),0)</f>
        <v>2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5">
        <v>45457</v>
      </c>
      <c r="J35" t="s">
        <v>501</v>
      </c>
      <c r="L35" s="55"/>
      <c r="M35" s="1">
        <f>DATA_MARZO_2025[[#This Row],[RECUPERO]]/DATA_MARZO_2025[[#This Row],[META]]</f>
        <v>0.8414677419354839</v>
      </c>
      <c r="N35">
        <f>6-ROUNDUP(_xlfn.RANK.EQ(DATA_MARZO_2025[[#This Row],[AL_AC]],DATA_MARZO_2025[AL_AC],0)/(COUNTA(DATA_MARZO_2025[AL_AC])/5),0)</f>
        <v>4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5">
        <v>45075</v>
      </c>
      <c r="J36" t="s">
        <v>501</v>
      </c>
      <c r="L36" s="55"/>
      <c r="M36" s="1">
        <f>DATA_MARZO_2025[[#This Row],[RECUPERO]]/DATA_MARZO_2025[[#This Row],[META]]</f>
        <v>0.22791666666666666</v>
      </c>
      <c r="N36">
        <f>6-ROUNDUP(_xlfn.RANK.EQ(DATA_MARZO_2025[[#This Row],[AL_AC]],DATA_MARZO_2025[AL_AC],0)/(COUNTA(DATA_MARZO_2025[AL_AC])/5),0)</f>
        <v>2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5">
        <v>44748</v>
      </c>
      <c r="J37" t="s">
        <v>501</v>
      </c>
      <c r="L37" s="55"/>
      <c r="M37" s="1">
        <f>DATA_MARZO_2025[[#This Row],[RECUPERO]]/DATA_MARZO_2025[[#This Row],[META]]</f>
        <v>0.95954596774193546</v>
      </c>
      <c r="N37">
        <f>6-ROUNDUP(_xlfn.RANK.EQ(DATA_MARZO_2025[[#This Row],[AL_AC]],DATA_MARZO_2025[AL_AC],0)/(COUNTA(DATA_MARZO_2025[AL_AC])/5),0)</f>
        <v>5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5">
        <v>44888</v>
      </c>
      <c r="J38" t="s">
        <v>501</v>
      </c>
      <c r="L38" s="55"/>
      <c r="M38" s="1">
        <f>DATA_MARZO_2025[[#This Row],[RECUPERO]]/DATA_MARZO_2025[[#This Row],[META]]</f>
        <v>0.31490476190476191</v>
      </c>
      <c r="N38">
        <f>6-ROUNDUP(_xlfn.RANK.EQ(DATA_MARZO_2025[[#This Row],[AL_AC]],DATA_MARZO_2025[AL_AC],0)/(COUNTA(DATA_MARZO_2025[AL_AC])/5),0)</f>
        <v>2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5">
        <v>45334</v>
      </c>
      <c r="J39" t="s">
        <v>501</v>
      </c>
      <c r="L39" s="55"/>
      <c r="M39" s="1">
        <f>DATA_MARZO_2025[[#This Row],[RECUPERO]]/DATA_MARZO_2025[[#This Row],[META]]</f>
        <v>0.110625</v>
      </c>
      <c r="N39">
        <f>6-ROUNDUP(_xlfn.RANK.EQ(DATA_MARZO_2025[[#This Row],[AL_AC]],DATA_MARZO_2025[AL_AC],0)/(COUNTA(DATA_MARZO_2025[AL_AC])/5),0)</f>
        <v>1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5">
        <v>44566</v>
      </c>
      <c r="J40" t="s">
        <v>501</v>
      </c>
      <c r="L40" s="55"/>
      <c r="M40" s="1">
        <f>DATA_MARZO_2025[[#This Row],[RECUPERO]]/DATA_MARZO_2025[[#This Row],[META]]</f>
        <v>0.29061904761904761</v>
      </c>
      <c r="N40">
        <f>6-ROUNDUP(_xlfn.RANK.EQ(DATA_MARZO_2025[[#This Row],[AL_AC]],DATA_MARZO_2025[AL_AC],0)/(COUNTA(DATA_MARZO_2025[AL_AC])/5),0)</f>
        <v>2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5">
        <v>44357</v>
      </c>
      <c r="J41" t="s">
        <v>501</v>
      </c>
      <c r="L41" s="55"/>
      <c r="M41" s="1">
        <f>DATA_MARZO_2025[[#This Row],[RECUPERO]]/DATA_MARZO_2025[[#This Row],[META]]</f>
        <v>0.55709090909090908</v>
      </c>
      <c r="N41">
        <f>6-ROUNDUP(_xlfn.RANK.EQ(DATA_MARZO_2025[[#This Row],[AL_AC]],DATA_MARZO_2025[AL_AC],0)/(COUNTA(DATA_MARZO_2025[AL_AC])/5),0)</f>
        <v>3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5">
        <v>44673</v>
      </c>
      <c r="J42" t="s">
        <v>501</v>
      </c>
      <c r="L42" s="55"/>
      <c r="M42" s="1">
        <f>DATA_MARZO_2025[[#This Row],[RECUPERO]]/DATA_MARZO_2025[[#This Row],[META]]</f>
        <v>0.85046774193548391</v>
      </c>
      <c r="N42">
        <f>6-ROUNDUP(_xlfn.RANK.EQ(DATA_MARZO_2025[[#This Row],[AL_AC]],DATA_MARZO_2025[AL_AC],0)/(COUNTA(DATA_MARZO_2025[AL_AC])/5),0)</f>
        <v>4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5">
        <v>45506</v>
      </c>
      <c r="J43" t="s">
        <v>501</v>
      </c>
      <c r="L43" s="55"/>
      <c r="M43" s="1">
        <f>DATA_MARZO_2025[[#This Row],[RECUPERO]]/DATA_MARZO_2025[[#This Row],[META]]</f>
        <v>0.52187878787878783</v>
      </c>
      <c r="N43">
        <f>6-ROUNDUP(_xlfn.RANK.EQ(DATA_MARZO_2025[[#This Row],[AL_AC]],DATA_MARZO_2025[AL_AC],0)/(COUNTA(DATA_MARZO_2025[AL_AC])/5),0)</f>
        <v>3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5">
        <v>43132</v>
      </c>
      <c r="J44" t="s">
        <v>501</v>
      </c>
      <c r="L44" s="55"/>
      <c r="M44" s="1">
        <f>DATA_MARZO_2025[[#This Row],[RECUPERO]]/DATA_MARZO_2025[[#This Row],[META]]</f>
        <v>0.77920833333333328</v>
      </c>
      <c r="N44">
        <f>6-ROUNDUP(_xlfn.RANK.EQ(DATA_MARZO_2025[[#This Row],[AL_AC]],DATA_MARZO_2025[AL_AC],0)/(COUNTA(DATA_MARZO_2025[AL_AC])/5),0)</f>
        <v>4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5">
        <v>44748</v>
      </c>
      <c r="J45" t="s">
        <v>501</v>
      </c>
      <c r="L45" s="55"/>
      <c r="M45" s="1">
        <f>DATA_MARZO_2025[[#This Row],[RECUPERO]]/DATA_MARZO_2025[[#This Row],[META]]</f>
        <v>0.30762903225806454</v>
      </c>
      <c r="N45">
        <f>6-ROUNDUP(_xlfn.RANK.EQ(DATA_MARZO_2025[[#This Row],[AL_AC]],DATA_MARZO_2025[AL_AC],0)/(COUNTA(DATA_MARZO_2025[AL_AC])/5),0)</f>
        <v>2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5">
        <v>45334</v>
      </c>
      <c r="J46" t="s">
        <v>501</v>
      </c>
      <c r="L46" s="55"/>
      <c r="M46" s="1">
        <f>DATA_MARZO_2025[[#This Row],[RECUPERO]]/DATA_MARZO_2025[[#This Row],[META]]</f>
        <v>0</v>
      </c>
      <c r="N46">
        <f>6-ROUNDUP(_xlfn.RANK.EQ(DATA_MARZO_2025[[#This Row],[AL_AC]],DATA_MARZO_2025[AL_AC],0)/(COUNTA(DATA_MARZO_2025[AL_AC])/5),0)</f>
        <v>1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5">
        <v>44993</v>
      </c>
      <c r="J47" t="s">
        <v>501</v>
      </c>
      <c r="L47" s="55"/>
      <c r="M47" s="1">
        <f>DATA_MARZO_2025[[#This Row],[RECUPERO]]/DATA_MARZO_2025[[#This Row],[META]]</f>
        <v>1.935483870967742E-2</v>
      </c>
      <c r="N47">
        <f>6-ROUNDUP(_xlfn.RANK.EQ(DATA_MARZO_2025[[#This Row],[AL_AC]],DATA_MARZO_2025[AL_AC],0)/(COUNTA(DATA_MARZO_2025[AL_AC])/5),0)</f>
        <v>1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5">
        <v>45441</v>
      </c>
      <c r="J48" t="s">
        <v>501</v>
      </c>
      <c r="L48" s="55"/>
      <c r="M48" s="1">
        <f>DATA_MARZO_2025[[#This Row],[RECUPERO]]/DATA_MARZO_2025[[#This Row],[META]]</f>
        <v>0.66200000000000003</v>
      </c>
      <c r="N48">
        <f>6-ROUNDUP(_xlfn.RANK.EQ(DATA_MARZO_2025[[#This Row],[AL_AC]],DATA_MARZO_2025[AL_AC],0)/(COUNTA(DATA_MARZO_2025[AL_AC])/5),0)</f>
        <v>4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5">
        <v>45471</v>
      </c>
      <c r="J49" t="s">
        <v>501</v>
      </c>
      <c r="L49" s="55"/>
      <c r="M49" s="1">
        <f>DATA_MARZO_2025[[#This Row],[RECUPERO]]/DATA_MARZO_2025[[#This Row],[META]]</f>
        <v>0.2983064516129032</v>
      </c>
      <c r="N49">
        <f>6-ROUNDUP(_xlfn.RANK.EQ(DATA_MARZO_2025[[#This Row],[AL_AC]],DATA_MARZO_2025[AL_AC],0)/(COUNTA(DATA_MARZO_2025[AL_AC])/5),0)</f>
        <v>2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5">
        <v>44941</v>
      </c>
      <c r="J50" t="s">
        <v>501</v>
      </c>
      <c r="L50" s="55"/>
      <c r="M50" s="1">
        <f>DATA_MARZO_2025[[#This Row],[RECUPERO]]/DATA_MARZO_2025[[#This Row],[META]]</f>
        <v>0.28000000000000003</v>
      </c>
      <c r="N50">
        <f>6-ROUNDUP(_xlfn.RANK.EQ(DATA_MARZO_2025[[#This Row],[AL_AC]],DATA_MARZO_2025[AL_AC],0)/(COUNTA(DATA_MARZO_2025[AL_AC])/5),0)</f>
        <v>2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5">
        <v>45727</v>
      </c>
      <c r="J51" t="s">
        <v>501</v>
      </c>
      <c r="L51" s="55"/>
      <c r="M51" s="1">
        <f>DATA_MARZO_2025[[#This Row],[RECUPERO]]/DATA_MARZO_2025[[#This Row],[META]]</f>
        <v>0.46983870967741936</v>
      </c>
      <c r="N51">
        <f>6-ROUNDUP(_xlfn.RANK.EQ(DATA_MARZO_2025[[#This Row],[AL_AC]],DATA_MARZO_2025[AL_AC],0)/(COUNTA(DATA_MARZO_2025[AL_AC])/5),0)</f>
        <v>3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5">
        <v>45175</v>
      </c>
      <c r="J52" t="s">
        <v>501</v>
      </c>
      <c r="L52" s="55"/>
      <c r="M52" s="1">
        <f>DATA_MARZO_2025[[#This Row],[RECUPERO]]/DATA_MARZO_2025[[#This Row],[META]]</f>
        <v>0.43883333333333335</v>
      </c>
      <c r="N52">
        <f>6-ROUNDUP(_xlfn.RANK.EQ(DATA_MARZO_2025[[#This Row],[AL_AC]],DATA_MARZO_2025[AL_AC],0)/(COUNTA(DATA_MARZO_2025[AL_AC])/5),0)</f>
        <v>3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5">
        <v>44301</v>
      </c>
      <c r="J53" t="s">
        <v>501</v>
      </c>
      <c r="L53" s="55"/>
      <c r="M53" s="1">
        <f>DATA_MARZO_2025[[#This Row],[RECUPERO]]/DATA_MARZO_2025[[#This Row],[META]]</f>
        <v>0.46619047619047621</v>
      </c>
      <c r="N53">
        <f>6-ROUNDUP(_xlfn.RANK.EQ(DATA_MARZO_2025[[#This Row],[AL_AC]],DATA_MARZO_2025[AL_AC],0)/(COUNTA(DATA_MARZO_2025[AL_AC])/5),0)</f>
        <v>3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5">
        <v>44735</v>
      </c>
      <c r="J54" t="s">
        <v>501</v>
      </c>
      <c r="L54" s="55"/>
      <c r="M54" s="1">
        <f>DATA_MARZO_2025[[#This Row],[RECUPERO]]/DATA_MARZO_2025[[#This Row],[META]]</f>
        <v>0.57875151515151513</v>
      </c>
      <c r="N54">
        <f>6-ROUNDUP(_xlfn.RANK.EQ(DATA_MARZO_2025[[#This Row],[AL_AC]],DATA_MARZO_2025[AL_AC],0)/(COUNTA(DATA_MARZO_2025[AL_AC])/5),0)</f>
        <v>4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5">
        <v>44909</v>
      </c>
      <c r="J55" t="s">
        <v>501</v>
      </c>
      <c r="L55" s="55"/>
      <c r="M55" s="1">
        <f>DATA_MARZO_2025[[#This Row],[RECUPERO]]/DATA_MARZO_2025[[#This Row],[META]]</f>
        <v>2.134415322580645</v>
      </c>
      <c r="N55">
        <f>6-ROUNDUP(_xlfn.RANK.EQ(DATA_MARZO_2025[[#This Row],[AL_AC]],DATA_MARZO_2025[AL_AC],0)/(COUNTA(DATA_MARZO_2025[AL_AC])/5),0)</f>
        <v>5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5">
        <v>45727</v>
      </c>
      <c r="J56" t="s">
        <v>501</v>
      </c>
      <c r="L56" s="55"/>
      <c r="M56" s="1">
        <f>DATA_MARZO_2025[[#This Row],[RECUPERO]]/DATA_MARZO_2025[[#This Row],[META]]</f>
        <v>0.71172727272727276</v>
      </c>
      <c r="N56">
        <f>6-ROUNDUP(_xlfn.RANK.EQ(DATA_MARZO_2025[[#This Row],[AL_AC]],DATA_MARZO_2025[AL_AC],0)/(COUNTA(DATA_MARZO_2025[AL_AC])/5),0)</f>
        <v>4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5">
        <v>45675</v>
      </c>
      <c r="J57" t="s">
        <v>501</v>
      </c>
      <c r="L57" s="55"/>
      <c r="M57" s="1">
        <f>DATA_MARZO_2025[[#This Row],[RECUPERO]]/DATA_MARZO_2025[[#This Row],[META]]</f>
        <v>0</v>
      </c>
      <c r="N57">
        <f>6-ROUNDUP(_xlfn.RANK.EQ(DATA_MARZO_2025[[#This Row],[AL_AC]],DATA_MARZO_2025[AL_AC],0)/(COUNTA(DATA_MARZO_2025[AL_AC])/5),0)</f>
        <v>1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5">
        <v>45674</v>
      </c>
      <c r="J58" t="s">
        <v>501</v>
      </c>
      <c r="L58" s="55"/>
      <c r="M58" s="1">
        <f>DATA_MARZO_2025[[#This Row],[RECUPERO]]/DATA_MARZO_2025[[#This Row],[META]]</f>
        <v>0.35506048387096772</v>
      </c>
      <c r="N58">
        <f>6-ROUNDUP(_xlfn.RANK.EQ(DATA_MARZO_2025[[#This Row],[AL_AC]],DATA_MARZO_2025[AL_AC],0)/(COUNTA(DATA_MARZO_2025[AL_AC])/5),0)</f>
        <v>2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5">
        <v>45423</v>
      </c>
      <c r="J59" t="s">
        <v>501</v>
      </c>
      <c r="L59" s="55"/>
      <c r="M59" s="1">
        <f>DATA_MARZO_2025[[#This Row],[RECUPERO]]/DATA_MARZO_2025[[#This Row],[META]]</f>
        <v>0</v>
      </c>
      <c r="N59">
        <f>6-ROUNDUP(_xlfn.RANK.EQ(DATA_MARZO_2025[[#This Row],[AL_AC]],DATA_MARZO_2025[AL_AC],0)/(COUNTA(DATA_MARZO_2025[AL_AC])/5),0)</f>
        <v>1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5">
        <v>45399</v>
      </c>
      <c r="J60" t="s">
        <v>501</v>
      </c>
      <c r="L60" s="55"/>
      <c r="M60" s="1">
        <f>DATA_MARZO_2025[[#This Row],[RECUPERO]]/DATA_MARZO_2025[[#This Row],[META]]</f>
        <v>0.21728571428571428</v>
      </c>
      <c r="N60">
        <f>6-ROUNDUP(_xlfn.RANK.EQ(DATA_MARZO_2025[[#This Row],[AL_AC]],DATA_MARZO_2025[AL_AC],0)/(COUNTA(DATA_MARZO_2025[AL_AC])/5),0)</f>
        <v>1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5">
        <v>44971</v>
      </c>
      <c r="J61" t="s">
        <v>501</v>
      </c>
      <c r="L61" s="55"/>
      <c r="M61" s="1">
        <f>DATA_MARZO_2025[[#This Row],[RECUPERO]]/DATA_MARZO_2025[[#This Row],[META]]</f>
        <v>0.44857142857142857</v>
      </c>
      <c r="N61">
        <f>6-ROUNDUP(_xlfn.RANK.EQ(DATA_MARZO_2025[[#This Row],[AL_AC]],DATA_MARZO_2025[AL_AC],0)/(COUNTA(DATA_MARZO_2025[AL_AC])/5),0)</f>
        <v>3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5">
        <v>45451</v>
      </c>
      <c r="J62" t="s">
        <v>501</v>
      </c>
      <c r="L62" s="55"/>
      <c r="M62" s="1">
        <f>DATA_MARZO_2025[[#This Row],[RECUPERO]]/DATA_MARZO_2025[[#This Row],[META]]</f>
        <v>0.4863564516129032</v>
      </c>
      <c r="N62">
        <f>6-ROUNDUP(_xlfn.RANK.EQ(DATA_MARZO_2025[[#This Row],[AL_AC]],DATA_MARZO_2025[AL_AC],0)/(COUNTA(DATA_MARZO_2025[AL_AC])/5),0)</f>
        <v>3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5">
        <v>45145</v>
      </c>
      <c r="J63" t="s">
        <v>501</v>
      </c>
      <c r="L63" s="55"/>
      <c r="M63" s="1">
        <f>DATA_MARZO_2025[[#This Row],[RECUPERO]]/DATA_MARZO_2025[[#This Row],[META]]</f>
        <v>0.73476190476190473</v>
      </c>
      <c r="N63">
        <f>6-ROUNDUP(_xlfn.RANK.EQ(DATA_MARZO_2025[[#This Row],[AL_AC]],DATA_MARZO_2025[AL_AC],0)/(COUNTA(DATA_MARZO_2025[AL_AC])/5),0)</f>
        <v>4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5">
        <v>44748</v>
      </c>
      <c r="J64" t="s">
        <v>501</v>
      </c>
      <c r="L64" s="55"/>
      <c r="M64" s="1">
        <f>DATA_MARZO_2025[[#This Row],[RECUPERO]]/DATA_MARZO_2025[[#This Row],[META]]</f>
        <v>1.1865483870967741</v>
      </c>
      <c r="N64">
        <f>6-ROUNDUP(_xlfn.RANK.EQ(DATA_MARZO_2025[[#This Row],[AL_AC]],DATA_MARZO_2025[AL_AC],0)/(COUNTA(DATA_MARZO_2025[AL_AC])/5),0)</f>
        <v>5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5">
        <v>45133</v>
      </c>
      <c r="J65" t="s">
        <v>501</v>
      </c>
      <c r="L65" s="55"/>
      <c r="M65" s="1">
        <f>DATA_MARZO_2025[[#This Row],[RECUPERO]]/DATA_MARZO_2025[[#This Row],[META]]</f>
        <v>1.0309523809523808</v>
      </c>
      <c r="N65">
        <f>6-ROUNDUP(_xlfn.RANK.EQ(DATA_MARZO_2025[[#This Row],[AL_AC]],DATA_MARZO_2025[AL_AC],0)/(COUNTA(DATA_MARZO_2025[AL_AC])/5),0)</f>
        <v>5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5">
        <v>45133</v>
      </c>
      <c r="J66" t="s">
        <v>501</v>
      </c>
      <c r="L66" s="55"/>
      <c r="M66" s="1">
        <f>DATA_MARZO_2025[[#This Row],[RECUPERO]]/DATA_MARZO_2025[[#This Row],[META]]</f>
        <v>0.26095238095238094</v>
      </c>
      <c r="N66">
        <f>6-ROUNDUP(_xlfn.RANK.EQ(DATA_MARZO_2025[[#This Row],[AL_AC]],DATA_MARZO_2025[AL_AC],0)/(COUNTA(DATA_MARZO_2025[AL_AC])/5),0)</f>
        <v>2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5">
        <v>44104</v>
      </c>
      <c r="J67" t="s">
        <v>501</v>
      </c>
      <c r="L67" s="55"/>
      <c r="M67" s="1">
        <f>DATA_MARZO_2025[[#This Row],[RECUPERO]]/DATA_MARZO_2025[[#This Row],[META]]</f>
        <v>0.76293693548387087</v>
      </c>
      <c r="N67">
        <f>6-ROUNDUP(_xlfn.RANK.EQ(DATA_MARZO_2025[[#This Row],[AL_AC]],DATA_MARZO_2025[AL_AC],0)/(COUNTA(DATA_MARZO_2025[AL_AC])/5),0)</f>
        <v>4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5">
        <v>45285</v>
      </c>
      <c r="J68" t="s">
        <v>501</v>
      </c>
      <c r="L68" s="55"/>
      <c r="M68" s="1">
        <f>DATA_MARZO_2025[[#This Row],[RECUPERO]]/DATA_MARZO_2025[[#This Row],[META]]</f>
        <v>1.0463333333333333</v>
      </c>
      <c r="N68">
        <f>6-ROUNDUP(_xlfn.RANK.EQ(DATA_MARZO_2025[[#This Row],[AL_AC]],DATA_MARZO_2025[AL_AC],0)/(COUNTA(DATA_MARZO_2025[AL_AC])/5),0)</f>
        <v>5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5">
        <v>45334</v>
      </c>
      <c r="J69" t="s">
        <v>501</v>
      </c>
      <c r="L69" s="55"/>
      <c r="M69" s="1">
        <f>DATA_MARZO_2025[[#This Row],[RECUPERO]]/DATA_MARZO_2025[[#This Row],[META]]</f>
        <v>0.29919354838709677</v>
      </c>
      <c r="N69">
        <f>6-ROUNDUP(_xlfn.RANK.EQ(DATA_MARZO_2025[[#This Row],[AL_AC]],DATA_MARZO_2025[AL_AC],0)/(COUNTA(DATA_MARZO_2025[AL_AC])/5),0)</f>
        <v>2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5">
        <v>44937</v>
      </c>
      <c r="J70" t="s">
        <v>501</v>
      </c>
      <c r="L70" s="55"/>
      <c r="M70" s="1">
        <f>DATA_MARZO_2025[[#This Row],[RECUPERO]]/DATA_MARZO_2025[[#This Row],[META]]</f>
        <v>0.12419354838709677</v>
      </c>
      <c r="N70">
        <f>6-ROUNDUP(_xlfn.RANK.EQ(DATA_MARZO_2025[[#This Row],[AL_AC]],DATA_MARZO_2025[AL_AC],0)/(COUNTA(DATA_MARZO_2025[AL_AC])/5),0)</f>
        <v>1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5">
        <v>42814</v>
      </c>
      <c r="J71" t="s">
        <v>501</v>
      </c>
      <c r="L71" s="55"/>
      <c r="M71" s="1">
        <f>DATA_MARZO_2025[[#This Row],[RECUPERO]]/DATA_MARZO_2025[[#This Row],[META]]</f>
        <v>0</v>
      </c>
      <c r="N71">
        <f>6-ROUNDUP(_xlfn.RANK.EQ(DATA_MARZO_2025[[#This Row],[AL_AC]],DATA_MARZO_2025[AL_AC],0)/(COUNTA(DATA_MARZO_2025[AL_AC])/5),0)</f>
        <v>1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5">
        <v>45021</v>
      </c>
      <c r="J72" t="s">
        <v>501</v>
      </c>
      <c r="L72" s="55"/>
      <c r="M72" s="1">
        <f>DATA_MARZO_2025[[#This Row],[RECUPERO]]/DATA_MARZO_2025[[#This Row],[META]]</f>
        <v>0.44091666666666668</v>
      </c>
      <c r="N72">
        <f>6-ROUNDUP(_xlfn.RANK.EQ(DATA_MARZO_2025[[#This Row],[AL_AC]],DATA_MARZO_2025[AL_AC],0)/(COUNTA(DATA_MARZO_2025[AL_AC])/5),0)</f>
        <v>3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5">
        <v>44869</v>
      </c>
      <c r="J73" t="s">
        <v>501</v>
      </c>
      <c r="L73" s="55"/>
      <c r="M73" s="1">
        <f>DATA_MARZO_2025[[#This Row],[RECUPERO]]/DATA_MARZO_2025[[#This Row],[META]]</f>
        <v>0.91170967741935482</v>
      </c>
      <c r="N73">
        <f>6-ROUNDUP(_xlfn.RANK.EQ(DATA_MARZO_2025[[#This Row],[AL_AC]],DATA_MARZO_2025[AL_AC],0)/(COUNTA(DATA_MARZO_2025[AL_AC])/5),0)</f>
        <v>5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5">
        <v>45364</v>
      </c>
      <c r="J74" t="s">
        <v>501</v>
      </c>
      <c r="L74" s="55"/>
      <c r="M74" s="1">
        <f>DATA_MARZO_2025[[#This Row],[RECUPERO]]/DATA_MARZO_2025[[#This Row],[META]]</f>
        <v>6.1124999999999999E-2</v>
      </c>
      <c r="N74">
        <f>6-ROUNDUP(_xlfn.RANK.EQ(DATA_MARZO_2025[[#This Row],[AL_AC]],DATA_MARZO_2025[AL_AC],0)/(COUNTA(DATA_MARZO_2025[AL_AC])/5),0)</f>
        <v>1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5">
        <v>45323</v>
      </c>
      <c r="J75" t="s">
        <v>501</v>
      </c>
      <c r="M75" s="1">
        <f>DATA_MARZO_2025[[#This Row],[RECUPERO]]/DATA_MARZO_2025[[#This Row],[META]]</f>
        <v>1.4399354838709677</v>
      </c>
      <c r="N75">
        <f>6-ROUNDUP(_xlfn.RANK.EQ(DATA_MARZO_2025[[#This Row],[AL_AC]],DATA_MARZO_2025[AL_AC],0)/(COUNTA(DATA_MARZO_2025[AL_AC])/5),0)</f>
        <v>5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5">
        <v>45671</v>
      </c>
      <c r="J76" t="s">
        <v>501</v>
      </c>
      <c r="M76" s="1">
        <f>DATA_MARZO_2025[[#This Row],[RECUPERO]]/DATA_MARZO_2025[[#This Row],[META]]</f>
        <v>1.1488274193548387</v>
      </c>
      <c r="N76">
        <f>6-ROUNDUP(_xlfn.RANK.EQ(DATA_MARZO_2025[[#This Row],[AL_AC]],DATA_MARZO_2025[AL_AC],0)/(COUNTA(DATA_MARZO_2025[AL_AC])/5),0)</f>
        <v>5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5">
        <v>44510</v>
      </c>
      <c r="J77" t="s">
        <v>501</v>
      </c>
      <c r="M77" s="1">
        <f>DATA_MARZO_2025[[#This Row],[RECUPERO]]/DATA_MARZO_2025[[#This Row],[META]]</f>
        <v>0.45595714285714289</v>
      </c>
      <c r="N77">
        <f>6-ROUNDUP(_xlfn.RANK.EQ(DATA_MARZO_2025[[#This Row],[AL_AC]],DATA_MARZO_2025[AL_AC],0)/(COUNTA(DATA_MARZO_2025[AL_AC])/5),0)</f>
        <v>3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5">
        <v>45668</v>
      </c>
      <c r="J78" t="s">
        <v>501</v>
      </c>
      <c r="M78" s="1">
        <f>DATA_MARZO_2025[[#This Row],[RECUPERO]]/DATA_MARZO_2025[[#This Row],[META]]</f>
        <v>0.1761904761904762</v>
      </c>
      <c r="N78">
        <f>6-ROUNDUP(_xlfn.RANK.EQ(DATA_MARZO_2025[[#This Row],[AL_AC]],DATA_MARZO_2025[AL_AC],0)/(COUNTA(DATA_MARZO_2025[AL_AC])/5),0)</f>
        <v>1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5">
        <v>45082</v>
      </c>
      <c r="J79" t="s">
        <v>501</v>
      </c>
      <c r="M79" s="1">
        <f>DATA_MARZO_2025[[#This Row],[RECUPERO]]/DATA_MARZO_2025[[#This Row],[META]]</f>
        <v>0.39166666666666666</v>
      </c>
      <c r="N79">
        <f>6-ROUNDUP(_xlfn.RANK.EQ(DATA_MARZO_2025[[#This Row],[AL_AC]],DATA_MARZO_2025[AL_AC],0)/(COUNTA(DATA_MARZO_2025[AL_AC])/5),0)</f>
        <v>3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>
        <f>6-ROUNDUP(_xlfn.RANK.EQ(DATA_MARZO_2025[[#This Row],[AL_AC]],DATA_MARZO_2025[AL_AC],0)/(COUNTA(DATA_MARZO_2025[AL_AC])/5),0)</f>
        <v>1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>
        <f>6-ROUNDUP(_xlfn.RANK.EQ(DATA_MARZO_2025[[#This Row],[AL_AC]],DATA_MARZO_2025[AL_AC],0)/(COUNTA(DATA_MARZO_2025[AL_AC])/5),0)</f>
        <v>2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>
        <f>6-ROUNDUP(_xlfn.RANK.EQ(DATA_MARZO_2025[[#This Row],[AL_AC]],DATA_MARZO_2025[AL_AC],0)/(COUNTA(DATA_MARZO_2025[AL_AC])/5),0)</f>
        <v>2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>
        <f>6-ROUNDUP(_xlfn.RANK.EQ(DATA_MARZO_2025[[#This Row],[AL_AC]],DATA_MARZO_2025[AL_AC],0)/(COUNTA(DATA_MARZO_2025[AL_AC])/5),0)</f>
        <v>4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>
        <f>6-ROUNDUP(_xlfn.RANK.EQ(DATA_MARZO_2025[[#This Row],[AL_AC]],DATA_MARZO_2025[AL_AC],0)/(COUNTA(DATA_MARZO_2025[AL_AC])/5),0)</f>
        <v>5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>
        <f>6-ROUNDUP(_xlfn.RANK.EQ(DATA_MARZO_2025[[#This Row],[AL_AC]],DATA_MARZO_2025[AL_AC],0)/(COUNTA(DATA_MARZO_2025[AL_AC])/5),0)</f>
        <v>2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5">
        <v>45334</v>
      </c>
      <c r="J3" t="s">
        <v>501</v>
      </c>
      <c r="L3" s="55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5">
        <v>44111</v>
      </c>
      <c r="J6" t="s">
        <v>501</v>
      </c>
      <c r="L6" s="55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5">
        <v>44820</v>
      </c>
      <c r="J7" t="s">
        <v>501</v>
      </c>
      <c r="L7" s="55"/>
      <c r="CK7" t="s">
        <v>626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5">
        <v>45727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5">
        <v>45451</v>
      </c>
      <c r="J9" t="s">
        <v>501</v>
      </c>
      <c r="L9" s="55"/>
      <c r="M9" s="1">
        <f>DATA_ABRIL_2025[[#This Row],[RECUPERO]]/DATA_ABRIL_2025[[#This Row],[META]]</f>
        <v>0.30588461538461537</v>
      </c>
      <c r="N9">
        <f>6-ROUNDUP(_xlfn.RANK.EQ(DATA_ABRIL_2025[[#This Row],[AL_AC]],DATA_ABRIL_2025[AL_AC],0)/(COUNTA(DATA_ABRIL_2025[AL_AC])/5),0)</f>
        <v>2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5">
        <v>44819</v>
      </c>
      <c r="J10" t="s">
        <v>501</v>
      </c>
      <c r="L10" s="55"/>
      <c r="M10" s="1">
        <f>DATA_ABRIL_2025[[#This Row],[RECUPERO]]/DATA_ABRIL_2025[[#This Row],[META]]</f>
        <v>0.86478536585365851</v>
      </c>
      <c r="N10">
        <f>6-ROUNDUP(_xlfn.RANK.EQ(DATA_ABRIL_2025[[#This Row],[AL_AC]],DATA_ABRIL_2025[AL_AC],0)/(COUNTA(DATA_ABRIL_2025[AL_AC])/5),0)</f>
        <v>5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5">
        <v>45775</v>
      </c>
      <c r="J11" t="s">
        <v>501</v>
      </c>
      <c r="L11" s="55"/>
      <c r="M11" s="1">
        <f>DATA_ABRIL_2025[[#This Row],[RECUPERO]]/DATA_ABRIL_2025[[#This Row],[META]]</f>
        <v>0.7205789473684211</v>
      </c>
      <c r="N11">
        <f>6-ROUNDUP(_xlfn.RANK.EQ(DATA_ABRIL_2025[[#This Row],[AL_AC]],DATA_ABRIL_2025[AL_AC],0)/(COUNTA(DATA_ABRIL_2025[AL_AC])/5),0)</f>
        <v>4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5">
        <v>45590</v>
      </c>
      <c r="J12" t="s">
        <v>501</v>
      </c>
      <c r="L12" s="55"/>
      <c r="M12" s="1">
        <f>DATA_ABRIL_2025[[#This Row],[RECUPERO]]/DATA_ABRIL_2025[[#This Row],[META]]</f>
        <v>0.33740350877192982</v>
      </c>
      <c r="N12">
        <f>6-ROUNDUP(_xlfn.RANK.EQ(DATA_ABRIL_2025[[#This Row],[AL_AC]],DATA_ABRIL_2025[AL_AC],0)/(COUNTA(DATA_ABRIL_2025[AL_AC])/5),0)</f>
        <v>2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5">
        <v>45021</v>
      </c>
      <c r="J13" t="s">
        <v>501</v>
      </c>
      <c r="L13" s="55"/>
      <c r="M13" s="1">
        <f>DATA_ABRIL_2025[[#This Row],[RECUPERO]]/DATA_ABRIL_2025[[#This Row],[META]]</f>
        <v>0.86068292682926828</v>
      </c>
      <c r="N13">
        <f>6-ROUNDUP(_xlfn.RANK.EQ(DATA_ABRIL_2025[[#This Row],[AL_AC]],DATA_ABRIL_2025[AL_AC],0)/(COUNTA(DATA_ABRIL_2025[AL_AC])/5),0)</f>
        <v>4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5">
        <v>44716</v>
      </c>
      <c r="J14" t="s">
        <v>501</v>
      </c>
      <c r="L14" s="55"/>
      <c r="M14" s="1">
        <f>DATA_ABRIL_2025[[#This Row],[RECUPERO]]/DATA_ABRIL_2025[[#This Row],[META]]</f>
        <v>0.46071929824561403</v>
      </c>
      <c r="N14">
        <f>6-ROUNDUP(_xlfn.RANK.EQ(DATA_ABRIL_2025[[#This Row],[AL_AC]],DATA_ABRIL_2025[AL_AC],0)/(COUNTA(DATA_ABRIL_2025[AL_AC])/5),0)</f>
        <v>3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5">
        <v>45334</v>
      </c>
      <c r="J15" t="s">
        <v>501</v>
      </c>
      <c r="L15" s="55"/>
      <c r="M15" s="1">
        <f>DATA_ABRIL_2025[[#This Row],[RECUPERO]]/DATA_ABRIL_2025[[#This Row],[META]]</f>
        <v>0.99017894736842105</v>
      </c>
      <c r="N15">
        <f>6-ROUNDUP(_xlfn.RANK.EQ(DATA_ABRIL_2025[[#This Row],[AL_AC]],DATA_ABRIL_2025[AL_AC],0)/(COUNTA(DATA_ABRIL_2025[AL_AC])/5),0)</f>
        <v>5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5">
        <v>45700</v>
      </c>
      <c r="J16" t="s">
        <v>501</v>
      </c>
      <c r="L16" s="55"/>
      <c r="M16" s="1">
        <f>DATA_ABRIL_2025[[#This Row],[RECUPERO]]/DATA_ABRIL_2025[[#This Row],[META]]</f>
        <v>0.32687804878048782</v>
      </c>
      <c r="N16">
        <f>6-ROUNDUP(_xlfn.RANK.EQ(DATA_ABRIL_2025[[#This Row],[AL_AC]],DATA_ABRIL_2025[AL_AC],0)/(COUNTA(DATA_ABRIL_2025[AL_AC])/5),0)</f>
        <v>2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5">
        <v>45348</v>
      </c>
      <c r="J17" t="s">
        <v>501</v>
      </c>
      <c r="L17" s="55"/>
      <c r="M17" s="1">
        <f>DATA_ABRIL_2025[[#This Row],[RECUPERO]]/DATA_ABRIL_2025[[#This Row],[META]]</f>
        <v>0.29565853658536584</v>
      </c>
      <c r="N17">
        <f>6-ROUNDUP(_xlfn.RANK.EQ(DATA_ABRIL_2025[[#This Row],[AL_AC]],DATA_ABRIL_2025[AL_AC],0)/(COUNTA(DATA_ABRIL_2025[AL_AC])/5),0)</f>
        <v>2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5">
        <v>45316</v>
      </c>
      <c r="J18" t="s">
        <v>501</v>
      </c>
      <c r="L18" s="55"/>
      <c r="M18" s="1">
        <f>DATA_ABRIL_2025[[#This Row],[RECUPERO]]/DATA_ABRIL_2025[[#This Row],[META]]</f>
        <v>0.33964912280701753</v>
      </c>
      <c r="N18">
        <f>6-ROUNDUP(_xlfn.RANK.EQ(DATA_ABRIL_2025[[#This Row],[AL_AC]],DATA_ABRIL_2025[AL_AC],0)/(COUNTA(DATA_ABRIL_2025[AL_AC])/5),0)</f>
        <v>3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5">
        <v>44870</v>
      </c>
      <c r="J19" t="s">
        <v>501</v>
      </c>
      <c r="L19" s="55"/>
      <c r="M19" s="1">
        <f>DATA_ABRIL_2025[[#This Row],[RECUPERO]]/DATA_ABRIL_2025[[#This Row],[META]]</f>
        <v>0.14487804878048779</v>
      </c>
      <c r="N19">
        <f>6-ROUNDUP(_xlfn.RANK.EQ(DATA_ABRIL_2025[[#This Row],[AL_AC]],DATA_ABRIL_2025[AL_AC],0)/(COUNTA(DATA_ABRIL_2025[AL_AC])/5),0)</f>
        <v>1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5">
        <v>44811</v>
      </c>
      <c r="J20" t="s">
        <v>501</v>
      </c>
      <c r="L20" s="55"/>
      <c r="M20" s="1">
        <f>DATA_ABRIL_2025[[#This Row],[RECUPERO]]/DATA_ABRIL_2025[[#This Row],[META]]</f>
        <v>1.0503170731707316</v>
      </c>
      <c r="N20">
        <f>6-ROUNDUP(_xlfn.RANK.EQ(DATA_ABRIL_2025[[#This Row],[AL_AC]],DATA_ABRIL_2025[AL_AC],0)/(COUNTA(DATA_ABRIL_2025[AL_AC])/5),0)</f>
        <v>5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5">
        <v>44840</v>
      </c>
      <c r="J21" t="s">
        <v>501</v>
      </c>
      <c r="L21" s="55"/>
      <c r="M21" s="1">
        <f>DATA_ABRIL_2025[[#This Row],[RECUPERO]]/DATA_ABRIL_2025[[#This Row],[META]]</f>
        <v>0.47385365853658534</v>
      </c>
      <c r="N21">
        <f>6-ROUNDUP(_xlfn.RANK.EQ(DATA_ABRIL_2025[[#This Row],[AL_AC]],DATA_ABRIL_2025[AL_AC],0)/(COUNTA(DATA_ABRIL_2025[AL_AC])/5),0)</f>
        <v>3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5">
        <v>44687</v>
      </c>
      <c r="J22" t="s">
        <v>501</v>
      </c>
      <c r="L22" s="55"/>
      <c r="M22" s="1">
        <f>DATA_ABRIL_2025[[#This Row],[RECUPERO]]/DATA_ABRIL_2025[[#This Row],[META]]</f>
        <v>0.13846153846153847</v>
      </c>
      <c r="N22">
        <f>6-ROUNDUP(_xlfn.RANK.EQ(DATA_ABRIL_2025[[#This Row],[AL_AC]],DATA_ABRIL_2025[AL_AC],0)/(COUNTA(DATA_ABRIL_2025[AL_AC])/5),0)</f>
        <v>1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5">
        <v>44888</v>
      </c>
      <c r="J23" t="s">
        <v>501</v>
      </c>
      <c r="L23" s="55"/>
      <c r="M23" s="1">
        <f>DATA_ABRIL_2025[[#This Row],[RECUPERO]]/DATA_ABRIL_2025[[#This Row],[META]]</f>
        <v>0.2097560975609756</v>
      </c>
      <c r="N23">
        <f>6-ROUNDUP(_xlfn.RANK.EQ(DATA_ABRIL_2025[[#This Row],[AL_AC]],DATA_ABRIL_2025[AL_AC],0)/(COUNTA(DATA_ABRIL_2025[AL_AC])/5),0)</f>
        <v>1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5">
        <v>45371</v>
      </c>
      <c r="J24" t="s">
        <v>501</v>
      </c>
      <c r="L24" s="55"/>
      <c r="M24" s="1">
        <f>DATA_ABRIL_2025[[#This Row],[RECUPERO]]/DATA_ABRIL_2025[[#This Row],[META]]</f>
        <v>0.6498942105263158</v>
      </c>
      <c r="N24">
        <f>6-ROUNDUP(_xlfn.RANK.EQ(DATA_ABRIL_2025[[#This Row],[AL_AC]],DATA_ABRIL_2025[AL_AC],0)/(COUNTA(DATA_ABRIL_2025[AL_AC])/5),0)</f>
        <v>4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5">
        <v>44706</v>
      </c>
      <c r="J25" t="s">
        <v>501</v>
      </c>
      <c r="L25" s="55"/>
      <c r="M25" s="1">
        <f>DATA_ABRIL_2025[[#This Row],[RECUPERO]]/DATA_ABRIL_2025[[#This Row],[META]]</f>
        <v>0</v>
      </c>
      <c r="N25">
        <f>6-ROUNDUP(_xlfn.RANK.EQ(DATA_ABRIL_2025[[#This Row],[AL_AC]],DATA_ABRIL_2025[AL_AC],0)/(COUNTA(DATA_ABRIL_2025[AL_AC])/5),0)</f>
        <v>1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5">
        <v>43035</v>
      </c>
      <c r="J26" t="s">
        <v>501</v>
      </c>
      <c r="L26" s="55"/>
      <c r="M26" s="1">
        <f>DATA_ABRIL_2025[[#This Row],[RECUPERO]]/DATA_ABRIL_2025[[#This Row],[META]]</f>
        <v>1.099661403508772</v>
      </c>
      <c r="N26">
        <f>6-ROUNDUP(_xlfn.RANK.EQ(DATA_ABRIL_2025[[#This Row],[AL_AC]],DATA_ABRIL_2025[AL_AC],0)/(COUNTA(DATA_ABRIL_2025[AL_AC])/5),0)</f>
        <v>5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5">
        <v>44811</v>
      </c>
      <c r="J27" t="s">
        <v>501</v>
      </c>
      <c r="L27" s="55"/>
      <c r="M27" s="1">
        <f>DATA_ABRIL_2025[[#This Row],[RECUPERO]]/DATA_ABRIL_2025[[#This Row],[META]]</f>
        <v>0.8056585365853659</v>
      </c>
      <c r="N27">
        <f>6-ROUNDUP(_xlfn.RANK.EQ(DATA_ABRIL_2025[[#This Row],[AL_AC]],DATA_ABRIL_2025[AL_AC],0)/(COUNTA(DATA_ABRIL_2025[AL_AC])/5),0)</f>
        <v>4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5">
        <v>44811</v>
      </c>
      <c r="J28" t="s">
        <v>501</v>
      </c>
      <c r="L28" s="55"/>
      <c r="M28" s="1">
        <f>DATA_ABRIL_2025[[#This Row],[RECUPERO]]/DATA_ABRIL_2025[[#This Row],[META]]</f>
        <v>0.3</v>
      </c>
      <c r="N28">
        <f>6-ROUNDUP(_xlfn.RANK.EQ(DATA_ABRIL_2025[[#This Row],[AL_AC]],DATA_ABRIL_2025[AL_AC],0)/(COUNTA(DATA_ABRIL_2025[AL_AC])/5),0)</f>
        <v>2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5">
        <v>45084</v>
      </c>
      <c r="J29" t="s">
        <v>501</v>
      </c>
      <c r="L29" s="55"/>
      <c r="M29" s="1">
        <f>DATA_ABRIL_2025[[#This Row],[RECUPERO]]/DATA_ABRIL_2025[[#This Row],[META]]</f>
        <v>0.39595121951219514</v>
      </c>
      <c r="N29">
        <f>6-ROUNDUP(_xlfn.RANK.EQ(DATA_ABRIL_2025[[#This Row],[AL_AC]],DATA_ABRIL_2025[AL_AC],0)/(COUNTA(DATA_ABRIL_2025[AL_AC])/5),0)</f>
        <v>3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5">
        <v>45457</v>
      </c>
      <c r="J30" t="s">
        <v>501</v>
      </c>
      <c r="L30" s="55"/>
      <c r="M30" s="1">
        <f>DATA_ABRIL_2025[[#This Row],[RECUPERO]]/DATA_ABRIL_2025[[#This Row],[META]]</f>
        <v>0.28731707317073168</v>
      </c>
      <c r="N30">
        <f>6-ROUNDUP(_xlfn.RANK.EQ(DATA_ABRIL_2025[[#This Row],[AL_AC]],DATA_ABRIL_2025[AL_AC],0)/(COUNTA(DATA_ABRIL_2025[AL_AC])/5),0)</f>
        <v>2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5">
        <v>45364</v>
      </c>
      <c r="J31" t="s">
        <v>501</v>
      </c>
      <c r="L31" s="55"/>
      <c r="M31" s="1">
        <f>DATA_ABRIL_2025[[#This Row],[RECUPERO]]/DATA_ABRIL_2025[[#This Row],[META]]</f>
        <v>0.6333333333333333</v>
      </c>
      <c r="N31">
        <f>6-ROUNDUP(_xlfn.RANK.EQ(DATA_ABRIL_2025[[#This Row],[AL_AC]],DATA_ABRIL_2025[AL_AC],0)/(COUNTA(DATA_ABRIL_2025[AL_AC])/5),0)</f>
        <v>4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5">
        <v>44971</v>
      </c>
      <c r="J32" t="s">
        <v>501</v>
      </c>
      <c r="L32" s="55"/>
      <c r="M32" s="1">
        <f>DATA_ABRIL_2025[[#This Row],[RECUPERO]]/DATA_ABRIL_2025[[#This Row],[META]]</f>
        <v>0.21614634146341463</v>
      </c>
      <c r="N32">
        <f>6-ROUNDUP(_xlfn.RANK.EQ(DATA_ABRIL_2025[[#This Row],[AL_AC]],DATA_ABRIL_2025[AL_AC],0)/(COUNTA(DATA_ABRIL_2025[AL_AC])/5),0)</f>
        <v>1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5">
        <v>44566</v>
      </c>
      <c r="J33" t="s">
        <v>501</v>
      </c>
      <c r="L33" s="55"/>
      <c r="M33" s="1">
        <f>DATA_ABRIL_2025[[#This Row],[RECUPERO]]/DATA_ABRIL_2025[[#This Row],[META]]</f>
        <v>0.43447368421052629</v>
      </c>
      <c r="N33">
        <f>6-ROUNDUP(_xlfn.RANK.EQ(DATA_ABRIL_2025[[#This Row],[AL_AC]],DATA_ABRIL_2025[AL_AC],0)/(COUNTA(DATA_ABRIL_2025[AL_AC])/5),0)</f>
        <v>3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5">
        <v>45133</v>
      </c>
      <c r="J34" t="s">
        <v>501</v>
      </c>
      <c r="L34" s="55"/>
      <c r="M34" s="1">
        <f>DATA_ABRIL_2025[[#This Row],[RECUPERO]]/DATA_ABRIL_2025[[#This Row],[META]]</f>
        <v>0.28375609756097558</v>
      </c>
      <c r="N34">
        <f>6-ROUNDUP(_xlfn.RANK.EQ(DATA_ABRIL_2025[[#This Row],[AL_AC]],DATA_ABRIL_2025[AL_AC],0)/(COUNTA(DATA_ABRIL_2025[AL_AC])/5),0)</f>
        <v>2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5">
        <v>45506</v>
      </c>
      <c r="J35" t="s">
        <v>501</v>
      </c>
      <c r="L35" s="55"/>
      <c r="M35" s="1">
        <f>DATA_ABRIL_2025[[#This Row],[RECUPERO]]/DATA_ABRIL_2025[[#This Row],[META]]</f>
        <v>0.62885964912280701</v>
      </c>
      <c r="N35">
        <f>6-ROUNDUP(_xlfn.RANK.EQ(DATA_ABRIL_2025[[#This Row],[AL_AC]],DATA_ABRIL_2025[AL_AC],0)/(COUNTA(DATA_ABRIL_2025[AL_AC])/5),0)</f>
        <v>3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5">
        <v>45748</v>
      </c>
      <c r="J36" t="s">
        <v>501</v>
      </c>
      <c r="L36" s="55"/>
      <c r="M36" s="1">
        <f>DATA_ABRIL_2025[[#This Row],[RECUPERO]]/DATA_ABRIL_2025[[#This Row],[META]]</f>
        <v>0.55980487804878054</v>
      </c>
      <c r="N36">
        <f>6-ROUNDUP(_xlfn.RANK.EQ(DATA_ABRIL_2025[[#This Row],[AL_AC]],DATA_ABRIL_2025[AL_AC],0)/(COUNTA(DATA_ABRIL_2025[AL_AC])/5),0)</f>
        <v>3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5">
        <v>43132</v>
      </c>
      <c r="J37" t="s">
        <v>501</v>
      </c>
      <c r="L37" s="55"/>
      <c r="M37" s="1">
        <f>DATA_ABRIL_2025[[#This Row],[RECUPERO]]/DATA_ABRIL_2025[[#This Row],[META]]</f>
        <v>0.4682926829268293</v>
      </c>
      <c r="N37">
        <f>6-ROUNDUP(_xlfn.RANK.EQ(DATA_ABRIL_2025[[#This Row],[AL_AC]],DATA_ABRIL_2025[AL_AC],0)/(COUNTA(DATA_ABRIL_2025[AL_AC])/5),0)</f>
        <v>3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5">
        <v>44748</v>
      </c>
      <c r="J38" t="s">
        <v>501</v>
      </c>
      <c r="L38" s="55"/>
      <c r="M38" s="1">
        <f>DATA_ABRIL_2025[[#This Row],[RECUPERO]]/DATA_ABRIL_2025[[#This Row],[META]]</f>
        <v>0</v>
      </c>
      <c r="N38">
        <f>6-ROUNDUP(_xlfn.RANK.EQ(DATA_ABRIL_2025[[#This Row],[AL_AC]],DATA_ABRIL_2025[AL_AC],0)/(COUNTA(DATA_ABRIL_2025[AL_AC])/5),0)</f>
        <v>1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5">
        <v>45334</v>
      </c>
      <c r="J39" t="s">
        <v>501</v>
      </c>
      <c r="L39" s="55"/>
      <c r="M39" s="1">
        <f>DATA_ABRIL_2025[[#This Row],[RECUPERO]]/DATA_ABRIL_2025[[#This Row],[META]]</f>
        <v>0.72634146341463413</v>
      </c>
      <c r="N39">
        <f>6-ROUNDUP(_xlfn.RANK.EQ(DATA_ABRIL_2025[[#This Row],[AL_AC]],DATA_ABRIL_2025[AL_AC],0)/(COUNTA(DATA_ABRIL_2025[AL_AC])/5),0)</f>
        <v>4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5">
        <v>44993</v>
      </c>
      <c r="J40" t="s">
        <v>501</v>
      </c>
      <c r="L40" s="55"/>
      <c r="M40" s="1">
        <f>DATA_ABRIL_2025[[#This Row],[RECUPERO]]/DATA_ABRIL_2025[[#This Row],[META]]</f>
        <v>0.3453684210526316</v>
      </c>
      <c r="N40">
        <f>6-ROUNDUP(_xlfn.RANK.EQ(DATA_ABRIL_2025[[#This Row],[AL_AC]],DATA_ABRIL_2025[AL_AC],0)/(COUNTA(DATA_ABRIL_2025[AL_AC])/5),0)</f>
        <v>3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5">
        <v>44941</v>
      </c>
      <c r="J41" t="s">
        <v>501</v>
      </c>
      <c r="L41" s="55"/>
      <c r="M41" s="1">
        <f>DATA_ABRIL_2025[[#This Row],[RECUPERO]]/DATA_ABRIL_2025[[#This Row],[META]]</f>
        <v>0.31111403508771929</v>
      </c>
      <c r="N41">
        <f>6-ROUNDUP(_xlfn.RANK.EQ(DATA_ABRIL_2025[[#This Row],[AL_AC]],DATA_ABRIL_2025[AL_AC],0)/(COUNTA(DATA_ABRIL_2025[AL_AC])/5),0)</f>
        <v>2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5">
        <v>45727</v>
      </c>
      <c r="J42" t="s">
        <v>501</v>
      </c>
      <c r="L42" s="55"/>
      <c r="M42" s="1">
        <f>DATA_ABRIL_2025[[#This Row],[RECUPERO]]/DATA_ABRIL_2025[[#This Row],[META]]</f>
        <v>0.71121951219512192</v>
      </c>
      <c r="N42">
        <f>6-ROUNDUP(_xlfn.RANK.EQ(DATA_ABRIL_2025[[#This Row],[AL_AC]],DATA_ABRIL_2025[AL_AC],0)/(COUNTA(DATA_ABRIL_2025[AL_AC])/5),0)</f>
        <v>4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5">
        <v>45175</v>
      </c>
      <c r="J43" t="s">
        <v>501</v>
      </c>
      <c r="L43" s="55"/>
      <c r="M43" s="1">
        <f>DATA_ABRIL_2025[[#This Row],[RECUPERO]]/DATA_ABRIL_2025[[#This Row],[META]]</f>
        <v>0.2803846153846154</v>
      </c>
      <c r="N43">
        <f>6-ROUNDUP(_xlfn.RANK.EQ(DATA_ABRIL_2025[[#This Row],[AL_AC]],DATA_ABRIL_2025[AL_AC],0)/(COUNTA(DATA_ABRIL_2025[AL_AC])/5),0)</f>
        <v>2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5">
        <v>44301</v>
      </c>
      <c r="J44" t="s">
        <v>501</v>
      </c>
      <c r="L44" s="55"/>
      <c r="M44" s="1">
        <f>DATA_ABRIL_2025[[#This Row],[RECUPERO]]/DATA_ABRIL_2025[[#This Row],[META]]</f>
        <v>0.31207317073170732</v>
      </c>
      <c r="N44">
        <f>6-ROUNDUP(_xlfn.RANK.EQ(DATA_ABRIL_2025[[#This Row],[AL_AC]],DATA_ABRIL_2025[AL_AC],0)/(COUNTA(DATA_ABRIL_2025[AL_AC])/5),0)</f>
        <v>2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5">
        <v>44735</v>
      </c>
      <c r="J45" t="s">
        <v>501</v>
      </c>
      <c r="L45" s="55"/>
      <c r="M45" s="1">
        <f>DATA_ABRIL_2025[[#This Row],[RECUPERO]]/DATA_ABRIL_2025[[#This Row],[META]]</f>
        <v>0.26666666666666666</v>
      </c>
      <c r="N45">
        <f>6-ROUNDUP(_xlfn.RANK.EQ(DATA_ABRIL_2025[[#This Row],[AL_AC]],DATA_ABRIL_2025[AL_AC],0)/(COUNTA(DATA_ABRIL_2025[AL_AC])/5),0)</f>
        <v>1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5">
        <v>44104</v>
      </c>
      <c r="J46" t="s">
        <v>501</v>
      </c>
      <c r="L46" s="55"/>
      <c r="M46" s="1">
        <f>DATA_ABRIL_2025[[#This Row],[RECUPERO]]/DATA_ABRIL_2025[[#This Row],[META]]</f>
        <v>0.71696576923076927</v>
      </c>
      <c r="N46">
        <f>6-ROUNDUP(_xlfn.RANK.EQ(DATA_ABRIL_2025[[#This Row],[AL_AC]],DATA_ABRIL_2025[AL_AC],0)/(COUNTA(DATA_ABRIL_2025[AL_AC])/5),0)</f>
        <v>4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5">
        <v>45304</v>
      </c>
      <c r="J47" t="s">
        <v>501</v>
      </c>
      <c r="L47" s="55"/>
      <c r="M47" s="1">
        <f>DATA_ABRIL_2025[[#This Row],[RECUPERO]]/DATA_ABRIL_2025[[#This Row],[META]]</f>
        <v>0.22745365853658536</v>
      </c>
      <c r="N47">
        <f>6-ROUNDUP(_xlfn.RANK.EQ(DATA_ABRIL_2025[[#This Row],[AL_AC]],DATA_ABRIL_2025[AL_AC],0)/(COUNTA(DATA_ABRIL_2025[AL_AC])/5),0)</f>
        <v>1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5">
        <v>45423</v>
      </c>
      <c r="J48" t="s">
        <v>501</v>
      </c>
      <c r="L48" s="55"/>
      <c r="M48" s="1">
        <f>DATA_ABRIL_2025[[#This Row],[RECUPERO]]/DATA_ABRIL_2025[[#This Row],[META]]</f>
        <v>1.789719298245614</v>
      </c>
      <c r="N48">
        <f>6-ROUNDUP(_xlfn.RANK.EQ(DATA_ABRIL_2025[[#This Row],[AL_AC]],DATA_ABRIL_2025[AL_AC],0)/(COUNTA(DATA_ABRIL_2025[AL_AC])/5),0)</f>
        <v>5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5">
        <v>45399</v>
      </c>
      <c r="J49" t="s">
        <v>501</v>
      </c>
      <c r="L49" s="55"/>
      <c r="M49" s="1">
        <f>DATA_ABRIL_2025[[#This Row],[RECUPERO]]/DATA_ABRIL_2025[[#This Row],[META]]</f>
        <v>1.0424385964912282</v>
      </c>
      <c r="N49">
        <f>6-ROUNDUP(_xlfn.RANK.EQ(DATA_ABRIL_2025[[#This Row],[AL_AC]],DATA_ABRIL_2025[AL_AC],0)/(COUNTA(DATA_ABRIL_2025[AL_AC])/5),0)</f>
        <v>5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5">
        <v>45142</v>
      </c>
      <c r="J50" t="s">
        <v>501</v>
      </c>
      <c r="L50" s="55"/>
      <c r="M50" s="1">
        <f>DATA_ABRIL_2025[[#This Row],[RECUPERO]]/DATA_ABRIL_2025[[#This Row],[META]]</f>
        <v>0.8453846153846154</v>
      </c>
      <c r="N50">
        <f>6-ROUNDUP(_xlfn.RANK.EQ(DATA_ABRIL_2025[[#This Row],[AL_AC]],DATA_ABRIL_2025[AL_AC],0)/(COUNTA(DATA_ABRIL_2025[AL_AC])/5),0)</f>
        <v>4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5">
        <v>44748</v>
      </c>
      <c r="J51" t="s">
        <v>501</v>
      </c>
      <c r="L51" s="55"/>
      <c r="M51" s="1">
        <f>DATA_ABRIL_2025[[#This Row],[RECUPERO]]/DATA_ABRIL_2025[[#This Row],[META]]</f>
        <v>0.6115570175438596</v>
      </c>
      <c r="N51">
        <f>6-ROUNDUP(_xlfn.RANK.EQ(DATA_ABRIL_2025[[#This Row],[AL_AC]],DATA_ABRIL_2025[AL_AC],0)/(COUNTA(DATA_ABRIL_2025[AL_AC])/5),0)</f>
        <v>3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5">
        <v>45145</v>
      </c>
      <c r="J52" t="s">
        <v>501</v>
      </c>
      <c r="L52" s="55"/>
      <c r="M52" s="1">
        <f>DATA_ABRIL_2025[[#This Row],[RECUPERO]]/DATA_ABRIL_2025[[#This Row],[META]]</f>
        <v>0.80991228070175436</v>
      </c>
      <c r="N52">
        <f>6-ROUNDUP(_xlfn.RANK.EQ(DATA_ABRIL_2025[[#This Row],[AL_AC]],DATA_ABRIL_2025[AL_AC],0)/(COUNTA(DATA_ABRIL_2025[AL_AC])/5),0)</f>
        <v>4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5">
        <v>45133</v>
      </c>
      <c r="J53" t="s">
        <v>501</v>
      </c>
      <c r="L53" s="55"/>
      <c r="M53" s="1">
        <f>DATA_ABRIL_2025[[#This Row],[RECUPERO]]/DATA_ABRIL_2025[[#This Row],[META]]</f>
        <v>0.40246153846153848</v>
      </c>
      <c r="N53">
        <f>6-ROUNDUP(_xlfn.RANK.EQ(DATA_ABRIL_2025[[#This Row],[AL_AC]],DATA_ABRIL_2025[AL_AC],0)/(COUNTA(DATA_ABRIL_2025[AL_AC])/5),0)</f>
        <v>3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5">
        <v>45727</v>
      </c>
      <c r="J54" t="s">
        <v>501</v>
      </c>
      <c r="L54" s="55"/>
      <c r="M54" s="1">
        <f>DATA_ABRIL_2025[[#This Row],[RECUPERO]]/DATA_ABRIL_2025[[#This Row],[META]]</f>
        <v>1.0407017543859649</v>
      </c>
      <c r="N54">
        <f>6-ROUNDUP(_xlfn.RANK.EQ(DATA_ABRIL_2025[[#This Row],[AL_AC]],DATA_ABRIL_2025[AL_AC],0)/(COUNTA(DATA_ABRIL_2025[AL_AC])/5),0)</f>
        <v>5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5">
        <v>45334</v>
      </c>
      <c r="J55" t="s">
        <v>501</v>
      </c>
      <c r="L55" s="55"/>
      <c r="M55" s="1">
        <f>DATA_ABRIL_2025[[#This Row],[RECUPERO]]/DATA_ABRIL_2025[[#This Row],[META]]</f>
        <v>1.6714210526315789</v>
      </c>
      <c r="N55">
        <f>6-ROUNDUP(_xlfn.RANK.EQ(DATA_ABRIL_2025[[#This Row],[AL_AC]],DATA_ABRIL_2025[AL_AC],0)/(COUNTA(DATA_ABRIL_2025[AL_AC])/5),0)</f>
        <v>5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5">
        <v>45674</v>
      </c>
      <c r="J56" t="s">
        <v>501</v>
      </c>
      <c r="L56" s="55"/>
      <c r="M56" s="1">
        <f>DATA_ABRIL_2025[[#This Row],[RECUPERO]]/DATA_ABRIL_2025[[#This Row],[META]]</f>
        <v>0.3092692307692308</v>
      </c>
      <c r="N56">
        <f>6-ROUNDUP(_xlfn.RANK.EQ(DATA_ABRIL_2025[[#This Row],[AL_AC]],DATA_ABRIL_2025[AL_AC],0)/(COUNTA(DATA_ABRIL_2025[AL_AC])/5),0)</f>
        <v>2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5">
        <v>44937</v>
      </c>
      <c r="J57" t="s">
        <v>501</v>
      </c>
      <c r="L57" s="55"/>
      <c r="M57" s="1">
        <f>DATA_ABRIL_2025[[#This Row],[RECUPERO]]/DATA_ABRIL_2025[[#This Row],[META]]</f>
        <v>0.52330508771929829</v>
      </c>
      <c r="N57">
        <f>6-ROUNDUP(_xlfn.RANK.EQ(DATA_ABRIL_2025[[#This Row],[AL_AC]],DATA_ABRIL_2025[AL_AC],0)/(COUNTA(DATA_ABRIL_2025[AL_AC])/5),0)</f>
        <v>3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5">
        <v>44869</v>
      </c>
      <c r="J58" t="s">
        <v>501</v>
      </c>
      <c r="L58" s="55"/>
      <c r="M58" s="1">
        <f>DATA_ABRIL_2025[[#This Row],[RECUPERO]]/DATA_ABRIL_2025[[#This Row],[META]]</f>
        <v>0.66391228070175434</v>
      </c>
      <c r="N58">
        <f>6-ROUNDUP(_xlfn.RANK.EQ(DATA_ABRIL_2025[[#This Row],[AL_AC]],DATA_ABRIL_2025[AL_AC],0)/(COUNTA(DATA_ABRIL_2025[AL_AC])/5),0)</f>
        <v>4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5">
        <v>44945</v>
      </c>
      <c r="J59" t="s">
        <v>501</v>
      </c>
      <c r="L59" s="55"/>
      <c r="M59" s="1">
        <f>DATA_ABRIL_2025[[#This Row],[RECUPERO]]/DATA_ABRIL_2025[[#This Row],[META]]</f>
        <v>1.0634612280701754</v>
      </c>
      <c r="N59">
        <f>6-ROUNDUP(_xlfn.RANK.EQ(DATA_ABRIL_2025[[#This Row],[AL_AC]],DATA_ABRIL_2025[AL_AC],0)/(COUNTA(DATA_ABRIL_2025[AL_AC])/5),0)</f>
        <v>5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5">
        <v>44951</v>
      </c>
      <c r="J60" t="s">
        <v>501</v>
      </c>
      <c r="L60" s="55"/>
      <c r="M60" s="1">
        <f>DATA_ABRIL_2025[[#This Row],[RECUPERO]]/DATA_ABRIL_2025[[#This Row],[META]]</f>
        <v>0.26163157894736844</v>
      </c>
      <c r="N60">
        <f>6-ROUNDUP(_xlfn.RANK.EQ(DATA_ABRIL_2025[[#This Row],[AL_AC]],DATA_ABRIL_2025[AL_AC],0)/(COUNTA(DATA_ABRIL_2025[AL_AC])/5),0)</f>
        <v>1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5">
        <v>45772</v>
      </c>
      <c r="J61" t="s">
        <v>501</v>
      </c>
      <c r="L61" s="55"/>
      <c r="M61" s="1">
        <f>DATA_ABRIL_2025[[#This Row],[RECUPERO]]/DATA_ABRIL_2025[[#This Row],[META]]</f>
        <v>0.33226315789473682</v>
      </c>
      <c r="N61">
        <f>6-ROUNDUP(_xlfn.RANK.EQ(DATA_ABRIL_2025[[#This Row],[AL_AC]],DATA_ABRIL_2025[AL_AC],0)/(COUNTA(DATA_ABRIL_2025[AL_AC])/5),0)</f>
        <v>2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5">
        <v>44909</v>
      </c>
      <c r="J62" t="s">
        <v>501</v>
      </c>
      <c r="L62" s="55"/>
      <c r="M62" s="1">
        <f>DATA_ABRIL_2025[[#This Row],[RECUPERO]]/DATA_ABRIL_2025[[#This Row],[META]]</f>
        <v>0.24903902439024392</v>
      </c>
      <c r="N62">
        <f>6-ROUNDUP(_xlfn.RANK.EQ(DATA_ABRIL_2025[[#This Row],[AL_AC]],DATA_ABRIL_2025[AL_AC],0)/(COUNTA(DATA_ABRIL_2025[AL_AC])/5),0)</f>
        <v>1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5">
        <v>45285</v>
      </c>
      <c r="J63" t="s">
        <v>501</v>
      </c>
      <c r="L63" s="55"/>
      <c r="M63" s="1">
        <f>DATA_ABRIL_2025[[#This Row],[RECUPERO]]/DATA_ABRIL_2025[[#This Row],[META]]</f>
        <v>0.47192982456140353</v>
      </c>
      <c r="N63">
        <f>6-ROUNDUP(_xlfn.RANK.EQ(DATA_ABRIL_2025[[#This Row],[AL_AC]],DATA_ABRIL_2025[AL_AC],0)/(COUNTA(DATA_ABRIL_2025[AL_AC])/5),0)</f>
        <v>3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5">
        <v>45334</v>
      </c>
      <c r="J64" t="s">
        <v>501</v>
      </c>
      <c r="L64" s="55"/>
      <c r="M64" s="1">
        <f>DATA_ABRIL_2025[[#This Row],[RECUPERO]]/DATA_ABRIL_2025[[#This Row],[META]]</f>
        <v>0.79937982456140355</v>
      </c>
      <c r="N64">
        <f>6-ROUNDUP(_xlfn.RANK.EQ(DATA_ABRIL_2025[[#This Row],[AL_AC]],DATA_ABRIL_2025[AL_AC],0)/(COUNTA(DATA_ABRIL_2025[AL_AC])/5),0)</f>
        <v>4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5">
        <v>45675</v>
      </c>
      <c r="J65" t="s">
        <v>501</v>
      </c>
      <c r="L65" s="55"/>
      <c r="M65" s="1">
        <f>DATA_ABRIL_2025[[#This Row],[RECUPERO]]/DATA_ABRIL_2025[[#This Row],[META]]</f>
        <v>0.27421052631578946</v>
      </c>
      <c r="N65">
        <f>6-ROUNDUP(_xlfn.RANK.EQ(DATA_ABRIL_2025[[#This Row],[AL_AC]],DATA_ABRIL_2025[AL_AC],0)/(COUNTA(DATA_ABRIL_2025[AL_AC])/5),0)</f>
        <v>1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5">
        <v>45530</v>
      </c>
      <c r="J66" t="s">
        <v>501</v>
      </c>
      <c r="L66" s="55"/>
      <c r="M66" s="1">
        <f>DATA_ABRIL_2025[[#This Row],[RECUPERO]]/DATA_ABRIL_2025[[#This Row],[META]]</f>
        <v>0.31157894736842107</v>
      </c>
      <c r="N66">
        <f>6-ROUNDUP(_xlfn.RANK.EQ(DATA_ABRIL_2025[[#This Row],[AL_AC]],DATA_ABRIL_2025[AL_AC],0)/(COUNTA(DATA_ABRIL_2025[AL_AC])/5),0)</f>
        <v>2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5">
        <v>45721</v>
      </c>
      <c r="J67" t="s">
        <v>501</v>
      </c>
      <c r="L67" s="55"/>
      <c r="M67" s="1">
        <f>DATA_ABRIL_2025[[#This Row],[RECUPERO]]/DATA_ABRIL_2025[[#This Row],[META]]</f>
        <v>0.24307692307692308</v>
      </c>
      <c r="N67">
        <f>6-ROUNDUP(_xlfn.RANK.EQ(DATA_ABRIL_2025[[#This Row],[AL_AC]],DATA_ABRIL_2025[AL_AC],0)/(COUNTA(DATA_ABRIL_2025[AL_AC])/5),0)</f>
        <v>1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5">
        <v>44470</v>
      </c>
      <c r="J68" t="s">
        <v>501</v>
      </c>
      <c r="L68" s="55"/>
      <c r="M68" s="1">
        <f>DATA_ABRIL_2025[[#This Row],[RECUPERO]]/DATA_ABRIL_2025[[#This Row],[META]]</f>
        <v>0.38907317073170733</v>
      </c>
      <c r="N68">
        <f>6-ROUNDUP(_xlfn.RANK.EQ(DATA_ABRIL_2025[[#This Row],[AL_AC]],DATA_ABRIL_2025[AL_AC],0)/(COUNTA(DATA_ABRIL_2025[AL_AC])/5),0)</f>
        <v>3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5">
        <v>44748</v>
      </c>
      <c r="J69" t="s">
        <v>501</v>
      </c>
      <c r="L69" s="55"/>
      <c r="M69" s="1">
        <f>DATA_ABRIL_2025[[#This Row],[RECUPERO]]/DATA_ABRIL_2025[[#This Row],[META]]</f>
        <v>0.75811538461538464</v>
      </c>
      <c r="N69">
        <f>6-ROUNDUP(_xlfn.RANK.EQ(DATA_ABRIL_2025[[#This Row],[AL_AC]],DATA_ABRIL_2025[AL_AC],0)/(COUNTA(DATA_ABRIL_2025[AL_AC])/5),0)</f>
        <v>4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>
        <f>6-ROUNDUP(_xlfn.RANK.EQ(DATA_ABRIL_2025[[#This Row],[AL_AC]],DATA_ABRIL_2025[AL_AC],0)/(COUNTA(DATA_ABRIL_2025[AL_AC])/5),0)</f>
        <v>5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>
        <f>6-ROUNDUP(_xlfn.RANK.EQ(DATA_ABRIL_2025[[#This Row],[AL_AC]],DATA_ABRIL_2025[AL_AC],0)/(COUNTA(DATA_ABRIL_2025[AL_AC])/5),0)</f>
        <v>1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>
        <f>6-ROUNDUP(_xlfn.RANK.EQ(DATA_ABRIL_2025[[#This Row],[AL_AC]],DATA_ABRIL_2025[AL_AC],0)/(COUNTA(DATA_ABRIL_2025[AL_AC])/5),0)</f>
        <v>5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>
        <f>6-ROUNDUP(_xlfn.RANK.EQ(DATA_ABRIL_2025[[#This Row],[AL_AC]],DATA_ABRIL_2025[AL_AC],0)/(COUNTA(DATA_ABRIL_2025[AL_AC])/5),0)</f>
        <v>5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>
        <f>6-ROUNDUP(_xlfn.RANK.EQ(DATA_ABRIL_2025[[#This Row],[AL_AC]],DATA_ABRIL_2025[AL_AC],0)/(COUNTA(DATA_ABRIL_2025[AL_AC])/5),0)</f>
        <v>5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>
        <f>6-ROUNDUP(_xlfn.RANK.EQ(DATA_ABRIL_2025[[#This Row],[AL_AC]],DATA_ABRIL_2025[AL_AC],0)/(COUNTA(DATA_ABRIL_2025[AL_AC])/5),0)</f>
        <v>1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5">
        <v>45334</v>
      </c>
      <c r="J3" t="s">
        <v>501</v>
      </c>
      <c r="L3" s="55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5">
        <v>45727</v>
      </c>
      <c r="J4" t="s">
        <v>501</v>
      </c>
      <c r="L4" s="55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5">
        <v>44259</v>
      </c>
      <c r="J6" t="s">
        <v>501</v>
      </c>
      <c r="L6" s="55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5">
        <v>44111</v>
      </c>
      <c r="J7" t="s">
        <v>501</v>
      </c>
      <c r="L7" s="55"/>
      <c r="CK7" t="s">
        <v>626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5">
        <v>44820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5">
        <v>45727</v>
      </c>
      <c r="J9" t="s">
        <v>501</v>
      </c>
      <c r="L9" s="55"/>
      <c r="M9" s="1">
        <f>DATA_MAYO_2025[[#This Row],[RECUPERO]]/DATA_MAYO_2025[[#This Row],[META]]</f>
        <v>0.40192307692307694</v>
      </c>
      <c r="N9">
        <f>6-ROUNDUP(_xlfn.RANK.EQ(DATA_MAYO_2025[[#This Row],[AL_AC]],DATA_MAYO_2025[AL_AC],0)/(COUNTA(DATA_MAYO_2025[AL_AC])/5),0)</f>
        <v>2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5">
        <v>45451</v>
      </c>
      <c r="J10" t="s">
        <v>501</v>
      </c>
      <c r="L10" s="55"/>
      <c r="M10" s="1">
        <f>DATA_MAYO_2025[[#This Row],[RECUPERO]]/DATA_MAYO_2025[[#This Row],[META]]</f>
        <v>0.80700000000000005</v>
      </c>
      <c r="N10">
        <f>6-ROUNDUP(_xlfn.RANK.EQ(DATA_MAYO_2025[[#This Row],[AL_AC]],DATA_MAYO_2025[AL_AC],0)/(COUNTA(DATA_MAYO_2025[AL_AC])/5),0)</f>
        <v>5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5">
        <v>44819</v>
      </c>
      <c r="J11" t="s">
        <v>501</v>
      </c>
      <c r="L11" s="55"/>
      <c r="M11" s="1">
        <f>DATA_MAYO_2025[[#This Row],[RECUPERO]]/DATA_MAYO_2025[[#This Row],[META]]</f>
        <v>0.54075384615384614</v>
      </c>
      <c r="N11">
        <f>6-ROUNDUP(_xlfn.RANK.EQ(DATA_MAYO_2025[[#This Row],[AL_AC]],DATA_MAYO_2025[AL_AC],0)/(COUNTA(DATA_MAYO_2025[AL_AC])/5),0)</f>
        <v>3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5">
        <v>45798</v>
      </c>
      <c r="J12" t="s">
        <v>501</v>
      </c>
      <c r="L12" s="55"/>
      <c r="M12" s="1">
        <f>DATA_MAYO_2025[[#This Row],[RECUPERO]]/DATA_MAYO_2025[[#This Row],[META]]</f>
        <v>0.53401538461538467</v>
      </c>
      <c r="N12">
        <f>6-ROUNDUP(_xlfn.RANK.EQ(DATA_MAYO_2025[[#This Row],[AL_AC]],DATA_MAYO_2025[AL_AC],0)/(COUNTA(DATA_MAYO_2025[AL_AC])/5),0)</f>
        <v>3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5">
        <v>44909</v>
      </c>
      <c r="J13" t="s">
        <v>501</v>
      </c>
      <c r="L13" s="55"/>
      <c r="M13" s="1">
        <f>DATA_MAYO_2025[[#This Row],[RECUPERO]]/DATA_MAYO_2025[[#This Row],[META]]</f>
        <v>0.48</v>
      </c>
      <c r="N13">
        <f>6-ROUNDUP(_xlfn.RANK.EQ(DATA_MAYO_2025[[#This Row],[AL_AC]],DATA_MAYO_2025[AL_AC],0)/(COUNTA(DATA_MAYO_2025[AL_AC])/5),0)</f>
        <v>3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5">
        <v>45590</v>
      </c>
      <c r="J14" t="s">
        <v>501</v>
      </c>
      <c r="L14" s="55"/>
      <c r="M14" s="1">
        <f>DATA_MAYO_2025[[#This Row],[RECUPERO]]/DATA_MAYO_2025[[#This Row],[META]]</f>
        <v>3.5000000000000003E-2</v>
      </c>
      <c r="N14">
        <f>6-ROUNDUP(_xlfn.RANK.EQ(DATA_MAYO_2025[[#This Row],[AL_AC]],DATA_MAYO_2025[AL_AC],0)/(COUNTA(DATA_MAYO_2025[AL_AC])/5),0)</f>
        <v>1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5">
        <v>45021</v>
      </c>
      <c r="J15" t="s">
        <v>501</v>
      </c>
      <c r="L15" s="55"/>
      <c r="M15" s="1">
        <f>DATA_MAYO_2025[[#This Row],[RECUPERO]]/DATA_MAYO_2025[[#This Row],[META]]</f>
        <v>0.51727846153846146</v>
      </c>
      <c r="N15">
        <f>6-ROUNDUP(_xlfn.RANK.EQ(DATA_MAYO_2025[[#This Row],[AL_AC]],DATA_MAYO_2025[AL_AC],0)/(COUNTA(DATA_MAYO_2025[AL_AC])/5),0)</f>
        <v>3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5">
        <v>44716</v>
      </c>
      <c r="J16" t="s">
        <v>501</v>
      </c>
      <c r="L16" s="55"/>
      <c r="M16" s="1">
        <f>DATA_MAYO_2025[[#This Row],[RECUPERO]]/DATA_MAYO_2025[[#This Row],[META]]</f>
        <v>7.6923076923076927E-3</v>
      </c>
      <c r="N16">
        <f>6-ROUNDUP(_xlfn.RANK.EQ(DATA_MAYO_2025[[#This Row],[AL_AC]],DATA_MAYO_2025[AL_AC],0)/(COUNTA(DATA_MAYO_2025[AL_AC])/5),0)</f>
        <v>1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5">
        <v>45334</v>
      </c>
      <c r="J17" t="s">
        <v>501</v>
      </c>
      <c r="L17" s="55"/>
      <c r="M17" s="1">
        <f>DATA_MAYO_2025[[#This Row],[RECUPERO]]/DATA_MAYO_2025[[#This Row],[META]]</f>
        <v>0.57967999999999997</v>
      </c>
      <c r="N17">
        <f>6-ROUNDUP(_xlfn.RANK.EQ(DATA_MAYO_2025[[#This Row],[AL_AC]],DATA_MAYO_2025[AL_AC],0)/(COUNTA(DATA_MAYO_2025[AL_AC])/5),0)</f>
        <v>4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5">
        <v>45700</v>
      </c>
      <c r="J18" t="s">
        <v>501</v>
      </c>
      <c r="L18" s="55"/>
      <c r="M18" s="1">
        <f>DATA_MAYO_2025[[#This Row],[RECUPERO]]/DATA_MAYO_2025[[#This Row],[META]]</f>
        <v>1.46035</v>
      </c>
      <c r="N18">
        <f>6-ROUNDUP(_xlfn.RANK.EQ(DATA_MAYO_2025[[#This Row],[AL_AC]],DATA_MAYO_2025[AL_AC],0)/(COUNTA(DATA_MAYO_2025[AL_AC])/5),0)</f>
        <v>5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5">
        <v>45348</v>
      </c>
      <c r="J19" t="s">
        <v>501</v>
      </c>
      <c r="L19" s="55"/>
      <c r="M19" s="1">
        <f>DATA_MAYO_2025[[#This Row],[RECUPERO]]/DATA_MAYO_2025[[#This Row],[META]]</f>
        <v>0.25785000000000002</v>
      </c>
      <c r="N19">
        <f>6-ROUNDUP(_xlfn.RANK.EQ(DATA_MAYO_2025[[#This Row],[AL_AC]],DATA_MAYO_2025[AL_AC],0)/(COUNTA(DATA_MAYO_2025[AL_AC])/5),0)</f>
        <v>2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5">
        <v>45334</v>
      </c>
      <c r="J20" t="s">
        <v>501</v>
      </c>
      <c r="L20" s="55"/>
      <c r="M20" s="1">
        <f>DATA_MAYO_2025[[#This Row],[RECUPERO]]/DATA_MAYO_2025[[#This Row],[META]]</f>
        <v>0.67846153846153845</v>
      </c>
      <c r="N20">
        <f>6-ROUNDUP(_xlfn.RANK.EQ(DATA_MAYO_2025[[#This Row],[AL_AC]],DATA_MAYO_2025[AL_AC],0)/(COUNTA(DATA_MAYO_2025[AL_AC])/5),0)</f>
        <v>4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5">
        <v>44870</v>
      </c>
      <c r="J21" t="s">
        <v>501</v>
      </c>
      <c r="L21" s="55"/>
      <c r="M21" s="1">
        <f>DATA_MAYO_2025[[#This Row],[RECUPERO]]/DATA_MAYO_2025[[#This Row],[META]]</f>
        <v>0.42515384615384616</v>
      </c>
      <c r="N21">
        <f>6-ROUNDUP(_xlfn.RANK.EQ(DATA_MAYO_2025[[#This Row],[AL_AC]],DATA_MAYO_2025[AL_AC],0)/(COUNTA(DATA_MAYO_2025[AL_AC])/5),0)</f>
        <v>2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5">
        <v>44811</v>
      </c>
      <c r="J22" t="s">
        <v>501</v>
      </c>
      <c r="L22" s="55"/>
      <c r="M22" s="1">
        <f>DATA_MAYO_2025[[#This Row],[RECUPERO]]/DATA_MAYO_2025[[#This Row],[META]]</f>
        <v>0.22819999999999999</v>
      </c>
      <c r="N22">
        <f>6-ROUNDUP(_xlfn.RANK.EQ(DATA_MAYO_2025[[#This Row],[AL_AC]],DATA_MAYO_2025[AL_AC],0)/(COUNTA(DATA_MAYO_2025[AL_AC])/5),0)</f>
        <v>2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5">
        <v>44840</v>
      </c>
      <c r="J23" t="s">
        <v>501</v>
      </c>
      <c r="L23" s="55"/>
      <c r="M23" s="1">
        <f>DATA_MAYO_2025[[#This Row],[RECUPERO]]/DATA_MAYO_2025[[#This Row],[META]]</f>
        <v>1.5384615384615385E-2</v>
      </c>
      <c r="N23">
        <f>6-ROUNDUP(_xlfn.RANK.EQ(DATA_MAYO_2025[[#This Row],[AL_AC]],DATA_MAYO_2025[AL_AC],0)/(COUNTA(DATA_MAYO_2025[AL_AC])/5),0)</f>
        <v>1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5">
        <v>44687</v>
      </c>
      <c r="J24" t="s">
        <v>501</v>
      </c>
      <c r="L24" s="55"/>
      <c r="M24" s="1">
        <f>DATA_MAYO_2025[[#This Row],[RECUPERO]]/DATA_MAYO_2025[[#This Row],[META]]</f>
        <v>0.68599230769230768</v>
      </c>
      <c r="N24">
        <f>6-ROUNDUP(_xlfn.RANK.EQ(DATA_MAYO_2025[[#This Row],[AL_AC]],DATA_MAYO_2025[AL_AC],0)/(COUNTA(DATA_MAYO_2025[AL_AC])/5),0)</f>
        <v>4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5">
        <v>44888</v>
      </c>
      <c r="J25" t="s">
        <v>501</v>
      </c>
      <c r="L25" s="55"/>
      <c r="M25" s="1">
        <f>DATA_MAYO_2025[[#This Row],[RECUPERO]]/DATA_MAYO_2025[[#This Row],[META]]</f>
        <v>1.6751</v>
      </c>
      <c r="N25">
        <f>6-ROUNDUP(_xlfn.RANK.EQ(DATA_MAYO_2025[[#This Row],[AL_AC]],DATA_MAYO_2025[AL_AC],0)/(COUNTA(DATA_MAYO_2025[AL_AC])/5),0)</f>
        <v>5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5">
        <v>45371</v>
      </c>
      <c r="J26" t="s">
        <v>501</v>
      </c>
      <c r="L26" s="55"/>
      <c r="M26" s="1">
        <f>DATA_MAYO_2025[[#This Row],[RECUPERO]]/DATA_MAYO_2025[[#This Row],[META]]</f>
        <v>0.52564999999999995</v>
      </c>
      <c r="N26">
        <f>6-ROUNDUP(_xlfn.RANK.EQ(DATA_MAYO_2025[[#This Row],[AL_AC]],DATA_MAYO_2025[AL_AC],0)/(COUNTA(DATA_MAYO_2025[AL_AC])/5),0)</f>
        <v>3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5">
        <v>45798</v>
      </c>
      <c r="J27" t="s">
        <v>501</v>
      </c>
      <c r="L27" s="55"/>
      <c r="M27" s="1">
        <f>DATA_MAYO_2025[[#This Row],[RECUPERO]]/DATA_MAYO_2025[[#This Row],[META]]</f>
        <v>0.41130769230769232</v>
      </c>
      <c r="N27">
        <f>6-ROUNDUP(_xlfn.RANK.EQ(DATA_MAYO_2025[[#This Row],[AL_AC]],DATA_MAYO_2025[AL_AC],0)/(COUNTA(DATA_MAYO_2025[AL_AC])/5),0)</f>
        <v>2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5">
        <v>44706</v>
      </c>
      <c r="J28" t="s">
        <v>501</v>
      </c>
      <c r="L28" s="55"/>
      <c r="M28" s="1">
        <f>DATA_MAYO_2025[[#This Row],[RECUPERO]]/DATA_MAYO_2025[[#This Row],[META]]</f>
        <v>0.4150307692307692</v>
      </c>
      <c r="N28">
        <f>6-ROUNDUP(_xlfn.RANK.EQ(DATA_MAYO_2025[[#This Row],[AL_AC]],DATA_MAYO_2025[AL_AC],0)/(COUNTA(DATA_MAYO_2025[AL_AC])/5),0)</f>
        <v>2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5">
        <v>43035</v>
      </c>
      <c r="J29" t="s">
        <v>501</v>
      </c>
      <c r="L29" s="55"/>
      <c r="M29" s="1">
        <f>DATA_MAYO_2025[[#This Row],[RECUPERO]]/DATA_MAYO_2025[[#This Row],[META]]</f>
        <v>1.1194884615384615</v>
      </c>
      <c r="N29">
        <f>6-ROUNDUP(_xlfn.RANK.EQ(DATA_MAYO_2025[[#This Row],[AL_AC]],DATA_MAYO_2025[AL_AC],0)/(COUNTA(DATA_MAYO_2025[AL_AC])/5),0)</f>
        <v>5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5">
        <v>44461</v>
      </c>
      <c r="J30" t="s">
        <v>501</v>
      </c>
      <c r="L30" s="55"/>
      <c r="M30" s="1">
        <f>DATA_MAYO_2025[[#This Row],[RECUPERO]]/DATA_MAYO_2025[[#This Row],[META]]</f>
        <v>0.64496500000000001</v>
      </c>
      <c r="N30">
        <f>6-ROUNDUP(_xlfn.RANK.EQ(DATA_MAYO_2025[[#This Row],[AL_AC]],DATA_MAYO_2025[AL_AC],0)/(COUNTA(DATA_MAYO_2025[AL_AC])/5),0)</f>
        <v>4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5">
        <v>44811</v>
      </c>
      <c r="J31" t="s">
        <v>501</v>
      </c>
      <c r="L31" s="55"/>
      <c r="M31" s="1">
        <f>DATA_MAYO_2025[[#This Row],[RECUPERO]]/DATA_MAYO_2025[[#This Row],[META]]</f>
        <v>1.0759615384615384</v>
      </c>
      <c r="N31">
        <f>6-ROUNDUP(_xlfn.RANK.EQ(DATA_MAYO_2025[[#This Row],[AL_AC]],DATA_MAYO_2025[AL_AC],0)/(COUNTA(DATA_MAYO_2025[AL_AC])/5),0)</f>
        <v>5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5">
        <v>44811</v>
      </c>
      <c r="J32" t="s">
        <v>501</v>
      </c>
      <c r="L32" s="55"/>
      <c r="M32" s="1">
        <f>DATA_MAYO_2025[[#This Row],[RECUPERO]]/DATA_MAYO_2025[[#This Row],[META]]</f>
        <v>0.54335384615384619</v>
      </c>
      <c r="N32">
        <f>6-ROUNDUP(_xlfn.RANK.EQ(DATA_MAYO_2025[[#This Row],[AL_AC]],DATA_MAYO_2025[AL_AC],0)/(COUNTA(DATA_MAYO_2025[AL_AC])/5),0)</f>
        <v>3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5">
        <v>45084</v>
      </c>
      <c r="J33" t="s">
        <v>501</v>
      </c>
      <c r="L33" s="55"/>
      <c r="M33" s="1">
        <f>DATA_MAYO_2025[[#This Row],[RECUPERO]]/DATA_MAYO_2025[[#This Row],[META]]</f>
        <v>0.89054999999999995</v>
      </c>
      <c r="N33">
        <f>6-ROUNDUP(_xlfn.RANK.EQ(DATA_MAYO_2025[[#This Row],[AL_AC]],DATA_MAYO_2025[AL_AC],0)/(COUNTA(DATA_MAYO_2025[AL_AC])/5),0)</f>
        <v>5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5">
        <v>45457</v>
      </c>
      <c r="J34" t="s">
        <v>501</v>
      </c>
      <c r="L34" s="55"/>
      <c r="M34" s="1">
        <f>DATA_MAYO_2025[[#This Row],[RECUPERO]]/DATA_MAYO_2025[[#This Row],[META]]</f>
        <v>0.48955384615384617</v>
      </c>
      <c r="N34">
        <f>6-ROUNDUP(_xlfn.RANK.EQ(DATA_MAYO_2025[[#This Row],[AL_AC]],DATA_MAYO_2025[AL_AC],0)/(COUNTA(DATA_MAYO_2025[AL_AC])/5),0)</f>
        <v>3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5">
        <v>45364</v>
      </c>
      <c r="J35" t="s">
        <v>501</v>
      </c>
      <c r="L35" s="55"/>
      <c r="M35" s="1">
        <f>DATA_MAYO_2025[[#This Row],[RECUPERO]]/DATA_MAYO_2025[[#This Row],[META]]</f>
        <v>0.35515000000000002</v>
      </c>
      <c r="N35">
        <f>6-ROUNDUP(_xlfn.RANK.EQ(DATA_MAYO_2025[[#This Row],[AL_AC]],DATA_MAYO_2025[AL_AC],0)/(COUNTA(DATA_MAYO_2025[AL_AC])/5),0)</f>
        <v>2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5">
        <v>44971</v>
      </c>
      <c r="J36" t="s">
        <v>501</v>
      </c>
      <c r="L36" s="55"/>
      <c r="M36" s="1">
        <f>DATA_MAYO_2025[[#This Row],[RECUPERO]]/DATA_MAYO_2025[[#This Row],[META]]</f>
        <v>0.4540769230769231</v>
      </c>
      <c r="N36">
        <f>6-ROUNDUP(_xlfn.RANK.EQ(DATA_MAYO_2025[[#This Row],[AL_AC]],DATA_MAYO_2025[AL_AC],0)/(COUNTA(DATA_MAYO_2025[AL_AC])/5),0)</f>
        <v>3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5">
        <v>44566</v>
      </c>
      <c r="J37" t="s">
        <v>501</v>
      </c>
      <c r="L37" s="55"/>
      <c r="M37" s="1">
        <f>DATA_MAYO_2025[[#This Row],[RECUPERO]]/DATA_MAYO_2025[[#This Row],[META]]</f>
        <v>0.38940000000000002</v>
      </c>
      <c r="N37">
        <f>6-ROUNDUP(_xlfn.RANK.EQ(DATA_MAYO_2025[[#This Row],[AL_AC]],DATA_MAYO_2025[AL_AC],0)/(COUNTA(DATA_MAYO_2025[AL_AC])/5),0)</f>
        <v>2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5">
        <v>45133</v>
      </c>
      <c r="J38" t="s">
        <v>501</v>
      </c>
      <c r="L38" s="55"/>
      <c r="M38" s="1">
        <f>DATA_MAYO_2025[[#This Row],[RECUPERO]]/DATA_MAYO_2025[[#This Row],[META]]</f>
        <v>0.96973846153846155</v>
      </c>
      <c r="N38">
        <f>6-ROUNDUP(_xlfn.RANK.EQ(DATA_MAYO_2025[[#This Row],[AL_AC]],DATA_MAYO_2025[AL_AC],0)/(COUNTA(DATA_MAYO_2025[AL_AC])/5),0)</f>
        <v>5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5">
        <v>44673</v>
      </c>
      <c r="J39" t="s">
        <v>501</v>
      </c>
      <c r="L39" s="55"/>
      <c r="M39" s="1">
        <f>DATA_MAYO_2025[[#This Row],[RECUPERO]]/DATA_MAYO_2025[[#This Row],[META]]</f>
        <v>1.2E-2</v>
      </c>
      <c r="N39">
        <f>6-ROUNDUP(_xlfn.RANK.EQ(DATA_MAYO_2025[[#This Row],[AL_AC]],DATA_MAYO_2025[AL_AC],0)/(COUNTA(DATA_MAYO_2025[AL_AC])/5),0)</f>
        <v>1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5">
        <v>45506</v>
      </c>
      <c r="J40" t="s">
        <v>501</v>
      </c>
      <c r="L40" s="55"/>
      <c r="M40" s="1">
        <f>DATA_MAYO_2025[[#This Row],[RECUPERO]]/DATA_MAYO_2025[[#This Row],[META]]</f>
        <v>0.72409999999999997</v>
      </c>
      <c r="N40">
        <f>6-ROUNDUP(_xlfn.RANK.EQ(DATA_MAYO_2025[[#This Row],[AL_AC]],DATA_MAYO_2025[AL_AC],0)/(COUNTA(DATA_MAYO_2025[AL_AC])/5),0)</f>
        <v>4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5">
        <v>45748</v>
      </c>
      <c r="J41" t="s">
        <v>501</v>
      </c>
      <c r="L41" s="55"/>
      <c r="M41" s="1">
        <f>DATA_MAYO_2025[[#This Row],[RECUPERO]]/DATA_MAYO_2025[[#This Row],[META]]</f>
        <v>0.38747500000000001</v>
      </c>
      <c r="N41">
        <f>6-ROUNDUP(_xlfn.RANK.EQ(DATA_MAYO_2025[[#This Row],[AL_AC]],DATA_MAYO_2025[AL_AC],0)/(COUNTA(DATA_MAYO_2025[AL_AC])/5),0)</f>
        <v>2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5">
        <v>45804</v>
      </c>
      <c r="J42" t="s">
        <v>501</v>
      </c>
      <c r="L42" s="55"/>
      <c r="M42" s="1">
        <f>DATA_MAYO_2025[[#This Row],[RECUPERO]]/DATA_MAYO_2025[[#This Row],[META]]</f>
        <v>0.90502499999999997</v>
      </c>
      <c r="N42">
        <f>6-ROUNDUP(_xlfn.RANK.EQ(DATA_MAYO_2025[[#This Row],[AL_AC]],DATA_MAYO_2025[AL_AC],0)/(COUNTA(DATA_MAYO_2025[AL_AC])/5),0)</f>
        <v>5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5">
        <v>43132</v>
      </c>
      <c r="J43" t="s">
        <v>501</v>
      </c>
      <c r="L43" s="55"/>
      <c r="M43" s="1">
        <f>DATA_MAYO_2025[[#This Row],[RECUPERO]]/DATA_MAYO_2025[[#This Row],[META]]</f>
        <v>1.2592769230769232</v>
      </c>
      <c r="N43">
        <f>6-ROUNDUP(_xlfn.RANK.EQ(DATA_MAYO_2025[[#This Row],[AL_AC]],DATA_MAYO_2025[AL_AC],0)/(COUNTA(DATA_MAYO_2025[AL_AC])/5),0)</f>
        <v>5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5">
        <v>44748</v>
      </c>
      <c r="J44" t="s">
        <v>501</v>
      </c>
      <c r="L44" s="55"/>
      <c r="M44" s="1">
        <f>DATA_MAYO_2025[[#This Row],[RECUPERO]]/DATA_MAYO_2025[[#This Row],[META]]</f>
        <v>0.18375</v>
      </c>
      <c r="N44">
        <f>6-ROUNDUP(_xlfn.RANK.EQ(DATA_MAYO_2025[[#This Row],[AL_AC]],DATA_MAYO_2025[AL_AC],0)/(COUNTA(DATA_MAYO_2025[AL_AC])/5),0)</f>
        <v>1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5">
        <v>45523</v>
      </c>
      <c r="J45" t="s">
        <v>501</v>
      </c>
      <c r="L45" s="55"/>
      <c r="M45" s="1">
        <f>DATA_MAYO_2025[[#This Row],[RECUPERO]]/DATA_MAYO_2025[[#This Row],[META]]</f>
        <v>0.48923076923076925</v>
      </c>
      <c r="N45">
        <f>6-ROUNDUP(_xlfn.RANK.EQ(DATA_MAYO_2025[[#This Row],[AL_AC]],DATA_MAYO_2025[AL_AC],0)/(COUNTA(DATA_MAYO_2025[AL_AC])/5),0)</f>
        <v>3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5">
        <v>45334</v>
      </c>
      <c r="J46" t="s">
        <v>501</v>
      </c>
      <c r="L46" s="55"/>
      <c r="M46" s="1">
        <f>DATA_MAYO_2025[[#This Row],[RECUPERO]]/DATA_MAYO_2025[[#This Row],[META]]</f>
        <v>0.57552307692307692</v>
      </c>
      <c r="N46">
        <f>6-ROUNDUP(_xlfn.RANK.EQ(DATA_MAYO_2025[[#This Row],[AL_AC]],DATA_MAYO_2025[AL_AC],0)/(COUNTA(DATA_MAYO_2025[AL_AC])/5),0)</f>
        <v>4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5">
        <v>44993</v>
      </c>
      <c r="J47" t="s">
        <v>501</v>
      </c>
      <c r="L47" s="55"/>
      <c r="M47" s="1">
        <f>DATA_MAYO_2025[[#This Row],[RECUPERO]]/DATA_MAYO_2025[[#This Row],[META]]</f>
        <v>1.0128549999999998</v>
      </c>
      <c r="N47">
        <f>6-ROUNDUP(_xlfn.RANK.EQ(DATA_MAYO_2025[[#This Row],[AL_AC]],DATA_MAYO_2025[AL_AC],0)/(COUNTA(DATA_MAYO_2025[AL_AC])/5),0)</f>
        <v>5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5">
        <v>44941</v>
      </c>
      <c r="J48" t="s">
        <v>501</v>
      </c>
      <c r="L48" s="55"/>
      <c r="M48" s="1">
        <f>DATA_MAYO_2025[[#This Row],[RECUPERO]]/DATA_MAYO_2025[[#This Row],[META]]</f>
        <v>0.1515</v>
      </c>
      <c r="N48">
        <f>6-ROUNDUP(_xlfn.RANK.EQ(DATA_MAYO_2025[[#This Row],[AL_AC]],DATA_MAYO_2025[AL_AC],0)/(COUNTA(DATA_MAYO_2025[AL_AC])/5),0)</f>
        <v>1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5">
        <v>45175</v>
      </c>
      <c r="J49" t="s">
        <v>501</v>
      </c>
      <c r="L49" s="55"/>
      <c r="M49" s="1">
        <f>DATA_MAYO_2025[[#This Row],[RECUPERO]]/DATA_MAYO_2025[[#This Row],[META]]</f>
        <v>0.55006846153846145</v>
      </c>
      <c r="N49">
        <f>6-ROUNDUP(_xlfn.RANK.EQ(DATA_MAYO_2025[[#This Row],[AL_AC]],DATA_MAYO_2025[AL_AC],0)/(COUNTA(DATA_MAYO_2025[AL_AC])/5),0)</f>
        <v>4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5">
        <v>45803</v>
      </c>
      <c r="J50" t="s">
        <v>501</v>
      </c>
      <c r="L50" s="55"/>
      <c r="M50" s="1">
        <f>DATA_MAYO_2025[[#This Row],[RECUPERO]]/DATA_MAYO_2025[[#This Row],[META]]</f>
        <v>0.17788461538461539</v>
      </c>
      <c r="N50">
        <f>6-ROUNDUP(_xlfn.RANK.EQ(DATA_MAYO_2025[[#This Row],[AL_AC]],DATA_MAYO_2025[AL_AC],0)/(COUNTA(DATA_MAYO_2025[AL_AC])/5),0)</f>
        <v>1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5">
        <v>45285</v>
      </c>
      <c r="J51" t="s">
        <v>501</v>
      </c>
      <c r="L51" s="55"/>
      <c r="M51" s="1">
        <f>DATA_MAYO_2025[[#This Row],[RECUPERO]]/DATA_MAYO_2025[[#This Row],[META]]</f>
        <v>4.576923076923077E-2</v>
      </c>
      <c r="N51">
        <f>6-ROUNDUP(_xlfn.RANK.EQ(DATA_MAYO_2025[[#This Row],[AL_AC]],DATA_MAYO_2025[AL_AC],0)/(COUNTA(DATA_MAYO_2025[AL_AC])/5),0)</f>
        <v>1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5">
        <v>45675</v>
      </c>
      <c r="J52" t="s">
        <v>501</v>
      </c>
      <c r="L52" s="55"/>
      <c r="M52" s="1">
        <f>DATA_MAYO_2025[[#This Row],[RECUPERO]]/DATA_MAYO_2025[[#This Row],[META]]</f>
        <v>0.51012000000000002</v>
      </c>
      <c r="N52">
        <f>6-ROUNDUP(_xlfn.RANK.EQ(DATA_MAYO_2025[[#This Row],[AL_AC]],DATA_MAYO_2025[AL_AC],0)/(COUNTA(DATA_MAYO_2025[AL_AC])/5),0)</f>
        <v>3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5">
        <v>45142</v>
      </c>
      <c r="J53" t="s">
        <v>501</v>
      </c>
      <c r="L53" s="55"/>
      <c r="M53" s="1">
        <f>DATA_MAYO_2025[[#This Row],[RECUPERO]]/DATA_MAYO_2025[[#This Row],[META]]</f>
        <v>1.5924941538461537</v>
      </c>
      <c r="N53">
        <f>6-ROUNDUP(_xlfn.RANK.EQ(DATA_MAYO_2025[[#This Row],[AL_AC]],DATA_MAYO_2025[AL_AC],0)/(COUNTA(DATA_MAYO_2025[AL_AC])/5),0)</f>
        <v>5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5">
        <v>44869</v>
      </c>
      <c r="J54" t="s">
        <v>501</v>
      </c>
      <c r="L54" s="55"/>
      <c r="M54" s="1">
        <f>DATA_MAYO_2025[[#This Row],[RECUPERO]]/DATA_MAYO_2025[[#This Row],[META]]</f>
        <v>0.53285000000000005</v>
      </c>
      <c r="N54">
        <f>6-ROUNDUP(_xlfn.RANK.EQ(DATA_MAYO_2025[[#This Row],[AL_AC]],DATA_MAYO_2025[AL_AC],0)/(COUNTA(DATA_MAYO_2025[AL_AC])/5),0)</f>
        <v>3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5">
        <v>45805</v>
      </c>
      <c r="J55" t="s">
        <v>501</v>
      </c>
      <c r="L55" s="55"/>
      <c r="M55" s="1">
        <f>DATA_MAYO_2025[[#This Row],[RECUPERO]]/DATA_MAYO_2025[[#This Row],[META]]</f>
        <v>1.2213384615384615</v>
      </c>
      <c r="N55">
        <f>6-ROUNDUP(_xlfn.RANK.EQ(DATA_MAYO_2025[[#This Row],[AL_AC]],DATA_MAYO_2025[AL_AC],0)/(COUNTA(DATA_MAYO_2025[AL_AC])/5),0)</f>
        <v>5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5">
        <v>44470</v>
      </c>
      <c r="J56" t="s">
        <v>501</v>
      </c>
      <c r="L56" s="55"/>
      <c r="M56" s="1">
        <f>DATA_MAYO_2025[[#This Row],[RECUPERO]]/DATA_MAYO_2025[[#This Row],[META]]</f>
        <v>0.53384615384615386</v>
      </c>
      <c r="N56">
        <f>6-ROUNDUP(_xlfn.RANK.EQ(DATA_MAYO_2025[[#This Row],[AL_AC]],DATA_MAYO_2025[AL_AC],0)/(COUNTA(DATA_MAYO_2025[AL_AC])/5),0)</f>
        <v>3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5">
        <v>44951</v>
      </c>
      <c r="J57" t="s">
        <v>501</v>
      </c>
      <c r="L57" s="55"/>
      <c r="M57" s="1">
        <f>DATA_MAYO_2025[[#This Row],[RECUPERO]]/DATA_MAYO_2025[[#This Row],[META]]</f>
        <v>0.71824615384615387</v>
      </c>
      <c r="N57">
        <f>6-ROUNDUP(_xlfn.RANK.EQ(DATA_MAYO_2025[[#This Row],[AL_AC]],DATA_MAYO_2025[AL_AC],0)/(COUNTA(DATA_MAYO_2025[AL_AC])/5),0)</f>
        <v>4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5">
        <v>45772</v>
      </c>
      <c r="J58" t="s">
        <v>501</v>
      </c>
      <c r="L58" s="55"/>
      <c r="M58" s="1">
        <f>DATA_MAYO_2025[[#This Row],[RECUPERO]]/DATA_MAYO_2025[[#This Row],[META]]</f>
        <v>0.7</v>
      </c>
      <c r="N58">
        <f>6-ROUNDUP(_xlfn.RANK.EQ(DATA_MAYO_2025[[#This Row],[AL_AC]],DATA_MAYO_2025[AL_AC],0)/(COUNTA(DATA_MAYO_2025[AL_AC])/5),0)</f>
        <v>4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5">
        <v>44301</v>
      </c>
      <c r="J59" t="s">
        <v>501</v>
      </c>
      <c r="L59" s="55"/>
      <c r="M59" s="1">
        <f>DATA_MAYO_2025[[#This Row],[RECUPERO]]/DATA_MAYO_2025[[#This Row],[META]]</f>
        <v>0.46763076923076924</v>
      </c>
      <c r="N59">
        <f>6-ROUNDUP(_xlfn.RANK.EQ(DATA_MAYO_2025[[#This Row],[AL_AC]],DATA_MAYO_2025[AL_AC],0)/(COUNTA(DATA_MAYO_2025[AL_AC])/5),0)</f>
        <v>3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5">
        <v>45133</v>
      </c>
      <c r="J60" t="s">
        <v>501</v>
      </c>
      <c r="L60" s="55"/>
      <c r="M60" s="1">
        <f>DATA_MAYO_2025[[#This Row],[RECUPERO]]/DATA_MAYO_2025[[#This Row],[META]]</f>
        <v>0.64692307692307693</v>
      </c>
      <c r="N60">
        <f>6-ROUNDUP(_xlfn.RANK.EQ(DATA_MAYO_2025[[#This Row],[AL_AC]],DATA_MAYO_2025[AL_AC],0)/(COUNTA(DATA_MAYO_2025[AL_AC])/5),0)</f>
        <v>4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5">
        <v>45304</v>
      </c>
      <c r="J61" t="s">
        <v>501</v>
      </c>
      <c r="L61" s="55"/>
      <c r="M61" s="1">
        <f>DATA_MAYO_2025[[#This Row],[RECUPERO]]/DATA_MAYO_2025[[#This Row],[META]]</f>
        <v>0.65569230769230769</v>
      </c>
      <c r="N61">
        <f>6-ROUNDUP(_xlfn.RANK.EQ(DATA_MAYO_2025[[#This Row],[AL_AC]],DATA_MAYO_2025[AL_AC],0)/(COUNTA(DATA_MAYO_2025[AL_AC])/5),0)</f>
        <v>4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5">
        <v>45429</v>
      </c>
      <c r="J62" t="s">
        <v>501</v>
      </c>
      <c r="L62" s="55"/>
      <c r="M62" s="1">
        <f>DATA_MAYO_2025[[#This Row],[RECUPERO]]/DATA_MAYO_2025[[#This Row],[META]]</f>
        <v>5.2499999999999998E-2</v>
      </c>
      <c r="N62">
        <f>6-ROUNDUP(_xlfn.RANK.EQ(DATA_MAYO_2025[[#This Row],[AL_AC]],DATA_MAYO_2025[AL_AC],0)/(COUNTA(DATA_MAYO_2025[AL_AC])/5),0)</f>
        <v>1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5">
        <v>45334</v>
      </c>
      <c r="J63" t="s">
        <v>501</v>
      </c>
      <c r="L63" s="55"/>
      <c r="M63" s="1">
        <f>DATA_MAYO_2025[[#This Row],[RECUPERO]]/DATA_MAYO_2025[[#This Row],[META]]</f>
        <v>0.37940000000000002</v>
      </c>
      <c r="N63">
        <f>6-ROUNDUP(_xlfn.RANK.EQ(DATA_MAYO_2025[[#This Row],[AL_AC]],DATA_MAYO_2025[AL_AC],0)/(COUNTA(DATA_MAYO_2025[AL_AC])/5),0)</f>
        <v>2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5">
        <v>45399</v>
      </c>
      <c r="J64" t="s">
        <v>501</v>
      </c>
      <c r="L64" s="55"/>
      <c r="M64" s="1">
        <f>DATA_MAYO_2025[[#This Row],[RECUPERO]]/DATA_MAYO_2025[[#This Row],[META]]</f>
        <v>0.35930769230769233</v>
      </c>
      <c r="N64">
        <f>6-ROUNDUP(_xlfn.RANK.EQ(DATA_MAYO_2025[[#This Row],[AL_AC]],DATA_MAYO_2025[AL_AC],0)/(COUNTA(DATA_MAYO_2025[AL_AC])/5),0)</f>
        <v>2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5">
        <v>44937</v>
      </c>
      <c r="J65" t="s">
        <v>501</v>
      </c>
      <c r="L65" s="55"/>
      <c r="M65" s="1">
        <f>DATA_MAYO_2025[[#This Row],[RECUPERO]]/DATA_MAYO_2025[[#This Row],[META]]</f>
        <v>0.38682384615384613</v>
      </c>
      <c r="N65">
        <f>6-ROUNDUP(_xlfn.RANK.EQ(DATA_MAYO_2025[[#This Row],[AL_AC]],DATA_MAYO_2025[AL_AC],0)/(COUNTA(DATA_MAYO_2025[AL_AC])/5),0)</f>
        <v>2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5">
        <v>45785</v>
      </c>
      <c r="J66" t="s">
        <v>501</v>
      </c>
      <c r="L66" s="55"/>
      <c r="M66" s="1">
        <f>DATA_MAYO_2025[[#This Row],[RECUPERO]]/DATA_MAYO_2025[[#This Row],[META]]</f>
        <v>0.76733846153846152</v>
      </c>
      <c r="N66">
        <f>6-ROUNDUP(_xlfn.RANK.EQ(DATA_MAYO_2025[[#This Row],[AL_AC]],DATA_MAYO_2025[AL_AC],0)/(COUNTA(DATA_MAYO_2025[AL_AC])/5),0)</f>
        <v>4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5">
        <v>45793</v>
      </c>
      <c r="J67" t="s">
        <v>501</v>
      </c>
      <c r="L67" s="55"/>
      <c r="M67" s="1">
        <f>DATA_MAYO_2025[[#This Row],[RECUPERO]]/DATA_MAYO_2025[[#This Row],[META]]</f>
        <v>0.25306153846153845</v>
      </c>
      <c r="N67">
        <f>6-ROUNDUP(_xlfn.RANK.EQ(DATA_MAYO_2025[[#This Row],[AL_AC]],DATA_MAYO_2025[AL_AC],0)/(COUNTA(DATA_MAYO_2025[AL_AC])/5),0)</f>
        <v>2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5">
        <v>44748</v>
      </c>
      <c r="J68" t="s">
        <v>501</v>
      </c>
      <c r="L68" s="55"/>
      <c r="M68" s="1">
        <f>DATA_MAYO_2025[[#This Row],[RECUPERO]]/DATA_MAYO_2025[[#This Row],[META]]</f>
        <v>0.43846153846153846</v>
      </c>
      <c r="N68">
        <f>6-ROUNDUP(_xlfn.RANK.EQ(DATA_MAYO_2025[[#This Row],[AL_AC]],DATA_MAYO_2025[AL_AC],0)/(COUNTA(DATA_MAYO_2025[AL_AC])/5),0)</f>
        <v>3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5">
        <v>44735</v>
      </c>
      <c r="J69" t="s">
        <v>501</v>
      </c>
      <c r="L69" s="55"/>
      <c r="M69" s="1">
        <f>DATA_MAYO_2025[[#This Row],[RECUPERO]]/DATA_MAYO_2025[[#This Row],[META]]</f>
        <v>0.69013999999999998</v>
      </c>
      <c r="N69">
        <f>6-ROUNDUP(_xlfn.RANK.EQ(DATA_MAYO_2025[[#This Row],[AL_AC]],DATA_MAYO_2025[AL_AC],0)/(COUNTA(DATA_MAYO_2025[AL_AC])/5),0)</f>
        <v>4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5">
        <v>44104</v>
      </c>
      <c r="J70" t="s">
        <v>501</v>
      </c>
      <c r="L70" s="55"/>
      <c r="M70" s="1">
        <f>DATA_MAYO_2025[[#This Row],[RECUPERO]]/DATA_MAYO_2025[[#This Row],[META]]</f>
        <v>0.13</v>
      </c>
      <c r="N70">
        <f>6-ROUNDUP(_xlfn.RANK.EQ(DATA_MAYO_2025[[#This Row],[AL_AC]],DATA_MAYO_2025[AL_AC],0)/(COUNTA(DATA_MAYO_2025[AL_AC])/5),0)</f>
        <v>1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5">
        <v>45674</v>
      </c>
      <c r="J71" t="s">
        <v>501</v>
      </c>
      <c r="L71" s="55"/>
      <c r="M71" s="1">
        <f>DATA_MAYO_2025[[#This Row],[RECUPERO]]/DATA_MAYO_2025[[#This Row],[META]]</f>
        <v>0.36037449999999999</v>
      </c>
      <c r="N71">
        <f>6-ROUNDUP(_xlfn.RANK.EQ(DATA_MAYO_2025[[#This Row],[AL_AC]],DATA_MAYO_2025[AL_AC],0)/(COUNTA(DATA_MAYO_2025[AL_AC])/5),0)</f>
        <v>2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5">
        <v>45530</v>
      </c>
      <c r="J72" t="s">
        <v>501</v>
      </c>
      <c r="L72" s="55"/>
      <c r="M72" s="1">
        <f>DATA_MAYO_2025[[#This Row],[RECUPERO]]/DATA_MAYO_2025[[#This Row],[META]]</f>
        <v>0.11615384615384615</v>
      </c>
      <c r="N72">
        <f>6-ROUNDUP(_xlfn.RANK.EQ(DATA_MAYO_2025[[#This Row],[AL_AC]],DATA_MAYO_2025[AL_AC],0)/(COUNTA(DATA_MAYO_2025[AL_AC])/5),0)</f>
        <v>1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5">
        <v>45423</v>
      </c>
      <c r="J73" t="s">
        <v>501</v>
      </c>
      <c r="L73" s="55"/>
      <c r="M73" s="1">
        <f>DATA_MAYO_2025[[#This Row],[RECUPERO]]/DATA_MAYO_2025[[#This Row],[META]]</f>
        <v>0.81130738461538465</v>
      </c>
      <c r="N73">
        <f>6-ROUNDUP(_xlfn.RANK.EQ(DATA_MAYO_2025[[#This Row],[AL_AC]],DATA_MAYO_2025[AL_AC],0)/(COUNTA(DATA_MAYO_2025[AL_AC])/5),0)</f>
        <v>5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5">
        <v>42814</v>
      </c>
      <c r="J74" t="s">
        <v>501</v>
      </c>
      <c r="L74" s="55"/>
      <c r="M74" s="1">
        <f>DATA_MAYO_2025[[#This Row],[RECUPERO]]/DATA_MAYO_2025[[#This Row],[META]]</f>
        <v>0.01</v>
      </c>
      <c r="N74">
        <f>6-ROUNDUP(_xlfn.RANK.EQ(DATA_MAYO_2025[[#This Row],[AL_AC]],DATA_MAYO_2025[AL_AC],0)/(COUNTA(DATA_MAYO_2025[AL_AC])/5),0)</f>
        <v>1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5">
        <v>45800</v>
      </c>
      <c r="J75" t="s">
        <v>501</v>
      </c>
      <c r="L75" s="55"/>
      <c r="M75" s="1">
        <f>DATA_MAYO_2025[[#This Row],[RECUPERO]]/DATA_MAYO_2025[[#This Row],[META]]</f>
        <v>7.6923076923076927E-3</v>
      </c>
      <c r="N75">
        <f>6-ROUNDUP(_xlfn.RANK.EQ(DATA_MAYO_2025[[#This Row],[AL_AC]],DATA_MAYO_2025[AL_AC],0)/(COUNTA(DATA_MAYO_2025[AL_AC])/5),0)</f>
        <v>1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5">
        <v>45800</v>
      </c>
      <c r="J76" t="s">
        <v>501</v>
      </c>
      <c r="L76" s="55"/>
      <c r="M76" s="1">
        <f>DATA_MAYO_2025[[#This Row],[RECUPERO]]/DATA_MAYO_2025[[#This Row],[META]]</f>
        <v>0.57524649999999999</v>
      </c>
      <c r="N76">
        <f>6-ROUNDUP(_xlfn.RANK.EQ(DATA_MAYO_2025[[#This Row],[AL_AC]],DATA_MAYO_2025[AL_AC],0)/(COUNTA(DATA_MAYO_2025[AL_AC])/5),0)</f>
        <v>4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5">
        <v>45145</v>
      </c>
      <c r="J77" t="s">
        <v>501</v>
      </c>
      <c r="L77" s="55"/>
      <c r="M77" s="1">
        <f>DATA_MAYO_2025[[#This Row],[RECUPERO]]/DATA_MAYO_2025[[#This Row],[META]]</f>
        <v>0</v>
      </c>
      <c r="N77">
        <f>6-ROUNDUP(_xlfn.RANK.EQ(DATA_MAYO_2025[[#This Row],[AL_AC]],DATA_MAYO_2025[AL_AC],0)/(COUNTA(DATA_MAYO_2025[AL_AC])/5),0)</f>
        <v>1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5">
        <v>44945</v>
      </c>
      <c r="J78" t="s">
        <v>501</v>
      </c>
      <c r="L78" s="55"/>
      <c r="M78" s="1">
        <f>DATA_MAYO_2025[[#This Row],[RECUPERO]]/DATA_MAYO_2025[[#This Row],[META]]</f>
        <v>1.8238461538461539</v>
      </c>
      <c r="N78">
        <f>6-ROUNDUP(_xlfn.RANK.EQ(DATA_MAYO_2025[[#This Row],[AL_AC]],DATA_MAYO_2025[AL_AC],0)/(COUNTA(DATA_MAYO_2025[AL_AC])/5),0)</f>
        <v>5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>
        <f>6-ROUNDUP(_xlfn.RANK.EQ(DATA_MAYO_2025[[#This Row],[AL_AC]],DATA_MAYO_2025[AL_AC],0)/(COUNTA(DATA_MAYO_2025[AL_AC])/5),0)</f>
        <v>3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>
        <f>6-ROUNDUP(_xlfn.RANK.EQ(DATA_MAYO_2025[[#This Row],[AL_AC]],DATA_MAYO_2025[AL_AC],0)/(COUNTA(DATA_MAYO_2025[AL_AC])/5),0)</f>
        <v>1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>
        <f>6-ROUNDUP(_xlfn.RANK.EQ(DATA_MAYO_2025[[#This Row],[AL_AC]],DATA_MAYO_2025[AL_AC],0)/(COUNTA(DATA_MAYO_2025[AL_AC])/5),0)</f>
        <v>2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>
        <f>6-ROUNDUP(_xlfn.RANK.EQ(DATA_MAYO_2025[[#This Row],[AL_AC]],DATA_MAYO_2025[AL_AC],0)/(COUNTA(DATA_MAYO_2025[AL_AC])/5),0)</f>
        <v>5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>
        <f>6-ROUNDUP(_xlfn.RANK.EQ(DATA_MAYO_2025[[#This Row],[AL_AC]],DATA_MAYO_2025[AL_AC],0)/(COUNTA(DATA_MAYO_2025[AL_AC])/5),0)</f>
        <v>4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>
        <f>6-ROUNDUP(_xlfn.RANK.EQ(DATA_MAYO_2025[[#This Row],[AL_AC]],DATA_MAYO_2025[AL_AC],0)/(COUNTA(DATA_MAYO_2025[AL_AC])/5),0)</f>
        <v>1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5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5</v>
      </c>
      <c r="B3" s="65" t="s">
        <v>69</v>
      </c>
      <c r="C3" s="66"/>
      <c r="D3" s="66"/>
      <c r="E3" s="66" t="s">
        <v>5</v>
      </c>
      <c r="F3" s="65" t="s">
        <v>69</v>
      </c>
      <c r="G3" s="65"/>
      <c r="H3" s="65" t="s">
        <v>379</v>
      </c>
      <c r="I3" s="67">
        <v>44459</v>
      </c>
      <c r="J3" s="67" t="s">
        <v>500</v>
      </c>
      <c r="L3" s="55"/>
      <c r="M3" s="33">
        <v>2025</v>
      </c>
      <c r="N3" s="33" t="s">
        <v>144</v>
      </c>
      <c r="O3" s="33">
        <v>21</v>
      </c>
    </row>
    <row r="4" spans="1:93" x14ac:dyDescent="0.25">
      <c r="A4" s="65" t="s">
        <v>2</v>
      </c>
      <c r="B4" s="65" t="s">
        <v>29</v>
      </c>
      <c r="C4" s="66"/>
      <c r="D4" s="66"/>
      <c r="E4" s="66" t="s">
        <v>2</v>
      </c>
      <c r="F4" s="65" t="s">
        <v>29</v>
      </c>
      <c r="G4" s="65"/>
      <c r="H4" s="65" t="s">
        <v>416</v>
      </c>
      <c r="I4" s="67">
        <v>44685</v>
      </c>
      <c r="J4" s="67" t="s">
        <v>500</v>
      </c>
      <c r="L4" s="55"/>
    </row>
    <row r="5" spans="1:93" x14ac:dyDescent="0.25">
      <c r="A5" s="65" t="s">
        <v>8</v>
      </c>
      <c r="B5" s="65" t="s">
        <v>21</v>
      </c>
      <c r="C5" s="66"/>
      <c r="D5" s="66"/>
      <c r="E5" s="66" t="s">
        <v>8</v>
      </c>
      <c r="F5" s="65" t="s">
        <v>21</v>
      </c>
      <c r="G5" s="65"/>
      <c r="H5" s="65" t="s">
        <v>409</v>
      </c>
      <c r="I5" s="67">
        <v>44824</v>
      </c>
      <c r="J5" s="67" t="s">
        <v>500</v>
      </c>
      <c r="L5" s="55"/>
    </row>
    <row r="6" spans="1:93" x14ac:dyDescent="0.25">
      <c r="A6" s="65" t="s">
        <v>6</v>
      </c>
      <c r="B6" s="65" t="s">
        <v>18</v>
      </c>
      <c r="C6" s="66"/>
      <c r="D6" s="66"/>
      <c r="E6" s="66" t="s">
        <v>6</v>
      </c>
      <c r="F6" s="65" t="s">
        <v>18</v>
      </c>
      <c r="G6" s="65"/>
      <c r="H6" s="65" t="s">
        <v>431</v>
      </c>
      <c r="I6" s="67">
        <v>45132</v>
      </c>
      <c r="J6" s="67" t="s">
        <v>500</v>
      </c>
      <c r="L6" s="55"/>
    </row>
    <row r="7" spans="1:93" x14ac:dyDescent="0.25">
      <c r="A7" s="65" t="s">
        <v>125</v>
      </c>
      <c r="B7" s="65" t="s">
        <v>20</v>
      </c>
      <c r="C7" s="66"/>
      <c r="D7" s="66"/>
      <c r="E7" s="66" t="s">
        <v>125</v>
      </c>
      <c r="F7" s="65" t="s">
        <v>20</v>
      </c>
      <c r="G7" s="65"/>
      <c r="H7" s="65" t="s">
        <v>427</v>
      </c>
      <c r="I7" s="67">
        <v>45141</v>
      </c>
      <c r="J7" s="67" t="s">
        <v>500</v>
      </c>
      <c r="L7" s="55"/>
      <c r="CK7" t="s">
        <v>626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5" t="s">
        <v>9</v>
      </c>
      <c r="B8" s="65" t="s">
        <v>71</v>
      </c>
      <c r="C8" s="66"/>
      <c r="D8" s="66"/>
      <c r="E8" s="66" t="s">
        <v>9</v>
      </c>
      <c r="F8" s="65" t="s">
        <v>71</v>
      </c>
      <c r="G8" s="65"/>
      <c r="H8" s="65" t="s">
        <v>414</v>
      </c>
      <c r="I8" s="67">
        <v>45427</v>
      </c>
      <c r="J8" s="67" t="s">
        <v>500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5">
        <v>44111</v>
      </c>
      <c r="J9" t="s">
        <v>501</v>
      </c>
      <c r="L9" s="55"/>
      <c r="M9" s="1">
        <f>DATA_JUNIO_2025[[#This Row],[RECUPERO]]/DATA_JUNIO_2025[[#This Row],[META]]</f>
        <v>0.87016923076923081</v>
      </c>
      <c r="N9">
        <f>6-ROUNDUP(_xlfn.RANK.EQ(DATA_JUNIO_2025[[#This Row],[AL_AC]],DATA_JUNIO_2025[AL_AC],0)/(COUNTA(DATA_JUNIO_2025[AL_AC])/5),0)</f>
        <v>5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5">
        <v>45299</v>
      </c>
      <c r="J10" t="s">
        <v>501</v>
      </c>
      <c r="L10" s="55"/>
      <c r="M10" s="1">
        <f>DATA_JUNIO_2025[[#This Row],[RECUPERO]]/DATA_JUNIO_2025[[#This Row],[META]]</f>
        <v>0.54383076923076923</v>
      </c>
      <c r="N10">
        <f>6-ROUNDUP(_xlfn.RANK.EQ(DATA_JUNIO_2025[[#This Row],[AL_AC]],DATA_JUNIO_2025[AL_AC],0)/(COUNTA(DATA_JUNIO_2025[AL_AC])/5),0)</f>
        <v>3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5">
        <v>44259</v>
      </c>
      <c r="J11" t="s">
        <v>501</v>
      </c>
      <c r="L11" s="55"/>
      <c r="M11" s="1">
        <f>DATA_JUNIO_2025[[#This Row],[RECUPERO]]/DATA_JUNIO_2025[[#This Row],[META]]</f>
        <v>0.2153846153846154</v>
      </c>
      <c r="N11">
        <f>6-ROUNDUP(_xlfn.RANK.EQ(DATA_JUNIO_2025[[#This Row],[AL_AC]],DATA_JUNIO_2025[AL_AC],0)/(COUNTA(DATA_JUNIO_2025[AL_AC])/5),0)</f>
        <v>1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5">
        <v>44820</v>
      </c>
      <c r="J12" t="s">
        <v>501</v>
      </c>
      <c r="L12" s="55"/>
      <c r="M12" s="1">
        <f>DATA_JUNIO_2025[[#This Row],[RECUPERO]]/DATA_JUNIO_2025[[#This Row],[META]]</f>
        <v>1.0038733333333334</v>
      </c>
      <c r="N12">
        <f>6-ROUNDUP(_xlfn.RANK.EQ(DATA_JUNIO_2025[[#This Row],[AL_AC]],DATA_JUNIO_2025[AL_AC],0)/(COUNTA(DATA_JUNIO_2025[AL_AC])/5),0)</f>
        <v>5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5">
        <v>44819</v>
      </c>
      <c r="J13" t="s">
        <v>501</v>
      </c>
      <c r="L13" s="55"/>
      <c r="M13" s="1">
        <f>DATA_JUNIO_2025[[#This Row],[RECUPERO]]/DATA_JUNIO_2025[[#This Row],[META]]</f>
        <v>5.0866666666666664E-2</v>
      </c>
      <c r="N13">
        <f>6-ROUNDUP(_xlfn.RANK.EQ(DATA_JUNIO_2025[[#This Row],[AL_AC]],DATA_JUNIO_2025[AL_AC],0)/(COUNTA(DATA_JUNIO_2025[AL_AC])/5),0)</f>
        <v>1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5">
        <v>45334</v>
      </c>
      <c r="J14" t="s">
        <v>501</v>
      </c>
      <c r="L14" s="55"/>
      <c r="M14" s="1">
        <f>DATA_JUNIO_2025[[#This Row],[RECUPERO]]/DATA_JUNIO_2025[[#This Row],[META]]</f>
        <v>0.28987692307692309</v>
      </c>
      <c r="N14">
        <f>6-ROUNDUP(_xlfn.RANK.EQ(DATA_JUNIO_2025[[#This Row],[AL_AC]],DATA_JUNIO_2025[AL_AC],0)/(COUNTA(DATA_JUNIO_2025[AL_AC])/5),0)</f>
        <v>2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5">
        <v>45727</v>
      </c>
      <c r="J15" t="s">
        <v>501</v>
      </c>
      <c r="L15" s="55"/>
      <c r="M15" s="1">
        <f>DATA_JUNIO_2025[[#This Row],[RECUPERO]]/DATA_JUNIO_2025[[#This Row],[META]]</f>
        <v>0.5121230769230769</v>
      </c>
      <c r="N15">
        <f>6-ROUNDUP(_xlfn.RANK.EQ(DATA_JUNIO_2025[[#This Row],[AL_AC]],DATA_JUNIO_2025[AL_AC],0)/(COUNTA(DATA_JUNIO_2025[AL_AC])/5),0)</f>
        <v>3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5">
        <v>45819</v>
      </c>
      <c r="J16" t="s">
        <v>501</v>
      </c>
      <c r="L16" s="55"/>
      <c r="M16" s="1">
        <f>DATA_JUNIO_2025[[#This Row],[RECUPERO]]/DATA_JUNIO_2025[[#This Row],[META]]</f>
        <v>0.9277333333333333</v>
      </c>
      <c r="N16">
        <f>6-ROUNDUP(_xlfn.RANK.EQ(DATA_JUNIO_2025[[#This Row],[AL_AC]],DATA_JUNIO_2025[AL_AC],0)/(COUNTA(DATA_JUNIO_2025[AL_AC])/5),0)</f>
        <v>5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5">
        <v>45727</v>
      </c>
      <c r="J17" t="s">
        <v>501</v>
      </c>
      <c r="L17" s="55"/>
      <c r="M17" s="1">
        <f>DATA_JUNIO_2025[[#This Row],[RECUPERO]]/DATA_JUNIO_2025[[#This Row],[META]]</f>
        <v>0.36533333333333334</v>
      </c>
      <c r="N17">
        <f>6-ROUNDUP(_xlfn.RANK.EQ(DATA_JUNIO_2025[[#This Row],[AL_AC]],DATA_JUNIO_2025[AL_AC],0)/(COUNTA(DATA_JUNIO_2025[AL_AC])/5),0)</f>
        <v>2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5">
        <v>45348</v>
      </c>
      <c r="J18" t="s">
        <v>501</v>
      </c>
      <c r="L18" s="55"/>
      <c r="M18" s="1">
        <f>DATA_JUNIO_2025[[#This Row],[RECUPERO]]/DATA_JUNIO_2025[[#This Row],[META]]</f>
        <v>0.44668852459016395</v>
      </c>
      <c r="N18">
        <f>6-ROUNDUP(_xlfn.RANK.EQ(DATA_JUNIO_2025[[#This Row],[AL_AC]],DATA_JUNIO_2025[AL_AC],0)/(COUNTA(DATA_JUNIO_2025[AL_AC])/5),0)</f>
        <v>3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5">
        <v>44909</v>
      </c>
      <c r="J19" t="s">
        <v>501</v>
      </c>
      <c r="L19" s="55"/>
      <c r="M19" s="1">
        <f>DATA_JUNIO_2025[[#This Row],[RECUPERO]]/DATA_JUNIO_2025[[#This Row],[META]]</f>
        <v>0.13612307692307693</v>
      </c>
      <c r="N19">
        <f>6-ROUNDUP(_xlfn.RANK.EQ(DATA_JUNIO_2025[[#This Row],[AL_AC]],DATA_JUNIO_2025[AL_AC],0)/(COUNTA(DATA_JUNIO_2025[AL_AC])/5),0)</f>
        <v>1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5">
        <v>44716</v>
      </c>
      <c r="J20" t="s">
        <v>501</v>
      </c>
      <c r="L20" s="55"/>
      <c r="M20" s="1">
        <f>DATA_JUNIO_2025[[#This Row],[RECUPERO]]/DATA_JUNIO_2025[[#This Row],[META]]</f>
        <v>0.7795333333333333</v>
      </c>
      <c r="N20">
        <f>6-ROUNDUP(_xlfn.RANK.EQ(DATA_JUNIO_2025[[#This Row],[AL_AC]],DATA_JUNIO_2025[AL_AC],0)/(COUNTA(DATA_JUNIO_2025[AL_AC])/5),0)</f>
        <v>4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5">
        <v>45590</v>
      </c>
      <c r="J21" t="s">
        <v>501</v>
      </c>
      <c r="L21" s="55"/>
      <c r="M21" s="1">
        <f>DATA_JUNIO_2025[[#This Row],[RECUPERO]]/DATA_JUNIO_2025[[#This Row],[META]]</f>
        <v>0.1215076923076923</v>
      </c>
      <c r="N21">
        <f>6-ROUNDUP(_xlfn.RANK.EQ(DATA_JUNIO_2025[[#This Row],[AL_AC]],DATA_JUNIO_2025[AL_AC],0)/(COUNTA(DATA_JUNIO_2025[AL_AC])/5),0)</f>
        <v>1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5">
        <v>45021</v>
      </c>
      <c r="J22" t="s">
        <v>501</v>
      </c>
      <c r="L22" s="55"/>
      <c r="M22" s="1">
        <f>DATA_JUNIO_2025[[#This Row],[RECUPERO]]/DATA_JUNIO_2025[[#This Row],[META]]</f>
        <v>1.4086712307692308</v>
      </c>
      <c r="N22">
        <f>6-ROUNDUP(_xlfn.RANK.EQ(DATA_JUNIO_2025[[#This Row],[AL_AC]],DATA_JUNIO_2025[AL_AC],0)/(COUNTA(DATA_JUNIO_2025[AL_AC])/5),0)</f>
        <v>5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5">
        <v>45334</v>
      </c>
      <c r="J23" t="s">
        <v>501</v>
      </c>
      <c r="L23" s="55"/>
      <c r="M23" s="1">
        <f>DATA_JUNIO_2025[[#This Row],[RECUPERO]]/DATA_JUNIO_2025[[#This Row],[META]]</f>
        <v>1.4252666666666667</v>
      </c>
      <c r="N23">
        <f>6-ROUNDUP(_xlfn.RANK.EQ(DATA_JUNIO_2025[[#This Row],[AL_AC]],DATA_JUNIO_2025[AL_AC],0)/(COUNTA(DATA_JUNIO_2025[AL_AC])/5),0)</f>
        <v>5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5">
        <v>45316</v>
      </c>
      <c r="J24" t="s">
        <v>501</v>
      </c>
      <c r="L24" s="55"/>
      <c r="M24" s="1">
        <f>DATA_JUNIO_2025[[#This Row],[RECUPERO]]/DATA_JUNIO_2025[[#This Row],[META]]</f>
        <v>0.50206666666666666</v>
      </c>
      <c r="N24">
        <f>6-ROUNDUP(_xlfn.RANK.EQ(DATA_JUNIO_2025[[#This Row],[AL_AC]],DATA_JUNIO_2025[AL_AC],0)/(COUNTA(DATA_JUNIO_2025[AL_AC])/5),0)</f>
        <v>3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5">
        <v>45700</v>
      </c>
      <c r="J25" t="s">
        <v>501</v>
      </c>
      <c r="L25" s="55"/>
      <c r="M25" s="1">
        <f>DATA_JUNIO_2025[[#This Row],[RECUPERO]]/DATA_JUNIO_2025[[#This Row],[META]]</f>
        <v>0.35344262295081968</v>
      </c>
      <c r="N25">
        <f>6-ROUNDUP(_xlfn.RANK.EQ(DATA_JUNIO_2025[[#This Row],[AL_AC]],DATA_JUNIO_2025[AL_AC],0)/(COUNTA(DATA_JUNIO_2025[AL_AC])/5),0)</f>
        <v>2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5">
        <v>45798</v>
      </c>
      <c r="J26" t="s">
        <v>501</v>
      </c>
      <c r="L26" s="55"/>
      <c r="M26" s="1">
        <f>DATA_JUNIO_2025[[#This Row],[RECUPERO]]/DATA_JUNIO_2025[[#This Row],[META]]</f>
        <v>0.75239999999999996</v>
      </c>
      <c r="N26">
        <f>6-ROUNDUP(_xlfn.RANK.EQ(DATA_JUNIO_2025[[#This Row],[AL_AC]],DATA_JUNIO_2025[AL_AC],0)/(COUNTA(DATA_JUNIO_2025[AL_AC])/5),0)</f>
        <v>4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5">
        <v>44811</v>
      </c>
      <c r="J27" t="s">
        <v>501</v>
      </c>
      <c r="L27" s="55"/>
      <c r="M27" s="1">
        <f>DATA_JUNIO_2025[[#This Row],[RECUPERO]]/DATA_JUNIO_2025[[#This Row],[META]]</f>
        <v>0.65742800000000001</v>
      </c>
      <c r="N27">
        <f>6-ROUNDUP(_xlfn.RANK.EQ(DATA_JUNIO_2025[[#This Row],[AL_AC]],DATA_JUNIO_2025[AL_AC],0)/(COUNTA(DATA_JUNIO_2025[AL_AC])/5),0)</f>
        <v>4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5">
        <v>45371</v>
      </c>
      <c r="J28" t="s">
        <v>501</v>
      </c>
      <c r="L28" s="55"/>
      <c r="M28" s="1">
        <f>DATA_JUNIO_2025[[#This Row],[RECUPERO]]/DATA_JUNIO_2025[[#This Row],[META]]</f>
        <v>1.6403333333333334</v>
      </c>
      <c r="N28">
        <f>6-ROUNDUP(_xlfn.RANK.EQ(DATA_JUNIO_2025[[#This Row],[AL_AC]],DATA_JUNIO_2025[AL_AC],0)/(COUNTA(DATA_JUNIO_2025[AL_AC])/5),0)</f>
        <v>5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5">
        <v>44706</v>
      </c>
      <c r="J29" t="s">
        <v>501</v>
      </c>
      <c r="L29" s="55"/>
      <c r="M29" s="1">
        <f>DATA_JUNIO_2025[[#This Row],[RECUPERO]]/DATA_JUNIO_2025[[#This Row],[META]]</f>
        <v>0.80760655737704923</v>
      </c>
      <c r="N29">
        <f>6-ROUNDUP(_xlfn.RANK.EQ(DATA_JUNIO_2025[[#This Row],[AL_AC]],DATA_JUNIO_2025[AL_AC],0)/(COUNTA(DATA_JUNIO_2025[AL_AC])/5),0)</f>
        <v>4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5">
        <v>44888</v>
      </c>
      <c r="J30" t="s">
        <v>501</v>
      </c>
      <c r="L30" s="55"/>
      <c r="M30" s="1">
        <f>DATA_JUNIO_2025[[#This Row],[RECUPERO]]/DATA_JUNIO_2025[[#This Row],[META]]</f>
        <v>0.25192307692307692</v>
      </c>
      <c r="N30">
        <f>6-ROUNDUP(_xlfn.RANK.EQ(DATA_JUNIO_2025[[#This Row],[AL_AC]],DATA_JUNIO_2025[AL_AC],0)/(COUNTA(DATA_JUNIO_2025[AL_AC])/5),0)</f>
        <v>1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5">
        <v>44870</v>
      </c>
      <c r="J31" t="s">
        <v>501</v>
      </c>
      <c r="L31" s="55"/>
      <c r="M31" s="1">
        <f>DATA_JUNIO_2025[[#This Row],[RECUPERO]]/DATA_JUNIO_2025[[#This Row],[META]]</f>
        <v>0.83660000000000001</v>
      </c>
      <c r="N31">
        <f>6-ROUNDUP(_xlfn.RANK.EQ(DATA_JUNIO_2025[[#This Row],[AL_AC]],DATA_JUNIO_2025[AL_AC],0)/(COUNTA(DATA_JUNIO_2025[AL_AC])/5),0)</f>
        <v>4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5">
        <v>44840</v>
      </c>
      <c r="J32" t="s">
        <v>501</v>
      </c>
      <c r="L32" s="55"/>
      <c r="M32" s="1">
        <f>DATA_JUNIO_2025[[#This Row],[RECUPERO]]/DATA_JUNIO_2025[[#This Row],[META]]</f>
        <v>0.50175384615384611</v>
      </c>
      <c r="N32">
        <f>6-ROUNDUP(_xlfn.RANK.EQ(DATA_JUNIO_2025[[#This Row],[AL_AC]],DATA_JUNIO_2025[AL_AC],0)/(COUNTA(DATA_JUNIO_2025[AL_AC])/5),0)</f>
        <v>3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5">
        <v>45798</v>
      </c>
      <c r="J33" t="s">
        <v>501</v>
      </c>
      <c r="L33" s="55"/>
      <c r="M33" s="1">
        <f>DATA_JUNIO_2025[[#This Row],[RECUPERO]]/DATA_JUNIO_2025[[#This Row],[META]]</f>
        <v>0.30833333333333335</v>
      </c>
      <c r="N33">
        <f>6-ROUNDUP(_xlfn.RANK.EQ(DATA_JUNIO_2025[[#This Row],[AL_AC]],DATA_JUNIO_2025[AL_AC],0)/(COUNTA(DATA_JUNIO_2025[AL_AC])/5),0)</f>
        <v>2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5">
        <v>45334</v>
      </c>
      <c r="J34" t="s">
        <v>501</v>
      </c>
      <c r="L34" s="55"/>
      <c r="M34" s="1">
        <f>DATA_JUNIO_2025[[#This Row],[RECUPERO]]/DATA_JUNIO_2025[[#This Row],[META]]</f>
        <v>1.07595</v>
      </c>
      <c r="N34">
        <f>6-ROUNDUP(_xlfn.RANK.EQ(DATA_JUNIO_2025[[#This Row],[AL_AC]],DATA_JUNIO_2025[AL_AC],0)/(COUNTA(DATA_JUNIO_2025[AL_AC])/5),0)</f>
        <v>5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5">
        <v>43035</v>
      </c>
      <c r="J35" t="s">
        <v>501</v>
      </c>
      <c r="L35" s="55"/>
      <c r="M35" s="1">
        <f>DATA_JUNIO_2025[[#This Row],[RECUPERO]]/DATA_JUNIO_2025[[#This Row],[META]]</f>
        <v>0.5633800000000001</v>
      </c>
      <c r="N35">
        <f>6-ROUNDUP(_xlfn.RANK.EQ(DATA_JUNIO_2025[[#This Row],[AL_AC]],DATA_JUNIO_2025[AL_AC],0)/(COUNTA(DATA_JUNIO_2025[AL_AC])/5),0)</f>
        <v>4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5">
        <v>44971</v>
      </c>
      <c r="J36" t="s">
        <v>501</v>
      </c>
      <c r="L36" s="55"/>
      <c r="M36" s="1">
        <f>DATA_JUNIO_2025[[#This Row],[RECUPERO]]/DATA_JUNIO_2025[[#This Row],[META]]</f>
        <v>0.47669230769230769</v>
      </c>
      <c r="N36">
        <f>6-ROUNDUP(_xlfn.RANK.EQ(DATA_JUNIO_2025[[#This Row],[AL_AC]],DATA_JUNIO_2025[AL_AC],0)/(COUNTA(DATA_JUNIO_2025[AL_AC])/5),0)</f>
        <v>3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5">
        <v>45084</v>
      </c>
      <c r="J37" t="s">
        <v>501</v>
      </c>
      <c r="L37" s="55"/>
      <c r="M37" s="1">
        <f>DATA_JUNIO_2025[[#This Row],[RECUPERO]]/DATA_JUNIO_2025[[#This Row],[META]]</f>
        <v>0.32</v>
      </c>
      <c r="N37">
        <f>6-ROUNDUP(_xlfn.RANK.EQ(DATA_JUNIO_2025[[#This Row],[AL_AC]],DATA_JUNIO_2025[AL_AC],0)/(COUNTA(DATA_JUNIO_2025[AL_AC])/5),0)</f>
        <v>2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5">
        <v>44566</v>
      </c>
      <c r="J38" t="s">
        <v>501</v>
      </c>
      <c r="L38" s="55"/>
      <c r="M38" s="1">
        <f>DATA_JUNIO_2025[[#This Row],[RECUPERO]]/DATA_JUNIO_2025[[#This Row],[META]]</f>
        <v>0.46814666666666666</v>
      </c>
      <c r="N38">
        <f>6-ROUNDUP(_xlfn.RANK.EQ(DATA_JUNIO_2025[[#This Row],[AL_AC]],DATA_JUNIO_2025[AL_AC],0)/(COUNTA(DATA_JUNIO_2025[AL_AC])/5),0)</f>
        <v>3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5">
        <v>44811</v>
      </c>
      <c r="J39" t="s">
        <v>501</v>
      </c>
      <c r="L39" s="55"/>
      <c r="M39" s="1">
        <f>DATA_JUNIO_2025[[#This Row],[RECUPERO]]/DATA_JUNIO_2025[[#This Row],[META]]</f>
        <v>0.78659999999999997</v>
      </c>
      <c r="N39">
        <f>6-ROUNDUP(_xlfn.RANK.EQ(DATA_JUNIO_2025[[#This Row],[AL_AC]],DATA_JUNIO_2025[AL_AC],0)/(COUNTA(DATA_JUNIO_2025[AL_AC])/5),0)</f>
        <v>4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5">
        <v>45457</v>
      </c>
      <c r="J40" t="s">
        <v>501</v>
      </c>
      <c r="L40" s="55"/>
      <c r="M40" s="1">
        <f>DATA_JUNIO_2025[[#This Row],[RECUPERO]]/DATA_JUNIO_2025[[#This Row],[META]]</f>
        <v>1.1831230769230769</v>
      </c>
      <c r="N40">
        <f>6-ROUNDUP(_xlfn.RANK.EQ(DATA_JUNIO_2025[[#This Row],[AL_AC]],DATA_JUNIO_2025[AL_AC],0)/(COUNTA(DATA_JUNIO_2025[AL_AC])/5),0)</f>
        <v>5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5">
        <v>45364</v>
      </c>
      <c r="J41" t="s">
        <v>501</v>
      </c>
      <c r="L41" s="55"/>
      <c r="M41" s="1">
        <f>DATA_JUNIO_2025[[#This Row],[RECUPERO]]/DATA_JUNIO_2025[[#This Row],[META]]</f>
        <v>0.36593333333333333</v>
      </c>
      <c r="N41">
        <f>6-ROUNDUP(_xlfn.RANK.EQ(DATA_JUNIO_2025[[#This Row],[AL_AC]],DATA_JUNIO_2025[AL_AC],0)/(COUNTA(DATA_JUNIO_2025[AL_AC])/5),0)</f>
        <v>2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5">
        <v>44811</v>
      </c>
      <c r="J42" t="s">
        <v>501</v>
      </c>
      <c r="L42" s="55"/>
      <c r="M42" s="1">
        <f>DATA_JUNIO_2025[[#This Row],[RECUPERO]]/DATA_JUNIO_2025[[#This Row],[META]]</f>
        <v>0.64621538461538464</v>
      </c>
      <c r="N42">
        <f>6-ROUNDUP(_xlfn.RANK.EQ(DATA_JUNIO_2025[[#This Row],[AL_AC]],DATA_JUNIO_2025[AL_AC],0)/(COUNTA(DATA_JUNIO_2025[AL_AC])/5),0)</f>
        <v>4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5">
        <v>45523</v>
      </c>
      <c r="J43" t="s">
        <v>501</v>
      </c>
      <c r="L43" s="55"/>
      <c r="M43" s="1">
        <f>DATA_JUNIO_2025[[#This Row],[RECUPERO]]/DATA_JUNIO_2025[[#This Row],[META]]</f>
        <v>0.92958461538461534</v>
      </c>
      <c r="N43">
        <f>6-ROUNDUP(_xlfn.RANK.EQ(DATA_JUNIO_2025[[#This Row],[AL_AC]],DATA_JUNIO_2025[AL_AC],0)/(COUNTA(DATA_JUNIO_2025[AL_AC])/5),0)</f>
        <v>5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5">
        <v>45748</v>
      </c>
      <c r="J44" t="s">
        <v>501</v>
      </c>
      <c r="L44" s="55"/>
      <c r="M44" s="1">
        <f>DATA_JUNIO_2025[[#This Row],[RECUPERO]]/DATA_JUNIO_2025[[#This Row],[META]]</f>
        <v>0.37245901639344264</v>
      </c>
      <c r="N44">
        <f>6-ROUNDUP(_xlfn.RANK.EQ(DATA_JUNIO_2025[[#This Row],[AL_AC]],DATA_JUNIO_2025[AL_AC],0)/(COUNTA(DATA_JUNIO_2025[AL_AC])/5),0)</f>
        <v>2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5">
        <v>44748</v>
      </c>
      <c r="J45" t="s">
        <v>501</v>
      </c>
      <c r="L45" s="55"/>
      <c r="M45" s="1">
        <f>DATA_JUNIO_2025[[#This Row],[RECUPERO]]/DATA_JUNIO_2025[[#This Row],[META]]</f>
        <v>0.34173333333333333</v>
      </c>
      <c r="N45">
        <f>6-ROUNDUP(_xlfn.RANK.EQ(DATA_JUNIO_2025[[#This Row],[AL_AC]],DATA_JUNIO_2025[AL_AC],0)/(COUNTA(DATA_JUNIO_2025[AL_AC])/5),0)</f>
        <v>2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5">
        <v>44673</v>
      </c>
      <c r="J46" t="s">
        <v>501</v>
      </c>
      <c r="L46" s="55"/>
      <c r="M46" s="1">
        <f>DATA_JUNIO_2025[[#This Row],[RECUPERO]]/DATA_JUNIO_2025[[#This Row],[META]]</f>
        <v>4.6666666666666669E-2</v>
      </c>
      <c r="N46">
        <f>6-ROUNDUP(_xlfn.RANK.EQ(DATA_JUNIO_2025[[#This Row],[AL_AC]],DATA_JUNIO_2025[AL_AC],0)/(COUNTA(DATA_JUNIO_2025[AL_AC])/5),0)</f>
        <v>1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5">
        <v>45334</v>
      </c>
      <c r="J47" t="s">
        <v>501</v>
      </c>
      <c r="L47" s="55"/>
      <c r="M47" s="1">
        <f>DATA_JUNIO_2025[[#This Row],[RECUPERO]]/DATA_JUNIO_2025[[#This Row],[META]]</f>
        <v>0.32</v>
      </c>
      <c r="N47">
        <f>6-ROUNDUP(_xlfn.RANK.EQ(DATA_JUNIO_2025[[#This Row],[AL_AC]],DATA_JUNIO_2025[AL_AC],0)/(COUNTA(DATA_JUNIO_2025[AL_AC])/5),0)</f>
        <v>2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5">
        <v>45175</v>
      </c>
      <c r="J48" t="s">
        <v>501</v>
      </c>
      <c r="L48" s="55"/>
      <c r="M48" s="1">
        <f>DATA_JUNIO_2025[[#This Row],[RECUPERO]]/DATA_JUNIO_2025[[#This Row],[META]]</f>
        <v>0.51557377049180331</v>
      </c>
      <c r="N48">
        <f>6-ROUNDUP(_xlfn.RANK.EQ(DATA_JUNIO_2025[[#This Row],[AL_AC]],DATA_JUNIO_2025[AL_AC],0)/(COUNTA(DATA_JUNIO_2025[AL_AC])/5),0)</f>
        <v>3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5">
        <v>43132</v>
      </c>
      <c r="J49" t="s">
        <v>501</v>
      </c>
      <c r="L49" s="55"/>
      <c r="M49" s="1">
        <f>DATA_JUNIO_2025[[#This Row],[RECUPERO]]/DATA_JUNIO_2025[[#This Row],[META]]</f>
        <v>0.14546666666666666</v>
      </c>
      <c r="N49">
        <f>6-ROUNDUP(_xlfn.RANK.EQ(DATA_JUNIO_2025[[#This Row],[AL_AC]],DATA_JUNIO_2025[AL_AC],0)/(COUNTA(DATA_JUNIO_2025[AL_AC])/5),0)</f>
        <v>1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5">
        <v>45506</v>
      </c>
      <c r="J50" t="s">
        <v>501</v>
      </c>
      <c r="L50" s="55"/>
      <c r="M50" s="1">
        <f>DATA_JUNIO_2025[[#This Row],[RECUPERO]]/DATA_JUNIO_2025[[#This Row],[META]]</f>
        <v>0.82065573770491806</v>
      </c>
      <c r="N50">
        <f>6-ROUNDUP(_xlfn.RANK.EQ(DATA_JUNIO_2025[[#This Row],[AL_AC]],DATA_JUNIO_2025[AL_AC],0)/(COUNTA(DATA_JUNIO_2025[AL_AC])/5),0)</f>
        <v>4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5">
        <v>45804</v>
      </c>
      <c r="J51" t="s">
        <v>501</v>
      </c>
      <c r="L51" s="55"/>
      <c r="M51" s="1">
        <f>DATA_JUNIO_2025[[#This Row],[RECUPERO]]/DATA_JUNIO_2025[[#This Row],[META]]</f>
        <v>0.13400666666666666</v>
      </c>
      <c r="N51">
        <f>6-ROUNDUP(_xlfn.RANK.EQ(DATA_JUNIO_2025[[#This Row],[AL_AC]],DATA_JUNIO_2025[AL_AC],0)/(COUNTA(DATA_JUNIO_2025[AL_AC])/5),0)</f>
        <v>1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5">
        <v>44941</v>
      </c>
      <c r="J52" t="s">
        <v>501</v>
      </c>
      <c r="L52" s="55"/>
      <c r="M52" s="1">
        <f>DATA_JUNIO_2025[[#This Row],[RECUPERO]]/DATA_JUNIO_2025[[#This Row],[META]]</f>
        <v>1.2638</v>
      </c>
      <c r="N52">
        <f>6-ROUNDUP(_xlfn.RANK.EQ(DATA_JUNIO_2025[[#This Row],[AL_AC]],DATA_JUNIO_2025[AL_AC],0)/(COUNTA(DATA_JUNIO_2025[AL_AC])/5),0)</f>
        <v>5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5">
        <v>44993</v>
      </c>
      <c r="J53" t="s">
        <v>501</v>
      </c>
      <c r="L53" s="55"/>
      <c r="M53" s="1">
        <f>DATA_JUNIO_2025[[#This Row],[RECUPERO]]/DATA_JUNIO_2025[[#This Row],[META]]</f>
        <v>0.42841538461538464</v>
      </c>
      <c r="N53">
        <f>6-ROUNDUP(_xlfn.RANK.EQ(DATA_JUNIO_2025[[#This Row],[AL_AC]],DATA_JUNIO_2025[AL_AC],0)/(COUNTA(DATA_JUNIO_2025[AL_AC])/5),0)</f>
        <v>3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5">
        <v>45285</v>
      </c>
      <c r="J54" t="s">
        <v>501</v>
      </c>
      <c r="L54" s="55"/>
      <c r="M54" s="1">
        <f>DATA_JUNIO_2025[[#This Row],[RECUPERO]]/DATA_JUNIO_2025[[#This Row],[META]]</f>
        <v>0.43803278688524588</v>
      </c>
      <c r="N54">
        <f>6-ROUNDUP(_xlfn.RANK.EQ(DATA_JUNIO_2025[[#This Row],[AL_AC]],DATA_JUNIO_2025[AL_AC],0)/(COUNTA(DATA_JUNIO_2025[AL_AC])/5),0)</f>
        <v>3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5">
        <v>45675</v>
      </c>
      <c r="J55" t="s">
        <v>501</v>
      </c>
      <c r="L55" s="55"/>
      <c r="M55" s="1">
        <f>DATA_JUNIO_2025[[#This Row],[RECUPERO]]/DATA_JUNIO_2025[[#This Row],[META]]</f>
        <v>0.32240000000000002</v>
      </c>
      <c r="N55">
        <f>6-ROUNDUP(_xlfn.RANK.EQ(DATA_JUNIO_2025[[#This Row],[AL_AC]],DATA_JUNIO_2025[AL_AC],0)/(COUNTA(DATA_JUNIO_2025[AL_AC])/5),0)</f>
        <v>2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5">
        <v>44951</v>
      </c>
      <c r="J56" t="s">
        <v>501</v>
      </c>
      <c r="L56" s="55"/>
      <c r="M56" s="1">
        <f>DATA_JUNIO_2025[[#This Row],[RECUPERO]]/DATA_JUNIO_2025[[#This Row],[META]]</f>
        <v>0.61939999999999995</v>
      </c>
      <c r="N56">
        <f>6-ROUNDUP(_xlfn.RANK.EQ(DATA_JUNIO_2025[[#This Row],[AL_AC]],DATA_JUNIO_2025[AL_AC],0)/(COUNTA(DATA_JUNIO_2025[AL_AC])/5),0)</f>
        <v>4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5">
        <v>44470</v>
      </c>
      <c r="J57" t="s">
        <v>501</v>
      </c>
      <c r="L57" s="55"/>
      <c r="M57" s="1">
        <f>DATA_JUNIO_2025[[#This Row],[RECUPERO]]/DATA_JUNIO_2025[[#This Row],[META]]</f>
        <v>7.6131147540983601E-2</v>
      </c>
      <c r="N57">
        <f>6-ROUNDUP(_xlfn.RANK.EQ(DATA_JUNIO_2025[[#This Row],[AL_AC]],DATA_JUNIO_2025[AL_AC],0)/(COUNTA(DATA_JUNIO_2025[AL_AC])/5),0)</f>
        <v>1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5">
        <v>45805</v>
      </c>
      <c r="J58" t="s">
        <v>501</v>
      </c>
      <c r="L58" s="55"/>
      <c r="M58" s="1">
        <f>DATA_JUNIO_2025[[#This Row],[RECUPERO]]/DATA_JUNIO_2025[[#This Row],[META]]</f>
        <v>0.54201538461538457</v>
      </c>
      <c r="N58">
        <f>6-ROUNDUP(_xlfn.RANK.EQ(DATA_JUNIO_2025[[#This Row],[AL_AC]],DATA_JUNIO_2025[AL_AC],0)/(COUNTA(DATA_JUNIO_2025[AL_AC])/5),0)</f>
        <v>3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5">
        <v>45772</v>
      </c>
      <c r="J59" t="s">
        <v>501</v>
      </c>
      <c r="L59" s="55"/>
      <c r="M59" s="1">
        <f>DATA_JUNIO_2025[[#This Row],[RECUPERO]]/DATA_JUNIO_2025[[#This Row],[META]]</f>
        <v>0.47153333333333336</v>
      </c>
      <c r="N59">
        <f>6-ROUNDUP(_xlfn.RANK.EQ(DATA_JUNIO_2025[[#This Row],[AL_AC]],DATA_JUNIO_2025[AL_AC],0)/(COUNTA(DATA_JUNIO_2025[AL_AC])/5),0)</f>
        <v>3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5">
        <v>45818</v>
      </c>
      <c r="J60" t="s">
        <v>501</v>
      </c>
      <c r="L60" s="55"/>
      <c r="M60" s="1">
        <f>DATA_JUNIO_2025[[#This Row],[RECUPERO]]/DATA_JUNIO_2025[[#This Row],[META]]</f>
        <v>1.3104769230769231</v>
      </c>
      <c r="N60">
        <f>6-ROUNDUP(_xlfn.RANK.EQ(DATA_JUNIO_2025[[#This Row],[AL_AC]],DATA_JUNIO_2025[AL_AC],0)/(COUNTA(DATA_JUNIO_2025[AL_AC])/5),0)</f>
        <v>5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5">
        <v>44748</v>
      </c>
      <c r="J61" t="s">
        <v>501</v>
      </c>
      <c r="L61" s="55"/>
      <c r="M61" s="1">
        <f>DATA_JUNIO_2025[[#This Row],[RECUPERO]]/DATA_JUNIO_2025[[#This Row],[META]]</f>
        <v>0.38119999999999998</v>
      </c>
      <c r="N61">
        <f>6-ROUNDUP(_xlfn.RANK.EQ(DATA_JUNIO_2025[[#This Row],[AL_AC]],DATA_JUNIO_2025[AL_AC],0)/(COUNTA(DATA_JUNIO_2025[AL_AC])/5),0)</f>
        <v>2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5">
        <v>44869</v>
      </c>
      <c r="J62" t="s">
        <v>501</v>
      </c>
      <c r="L62" s="55"/>
      <c r="M62" s="1">
        <f>DATA_JUNIO_2025[[#This Row],[RECUPERO]]/DATA_JUNIO_2025[[#This Row],[META]]</f>
        <v>0.26721311475409837</v>
      </c>
      <c r="N62">
        <f>6-ROUNDUP(_xlfn.RANK.EQ(DATA_JUNIO_2025[[#This Row],[AL_AC]],DATA_JUNIO_2025[AL_AC],0)/(COUNTA(DATA_JUNIO_2025[AL_AC])/5),0)</f>
        <v>1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5">
        <v>45803</v>
      </c>
      <c r="J63" t="s">
        <v>501</v>
      </c>
      <c r="L63" s="55"/>
      <c r="M63" s="1">
        <f>DATA_JUNIO_2025[[#This Row],[RECUPERO]]/DATA_JUNIO_2025[[#This Row],[META]]</f>
        <v>0.38683076923076926</v>
      </c>
      <c r="N63">
        <f>6-ROUNDUP(_xlfn.RANK.EQ(DATA_JUNIO_2025[[#This Row],[AL_AC]],DATA_JUNIO_2025[AL_AC],0)/(COUNTA(DATA_JUNIO_2025[AL_AC])/5),0)</f>
        <v>2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5">
        <v>45334</v>
      </c>
      <c r="J64" t="s">
        <v>501</v>
      </c>
      <c r="L64" s="55"/>
      <c r="M64" s="1">
        <f>DATA_JUNIO_2025[[#This Row],[RECUPERO]]/DATA_JUNIO_2025[[#This Row],[META]]</f>
        <v>0.77458461538461543</v>
      </c>
      <c r="N64">
        <f>6-ROUNDUP(_xlfn.RANK.EQ(DATA_JUNIO_2025[[#This Row],[AL_AC]],DATA_JUNIO_2025[AL_AC],0)/(COUNTA(DATA_JUNIO_2025[AL_AC])/5),0)</f>
        <v>4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5">
        <v>45133</v>
      </c>
      <c r="J65" t="s">
        <v>501</v>
      </c>
      <c r="L65" s="55"/>
      <c r="M65" s="1">
        <f>DATA_JUNIO_2025[[#This Row],[RECUPERO]]/DATA_JUNIO_2025[[#This Row],[META]]</f>
        <v>0.12198461538461539</v>
      </c>
      <c r="N65">
        <f>6-ROUNDUP(_xlfn.RANK.EQ(DATA_JUNIO_2025[[#This Row],[AL_AC]],DATA_JUNIO_2025[AL_AC],0)/(COUNTA(DATA_JUNIO_2025[AL_AC])/5),0)</f>
        <v>1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5">
        <v>45304</v>
      </c>
      <c r="J66" t="s">
        <v>501</v>
      </c>
      <c r="L66" s="55"/>
      <c r="M66" s="1">
        <f>DATA_JUNIO_2025[[#This Row],[RECUPERO]]/DATA_JUNIO_2025[[#This Row],[META]]</f>
        <v>0.33798461538461538</v>
      </c>
      <c r="N66">
        <f>6-ROUNDUP(_xlfn.RANK.EQ(DATA_JUNIO_2025[[#This Row],[AL_AC]],DATA_JUNIO_2025[AL_AC],0)/(COUNTA(DATA_JUNIO_2025[AL_AC])/5),0)</f>
        <v>2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5">
        <v>45451</v>
      </c>
      <c r="J67" t="s">
        <v>501</v>
      </c>
      <c r="L67" s="55"/>
      <c r="M67" s="1">
        <f>DATA_JUNIO_2025[[#This Row],[RECUPERO]]/DATA_JUNIO_2025[[#This Row],[META]]</f>
        <v>0.90316923076923072</v>
      </c>
      <c r="N67">
        <f>6-ROUNDUP(_xlfn.RANK.EQ(DATA_JUNIO_2025[[#This Row],[AL_AC]],DATA_JUNIO_2025[AL_AC],0)/(COUNTA(DATA_JUNIO_2025[AL_AC])/5),0)</f>
        <v>5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5">
        <v>44937</v>
      </c>
      <c r="J68" t="s">
        <v>501</v>
      </c>
      <c r="L68" s="55"/>
      <c r="M68" s="1">
        <f>DATA_JUNIO_2025[[#This Row],[RECUPERO]]/DATA_JUNIO_2025[[#This Row],[META]]</f>
        <v>0.47706666666666669</v>
      </c>
      <c r="N68">
        <f>6-ROUNDUP(_xlfn.RANK.EQ(DATA_JUNIO_2025[[#This Row],[AL_AC]],DATA_JUNIO_2025[AL_AC],0)/(COUNTA(DATA_JUNIO_2025[AL_AC])/5),0)</f>
        <v>3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5">
        <v>45429</v>
      </c>
      <c r="J69" t="s">
        <v>501</v>
      </c>
      <c r="L69" s="55"/>
      <c r="M69" s="1">
        <f>DATA_JUNIO_2025[[#This Row],[RECUPERO]]/DATA_JUNIO_2025[[#This Row],[META]]</f>
        <v>0.59830769230769232</v>
      </c>
      <c r="N69">
        <f>6-ROUNDUP(_xlfn.RANK.EQ(DATA_JUNIO_2025[[#This Row],[AL_AC]],DATA_JUNIO_2025[AL_AC],0)/(COUNTA(DATA_JUNIO_2025[AL_AC])/5),0)</f>
        <v>4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5">
        <v>45399</v>
      </c>
      <c r="J70" t="s">
        <v>501</v>
      </c>
      <c r="L70" s="55"/>
      <c r="M70" s="1">
        <f>DATA_JUNIO_2025[[#This Row],[RECUPERO]]/DATA_JUNIO_2025[[#This Row],[META]]</f>
        <v>1.525855076923077</v>
      </c>
      <c r="N70">
        <f>6-ROUNDUP(_xlfn.RANK.EQ(DATA_JUNIO_2025[[#This Row],[AL_AC]],DATA_JUNIO_2025[AL_AC],0)/(COUNTA(DATA_JUNIO_2025[AL_AC])/5),0)</f>
        <v>5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5">
        <v>45793</v>
      </c>
      <c r="J71" t="s">
        <v>501</v>
      </c>
      <c r="L71" s="55"/>
      <c r="M71" s="1">
        <f>DATA_JUNIO_2025[[#This Row],[RECUPERO]]/DATA_JUNIO_2025[[#This Row],[META]]</f>
        <v>0.20480000000000001</v>
      </c>
      <c r="N71">
        <f>6-ROUNDUP(_xlfn.RANK.EQ(DATA_JUNIO_2025[[#This Row],[AL_AC]],DATA_JUNIO_2025[AL_AC],0)/(COUNTA(DATA_JUNIO_2025[AL_AC])/5),0)</f>
        <v>1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5">
        <v>44748</v>
      </c>
      <c r="J72" t="s">
        <v>501</v>
      </c>
      <c r="L72" s="55"/>
      <c r="M72" s="1">
        <f>DATA_JUNIO_2025[[#This Row],[RECUPERO]]/DATA_JUNIO_2025[[#This Row],[META]]</f>
        <v>0.20976923076923076</v>
      </c>
      <c r="N72">
        <f>6-ROUNDUP(_xlfn.RANK.EQ(DATA_JUNIO_2025[[#This Row],[AL_AC]],DATA_JUNIO_2025[AL_AC],0)/(COUNTA(DATA_JUNIO_2025[AL_AC])/5),0)</f>
        <v>1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5">
        <v>38525</v>
      </c>
      <c r="J73" t="s">
        <v>501</v>
      </c>
      <c r="L73" s="55"/>
      <c r="M73" s="1">
        <f>DATA_JUNIO_2025[[#This Row],[RECUPERO]]/DATA_JUNIO_2025[[#This Row],[META]]</f>
        <v>0.754</v>
      </c>
      <c r="N73">
        <f>6-ROUNDUP(_xlfn.RANK.EQ(DATA_JUNIO_2025[[#This Row],[AL_AC]],DATA_JUNIO_2025[AL_AC],0)/(COUNTA(DATA_JUNIO_2025[AL_AC])/5),0)</f>
        <v>4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5">
        <v>44735</v>
      </c>
      <c r="J74" t="s">
        <v>501</v>
      </c>
      <c r="L74" s="55"/>
      <c r="M74" s="1">
        <f>DATA_JUNIO_2025[[#This Row],[RECUPERO]]/DATA_JUNIO_2025[[#This Row],[META]]</f>
        <v>0.47986666666666666</v>
      </c>
      <c r="N74">
        <f>6-ROUNDUP(_xlfn.RANK.EQ(DATA_JUNIO_2025[[#This Row],[AL_AC]],DATA_JUNIO_2025[AL_AC],0)/(COUNTA(DATA_JUNIO_2025[AL_AC])/5),0)</f>
        <v>3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5">
        <v>44945</v>
      </c>
      <c r="J75" t="s">
        <v>501</v>
      </c>
      <c r="L75" s="55"/>
      <c r="M75" s="1">
        <f>DATA_JUNIO_2025[[#This Row],[RECUPERO]]/DATA_JUNIO_2025[[#This Row],[META]]</f>
        <v>0.30121538461538461</v>
      </c>
      <c r="N75">
        <f>6-ROUNDUP(_xlfn.RANK.EQ(DATA_JUNIO_2025[[#This Row],[AL_AC]],DATA_JUNIO_2025[AL_AC],0)/(COUNTA(DATA_JUNIO_2025[AL_AC])/5),0)</f>
        <v>2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5">
        <v>45530</v>
      </c>
      <c r="J76" t="s">
        <v>501</v>
      </c>
      <c r="L76" s="55"/>
      <c r="M76" s="1">
        <f>DATA_JUNIO_2025[[#This Row],[RECUPERO]]/DATA_JUNIO_2025[[#This Row],[META]]</f>
        <v>0.38524590163934425</v>
      </c>
      <c r="N76">
        <f>6-ROUNDUP(_xlfn.RANK.EQ(DATA_JUNIO_2025[[#This Row],[AL_AC]],DATA_JUNIO_2025[AL_AC],0)/(COUNTA(DATA_JUNIO_2025[AL_AC])/5),0)</f>
        <v>2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5">
        <v>45145</v>
      </c>
      <c r="J77" t="s">
        <v>501</v>
      </c>
      <c r="L77" s="55"/>
      <c r="M77" s="1">
        <f>DATA_JUNIO_2025[[#This Row],[RECUPERO]]/DATA_JUNIO_2025[[#This Row],[META]]</f>
        <v>2.3333333333333334E-2</v>
      </c>
      <c r="N77">
        <f>6-ROUNDUP(_xlfn.RANK.EQ(DATA_JUNIO_2025[[#This Row],[AL_AC]],DATA_JUNIO_2025[AL_AC],0)/(COUNTA(DATA_JUNIO_2025[AL_AC])/5),0)</f>
        <v>1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5">
        <v>42814</v>
      </c>
      <c r="J78" t="s">
        <v>501</v>
      </c>
      <c r="M78" s="1">
        <f>DATA_JUNIO_2025[[#This Row],[RECUPERO]]/DATA_JUNIO_2025[[#This Row],[META]]</f>
        <v>1.0196000000000001</v>
      </c>
      <c r="N78">
        <f>6-ROUNDUP(_xlfn.RANK.EQ(DATA_JUNIO_2025[[#This Row],[AL_AC]],DATA_JUNIO_2025[AL_AC],0)/(COUNTA(DATA_JUNIO_2025[AL_AC])/5),0)</f>
        <v>5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5">
        <v>44104</v>
      </c>
      <c r="J79" t="s">
        <v>501</v>
      </c>
      <c r="M79" s="1">
        <f>DATA_JUNIO_2025[[#This Row],[RECUPERO]]/DATA_JUNIO_2025[[#This Row],[META]]</f>
        <v>0.26166666666666666</v>
      </c>
      <c r="N79">
        <f>6-ROUNDUP(_xlfn.RANK.EQ(DATA_JUNIO_2025[[#This Row],[AL_AC]],DATA_JUNIO_2025[AL_AC],0)/(COUNTA(DATA_JUNIO_2025[AL_AC])/5),0)</f>
        <v>1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5">
        <v>45674</v>
      </c>
      <c r="J80" t="s">
        <v>501</v>
      </c>
      <c r="M80" s="1">
        <f>DATA_JUNIO_2025[[#This Row],[RECUPERO]]/DATA_JUNIO_2025[[#This Row],[META]]</f>
        <v>0.85598461538461534</v>
      </c>
      <c r="N80">
        <f>6-ROUNDUP(_xlfn.RANK.EQ(DATA_JUNIO_2025[[#This Row],[AL_AC]],DATA_JUNIO_2025[AL_AC],0)/(COUNTA(DATA_JUNIO_2025[AL_AC])/5),0)</f>
        <v>5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5">
        <v>45800</v>
      </c>
      <c r="J81" t="s">
        <v>501</v>
      </c>
      <c r="M81" s="1">
        <f>DATA_JUNIO_2025[[#This Row],[RECUPERO]]/DATA_JUNIO_2025[[#This Row],[META]]</f>
        <v>0.61761538461538457</v>
      </c>
      <c r="N81">
        <f>6-ROUNDUP(_xlfn.RANK.EQ(DATA_JUNIO_2025[[#This Row],[AL_AC]],DATA_JUNIO_2025[AL_AC],0)/(COUNTA(DATA_JUNIO_2025[AL_AC])/5),0)</f>
        <v>4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5">
        <v>45832</v>
      </c>
      <c r="J82" t="s">
        <v>501</v>
      </c>
      <c r="M82" s="1">
        <f>DATA_JUNIO_2025[[#This Row],[RECUPERO]]/DATA_JUNIO_2025[[#This Row],[META]]</f>
        <v>0.57720000000000005</v>
      </c>
      <c r="N82">
        <f>6-ROUNDUP(_xlfn.RANK.EQ(DATA_JUNIO_2025[[#This Row],[AL_AC]],DATA_JUNIO_2025[AL_AC],0)/(COUNTA(DATA_JUNIO_2025[AL_AC])/5),0)</f>
        <v>4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5">
        <v>45399</v>
      </c>
      <c r="J83" t="s">
        <v>501</v>
      </c>
      <c r="M83" s="1">
        <f>DATA_JUNIO_2025[[#This Row],[RECUPERO]]/DATA_JUNIO_2025[[#This Row],[META]]</f>
        <v>0.48286666666666667</v>
      </c>
      <c r="N83">
        <f>6-ROUNDUP(_xlfn.RANK.EQ(DATA_JUNIO_2025[[#This Row],[AL_AC]],DATA_JUNIO_2025[AL_AC],0)/(COUNTA(DATA_JUNIO_2025[AL_AC])/5),0)</f>
        <v>3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5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558</v>
      </c>
      <c r="J2" s="59" t="s">
        <v>499</v>
      </c>
      <c r="K2" s="59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5">
        <v>44819</v>
      </c>
      <c r="J3" t="s">
        <v>501</v>
      </c>
      <c r="L3" s="55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5">
        <v>44111</v>
      </c>
      <c r="J4" t="s">
        <v>501</v>
      </c>
      <c r="L4" s="55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5">
        <v>45299</v>
      </c>
      <c r="J5" t="s">
        <v>501</v>
      </c>
      <c r="L5" s="55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5">
        <v>44820</v>
      </c>
      <c r="J6" t="s">
        <v>501</v>
      </c>
      <c r="L6" s="55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5">
        <v>45334</v>
      </c>
      <c r="J7" t="s">
        <v>501</v>
      </c>
      <c r="L7" s="55"/>
      <c r="CK7" t="s">
        <v>626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5">
        <v>44259</v>
      </c>
      <c r="J8" t="s">
        <v>501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5">
        <v>44687</v>
      </c>
      <c r="J9" t="s">
        <v>501</v>
      </c>
      <c r="L9" s="55"/>
      <c r="M9" s="1">
        <f>DATA_JULIO_2025[[#This Row],[RECUPERO]]/DATA_JULIO_2025[[#This Row],[META]]</f>
        <v>2.116967741935484</v>
      </c>
      <c r="N9">
        <f>6-ROUNDUP(_xlfn.RANK.EQ(DATA_JULIO_2025[[#This Row],[AL_AC]],DATA_JULIO_2025[AL_AC],0)/(COUNTA(DATA_JULIO_2025[AL_AC])/5),0)</f>
        <v>5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5">
        <v>45845</v>
      </c>
      <c r="J10" t="s">
        <v>501</v>
      </c>
      <c r="L10" s="55"/>
      <c r="M10" s="1">
        <f>DATA_JULIO_2025[[#This Row],[RECUPERO]]/DATA_JULIO_2025[[#This Row],[META]]</f>
        <v>1.0683870967741935</v>
      </c>
      <c r="N10">
        <f>6-ROUNDUP(_xlfn.RANK.EQ(DATA_JULIO_2025[[#This Row],[AL_AC]],DATA_JULIO_2025[AL_AC],0)/(COUNTA(DATA_JULIO_2025[AL_AC])/5),0)</f>
        <v>5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5">
        <v>45675</v>
      </c>
      <c r="J11" t="s">
        <v>501</v>
      </c>
      <c r="L11" s="55"/>
      <c r="M11" s="1">
        <f>DATA_JULIO_2025[[#This Row],[RECUPERO]]/DATA_JULIO_2025[[#This Row],[META]]</f>
        <v>1.1315230769230769</v>
      </c>
      <c r="N11">
        <f>6-ROUNDUP(_xlfn.RANK.EQ(DATA_JULIO_2025[[#This Row],[AL_AC]],DATA_JULIO_2025[AL_AC],0)/(COUNTA(DATA_JULIO_2025[AL_AC])/5),0)</f>
        <v>5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5">
        <v>45399</v>
      </c>
      <c r="J12" t="s">
        <v>501</v>
      </c>
      <c r="L12" s="55"/>
      <c r="M12" s="1">
        <f>DATA_JULIO_2025[[#This Row],[RECUPERO]]/DATA_JULIO_2025[[#This Row],[META]]</f>
        <v>0.50638709677419358</v>
      </c>
      <c r="N12">
        <f>6-ROUNDUP(_xlfn.RANK.EQ(DATA_JULIO_2025[[#This Row],[AL_AC]],DATA_JULIO_2025[AL_AC],0)/(COUNTA(DATA_JULIO_2025[AL_AC])/5),0)</f>
        <v>2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5">
        <v>45348</v>
      </c>
      <c r="J13" t="s">
        <v>501</v>
      </c>
      <c r="L13" s="55"/>
      <c r="M13" s="1">
        <f>DATA_JULIO_2025[[#This Row],[RECUPERO]]/DATA_JULIO_2025[[#This Row],[META]]</f>
        <v>0.3228923076923077</v>
      </c>
      <c r="N13">
        <f>6-ROUNDUP(_xlfn.RANK.EQ(DATA_JULIO_2025[[#This Row],[AL_AC]],DATA_JULIO_2025[AL_AC],0)/(COUNTA(DATA_JULIO_2025[AL_AC])/5),0)</f>
        <v>1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5">
        <v>44716</v>
      </c>
      <c r="J14" t="s">
        <v>501</v>
      </c>
      <c r="L14" s="55"/>
      <c r="M14" s="1">
        <f>DATA_JULIO_2025[[#This Row],[RECUPERO]]/DATA_JULIO_2025[[#This Row],[META]]</f>
        <v>0.41366666666666668</v>
      </c>
      <c r="N14">
        <f>6-ROUNDUP(_xlfn.RANK.EQ(DATA_JULIO_2025[[#This Row],[AL_AC]],DATA_JULIO_2025[AL_AC],0)/(COUNTA(DATA_JULIO_2025[AL_AC])/5),0)</f>
        <v>2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5">
        <v>43035</v>
      </c>
      <c r="J15" t="s">
        <v>501</v>
      </c>
      <c r="L15" s="55"/>
      <c r="M15" s="1">
        <f>DATA_JULIO_2025[[#This Row],[RECUPERO]]/DATA_JULIO_2025[[#This Row],[META]]</f>
        <v>0.26178703703703704</v>
      </c>
      <c r="N15">
        <f>6-ROUNDUP(_xlfn.RANK.EQ(DATA_JULIO_2025[[#This Row],[AL_AC]],DATA_JULIO_2025[AL_AC],0)/(COUNTA(DATA_JULIO_2025[AL_AC])/5),0)</f>
        <v>1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5">
        <v>45334</v>
      </c>
      <c r="J16" t="s">
        <v>501</v>
      </c>
      <c r="L16" s="55"/>
      <c r="M16" s="1">
        <f>DATA_JULIO_2025[[#This Row],[RECUPERO]]/DATA_JULIO_2025[[#This Row],[META]]</f>
        <v>0.4457962962962963</v>
      </c>
      <c r="N16">
        <f>6-ROUNDUP(_xlfn.RANK.EQ(DATA_JULIO_2025[[#This Row],[AL_AC]],DATA_JULIO_2025[AL_AC],0)/(COUNTA(DATA_JULIO_2025[AL_AC])/5),0)</f>
        <v>2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5">
        <v>45700</v>
      </c>
      <c r="J17" t="s">
        <v>501</v>
      </c>
      <c r="L17" s="55"/>
      <c r="M17" s="1">
        <f>DATA_JULIO_2025[[#This Row],[RECUPERO]]/DATA_JULIO_2025[[#This Row],[META]]</f>
        <v>0.72612962962962968</v>
      </c>
      <c r="N17">
        <f>6-ROUNDUP(_xlfn.RANK.EQ(DATA_JULIO_2025[[#This Row],[AL_AC]],DATA_JULIO_2025[AL_AC],0)/(COUNTA(DATA_JULIO_2025[AL_AC])/5),0)</f>
        <v>4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5">
        <v>44909</v>
      </c>
      <c r="J18" t="s">
        <v>501</v>
      </c>
      <c r="L18" s="55"/>
      <c r="M18" s="1">
        <f>DATA_JULIO_2025[[#This Row],[RECUPERO]]/DATA_JULIO_2025[[#This Row],[META]]</f>
        <v>0.37775925925925924</v>
      </c>
      <c r="N18">
        <f>6-ROUNDUP(_xlfn.RANK.EQ(DATA_JULIO_2025[[#This Row],[AL_AC]],DATA_JULIO_2025[AL_AC],0)/(COUNTA(DATA_JULIO_2025[AL_AC])/5),0)</f>
        <v>2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5">
        <v>45590</v>
      </c>
      <c r="J19" t="s">
        <v>501</v>
      </c>
      <c r="L19" s="55"/>
      <c r="M19" s="1">
        <f>DATA_JULIO_2025[[#This Row],[RECUPERO]]/DATA_JULIO_2025[[#This Row],[META]]</f>
        <v>0.68387096774193545</v>
      </c>
      <c r="N19">
        <f>6-ROUNDUP(_xlfn.RANK.EQ(DATA_JULIO_2025[[#This Row],[AL_AC]],DATA_JULIO_2025[AL_AC],0)/(COUNTA(DATA_JULIO_2025[AL_AC])/5),0)</f>
        <v>3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5">
        <v>45021</v>
      </c>
      <c r="J20" t="s">
        <v>501</v>
      </c>
      <c r="L20" s="55"/>
      <c r="M20" s="1">
        <f>DATA_JULIO_2025[[#This Row],[RECUPERO]]/DATA_JULIO_2025[[#This Row],[META]]</f>
        <v>0.64451612903225808</v>
      </c>
      <c r="N20">
        <f>6-ROUNDUP(_xlfn.RANK.EQ(DATA_JULIO_2025[[#This Row],[AL_AC]],DATA_JULIO_2025[AL_AC],0)/(COUNTA(DATA_JULIO_2025[AL_AC])/5),0)</f>
        <v>3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5">
        <v>45323</v>
      </c>
      <c r="J21" t="s">
        <v>501</v>
      </c>
      <c r="L21" s="55"/>
      <c r="M21" s="1">
        <f>DATA_JULIO_2025[[#This Row],[RECUPERO]]/DATA_JULIO_2025[[#This Row],[META]]</f>
        <v>0.8180645161290323</v>
      </c>
      <c r="N21">
        <f>6-ROUNDUP(_xlfn.RANK.EQ(DATA_JULIO_2025[[#This Row],[AL_AC]],DATA_JULIO_2025[AL_AC],0)/(COUNTA(DATA_JULIO_2025[AL_AC])/5),0)</f>
        <v>4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5">
        <v>45316</v>
      </c>
      <c r="J22" t="s">
        <v>501</v>
      </c>
      <c r="L22" s="55"/>
      <c r="M22" s="1">
        <f>DATA_JULIO_2025[[#This Row],[RECUPERO]]/DATA_JULIO_2025[[#This Row],[META]]</f>
        <v>0.79670967741935483</v>
      </c>
      <c r="N22">
        <f>6-ROUNDUP(_xlfn.RANK.EQ(DATA_JULIO_2025[[#This Row],[AL_AC]],DATA_JULIO_2025[AL_AC],0)/(COUNTA(DATA_JULIO_2025[AL_AC])/5),0)</f>
        <v>4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5">
        <v>45285</v>
      </c>
      <c r="J23" t="s">
        <v>501</v>
      </c>
      <c r="L23" s="55"/>
      <c r="M23" s="1">
        <f>DATA_JULIO_2025[[#This Row],[RECUPERO]]/DATA_JULIO_2025[[#This Row],[META]]</f>
        <v>0.21612903225806451</v>
      </c>
      <c r="N23">
        <f>6-ROUNDUP(_xlfn.RANK.EQ(DATA_JULIO_2025[[#This Row],[AL_AC]],DATA_JULIO_2025[AL_AC],0)/(COUNTA(DATA_JULIO_2025[AL_AC])/5),0)</f>
        <v>1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5">
        <v>45334</v>
      </c>
      <c r="J24" t="s">
        <v>501</v>
      </c>
      <c r="L24" s="55"/>
      <c r="M24" s="1">
        <f>DATA_JULIO_2025[[#This Row],[RECUPERO]]/DATA_JULIO_2025[[#This Row],[META]]</f>
        <v>0.57619538461538455</v>
      </c>
      <c r="N24">
        <f>6-ROUNDUP(_xlfn.RANK.EQ(DATA_JULIO_2025[[#This Row],[AL_AC]],DATA_JULIO_2025[AL_AC],0)/(COUNTA(DATA_JULIO_2025[AL_AC])/5),0)</f>
        <v>3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5">
        <v>44706</v>
      </c>
      <c r="J25" t="s">
        <v>501</v>
      </c>
      <c r="L25" s="55"/>
      <c r="M25" s="1">
        <f>DATA_JULIO_2025[[#This Row],[RECUPERO]]/DATA_JULIO_2025[[#This Row],[META]]</f>
        <v>0.17687692307692307</v>
      </c>
      <c r="N25">
        <f>6-ROUNDUP(_xlfn.RANK.EQ(DATA_JULIO_2025[[#This Row],[AL_AC]],DATA_JULIO_2025[AL_AC],0)/(COUNTA(DATA_JULIO_2025[AL_AC])/5),0)</f>
        <v>1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5">
        <v>44888</v>
      </c>
      <c r="J26" t="s">
        <v>501</v>
      </c>
      <c r="L26" s="55"/>
      <c r="M26" s="1">
        <f>DATA_JULIO_2025[[#This Row],[RECUPERO]]/DATA_JULIO_2025[[#This Row],[META]]</f>
        <v>0.59030769230769231</v>
      </c>
      <c r="N26">
        <f>6-ROUNDUP(_xlfn.RANK.EQ(DATA_JULIO_2025[[#This Row],[AL_AC]],DATA_JULIO_2025[AL_AC],0)/(COUNTA(DATA_JULIO_2025[AL_AC])/5),0)</f>
        <v>3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5">
        <v>44870</v>
      </c>
      <c r="J27" t="s">
        <v>501</v>
      </c>
      <c r="L27" s="55"/>
      <c r="M27" s="1">
        <f>DATA_JULIO_2025[[#This Row],[RECUPERO]]/DATA_JULIO_2025[[#This Row],[META]]</f>
        <v>0.81051612903225811</v>
      </c>
      <c r="N27">
        <f>6-ROUNDUP(_xlfn.RANK.EQ(DATA_JULIO_2025[[#This Row],[AL_AC]],DATA_JULIO_2025[AL_AC],0)/(COUNTA(DATA_JULIO_2025[AL_AC])/5),0)</f>
        <v>4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5">
        <v>45371</v>
      </c>
      <c r="J28" t="s">
        <v>501</v>
      </c>
      <c r="L28" s="55"/>
      <c r="M28" s="1">
        <f>DATA_JULIO_2025[[#This Row],[RECUPERO]]/DATA_JULIO_2025[[#This Row],[META]]</f>
        <v>0.39327661538461539</v>
      </c>
      <c r="N28">
        <f>6-ROUNDUP(_xlfn.RANK.EQ(DATA_JULIO_2025[[#This Row],[AL_AC]],DATA_JULIO_2025[AL_AC],0)/(COUNTA(DATA_JULIO_2025[AL_AC])/5),0)</f>
        <v>2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5">
        <v>44735</v>
      </c>
      <c r="J29" t="s">
        <v>501</v>
      </c>
      <c r="L29" s="55"/>
      <c r="M29" s="1">
        <f>DATA_JULIO_2025[[#This Row],[RECUPERO]]/DATA_JULIO_2025[[#This Row],[META]]</f>
        <v>0.46605555555555556</v>
      </c>
      <c r="N29">
        <f>6-ROUNDUP(_xlfn.RANK.EQ(DATA_JULIO_2025[[#This Row],[AL_AC]],DATA_JULIO_2025[AL_AC],0)/(COUNTA(DATA_JULIO_2025[AL_AC])/5),0)</f>
        <v>2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5">
        <v>45133</v>
      </c>
      <c r="J30" t="s">
        <v>501</v>
      </c>
      <c r="L30" s="55"/>
      <c r="M30" s="1">
        <f>DATA_JULIO_2025[[#This Row],[RECUPERO]]/DATA_JULIO_2025[[#This Row],[META]]</f>
        <v>1.2490876923076923</v>
      </c>
      <c r="N30">
        <f>6-ROUNDUP(_xlfn.RANK.EQ(DATA_JULIO_2025[[#This Row],[AL_AC]],DATA_JULIO_2025[AL_AC],0)/(COUNTA(DATA_JULIO_2025[AL_AC])/5),0)</f>
        <v>5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5">
        <v>44811</v>
      </c>
      <c r="J31" t="s">
        <v>501</v>
      </c>
      <c r="L31" s="55"/>
      <c r="M31" s="1">
        <f>DATA_JULIO_2025[[#This Row],[RECUPERO]]/DATA_JULIO_2025[[#This Row],[META]]</f>
        <v>0.70020000000000004</v>
      </c>
      <c r="N31">
        <f>6-ROUNDUP(_xlfn.RANK.EQ(DATA_JULIO_2025[[#This Row],[AL_AC]],DATA_JULIO_2025[AL_AC],0)/(COUNTA(DATA_JULIO_2025[AL_AC])/5),0)</f>
        <v>4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5">
        <v>45798</v>
      </c>
      <c r="J32" t="s">
        <v>501</v>
      </c>
      <c r="L32" s="55"/>
      <c r="M32" s="1">
        <f>DATA_JULIO_2025[[#This Row],[RECUPERO]]/DATA_JULIO_2025[[#This Row],[META]]</f>
        <v>1.7149032258064516</v>
      </c>
      <c r="N32">
        <f>6-ROUNDUP(_xlfn.RANK.EQ(DATA_JULIO_2025[[#This Row],[AL_AC]],DATA_JULIO_2025[AL_AC],0)/(COUNTA(DATA_JULIO_2025[AL_AC])/5),0)</f>
        <v>5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5">
        <v>44811</v>
      </c>
      <c r="J33" t="s">
        <v>501</v>
      </c>
      <c r="L33" s="55"/>
      <c r="M33" s="1">
        <f>DATA_JULIO_2025[[#This Row],[RECUPERO]]/DATA_JULIO_2025[[#This Row],[META]]</f>
        <v>1.3431481481481482</v>
      </c>
      <c r="N33">
        <f>6-ROUNDUP(_xlfn.RANK.EQ(DATA_JULIO_2025[[#This Row],[AL_AC]],DATA_JULIO_2025[AL_AC],0)/(COUNTA(DATA_JULIO_2025[AL_AC])/5),0)</f>
        <v>5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5">
        <v>44971</v>
      </c>
      <c r="J34" t="s">
        <v>501</v>
      </c>
      <c r="L34" s="55"/>
      <c r="M34" s="1">
        <f>DATA_JULIO_2025[[#This Row],[RECUPERO]]/DATA_JULIO_2025[[#This Row],[META]]</f>
        <v>0.24923076923076923</v>
      </c>
      <c r="N34">
        <f>6-ROUNDUP(_xlfn.RANK.EQ(DATA_JULIO_2025[[#This Row],[AL_AC]],DATA_JULIO_2025[AL_AC],0)/(COUNTA(DATA_JULIO_2025[AL_AC])/5),0)</f>
        <v>1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5">
        <v>45457</v>
      </c>
      <c r="J35" t="s">
        <v>501</v>
      </c>
      <c r="L35" s="55"/>
      <c r="M35" s="1">
        <f>DATA_JULIO_2025[[#This Row],[RECUPERO]]/DATA_JULIO_2025[[#This Row],[META]]</f>
        <v>0.56653703703703706</v>
      </c>
      <c r="N35">
        <f>6-ROUNDUP(_xlfn.RANK.EQ(DATA_JULIO_2025[[#This Row],[AL_AC]],DATA_JULIO_2025[AL_AC],0)/(COUNTA(DATA_JULIO_2025[AL_AC])/5),0)</f>
        <v>3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5">
        <v>45084</v>
      </c>
      <c r="J36" t="s">
        <v>501</v>
      </c>
      <c r="L36" s="55"/>
      <c r="M36" s="1">
        <f>DATA_JULIO_2025[[#This Row],[RECUPERO]]/DATA_JULIO_2025[[#This Row],[META]]</f>
        <v>0.53812903225806452</v>
      </c>
      <c r="N36">
        <f>6-ROUNDUP(_xlfn.RANK.EQ(DATA_JULIO_2025[[#This Row],[AL_AC]],DATA_JULIO_2025[AL_AC],0)/(COUNTA(DATA_JULIO_2025[AL_AC])/5),0)</f>
        <v>3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5">
        <v>44811</v>
      </c>
      <c r="J37" t="s">
        <v>501</v>
      </c>
      <c r="L37" s="55"/>
      <c r="M37" s="1">
        <f>DATA_JULIO_2025[[#This Row],[RECUPERO]]/DATA_JULIO_2025[[#This Row],[META]]</f>
        <v>0.3280925925925926</v>
      </c>
      <c r="N37">
        <f>6-ROUNDUP(_xlfn.RANK.EQ(DATA_JULIO_2025[[#This Row],[AL_AC]],DATA_JULIO_2025[AL_AC],0)/(COUNTA(DATA_JULIO_2025[AL_AC])/5),0)</f>
        <v>1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5">
        <v>45423</v>
      </c>
      <c r="J38" t="s">
        <v>501</v>
      </c>
      <c r="L38" s="55"/>
      <c r="M38" s="1">
        <f>DATA_JULIO_2025[[#This Row],[RECUPERO]]/DATA_JULIO_2025[[#This Row],[META]]</f>
        <v>0.42935769230769227</v>
      </c>
      <c r="N38">
        <f>6-ROUNDUP(_xlfn.RANK.EQ(DATA_JULIO_2025[[#This Row],[AL_AC]],DATA_JULIO_2025[AL_AC],0)/(COUNTA(DATA_JULIO_2025[AL_AC])/5),0)</f>
        <v>2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5">
        <v>45364</v>
      </c>
      <c r="J39" t="s">
        <v>501</v>
      </c>
      <c r="L39" s="55"/>
      <c r="M39" s="1">
        <f>DATA_JULIO_2025[[#This Row],[RECUPERO]]/DATA_JULIO_2025[[#This Row],[META]]</f>
        <v>0.50568518518518524</v>
      </c>
      <c r="N39">
        <f>6-ROUNDUP(_xlfn.RANK.EQ(DATA_JULIO_2025[[#This Row],[AL_AC]],DATA_JULIO_2025[AL_AC],0)/(COUNTA(DATA_JULIO_2025[AL_AC])/5),0)</f>
        <v>2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5">
        <v>44461</v>
      </c>
      <c r="J40" t="s">
        <v>501</v>
      </c>
      <c r="L40" s="55"/>
      <c r="M40" s="1">
        <f>DATA_JULIO_2025[[#This Row],[RECUPERO]]/DATA_JULIO_2025[[#This Row],[META]]</f>
        <v>0.7246129032258064</v>
      </c>
      <c r="N40">
        <f>6-ROUNDUP(_xlfn.RANK.EQ(DATA_JULIO_2025[[#This Row],[AL_AC]],DATA_JULIO_2025[AL_AC],0)/(COUNTA(DATA_JULIO_2025[AL_AC])/5),0)</f>
        <v>4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5">
        <v>44566</v>
      </c>
      <c r="J41" t="s">
        <v>501</v>
      </c>
      <c r="L41" s="55"/>
      <c r="M41" s="1">
        <f>DATA_JULIO_2025[[#This Row],[RECUPERO]]/DATA_JULIO_2025[[#This Row],[META]]</f>
        <v>0.41438888888888886</v>
      </c>
      <c r="N41">
        <f>6-ROUNDUP(_xlfn.RANK.EQ(DATA_JULIO_2025[[#This Row],[AL_AC]],DATA_JULIO_2025[AL_AC],0)/(COUNTA(DATA_JULIO_2025[AL_AC])/5),0)</f>
        <v>2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5">
        <v>45334</v>
      </c>
      <c r="J42" t="s">
        <v>501</v>
      </c>
      <c r="L42" s="55"/>
      <c r="M42" s="1">
        <f>DATA_JULIO_2025[[#This Row],[RECUPERO]]/DATA_JULIO_2025[[#This Row],[META]]</f>
        <v>0.57270967741935486</v>
      </c>
      <c r="N42">
        <f>6-ROUNDUP(_xlfn.RANK.EQ(DATA_JULIO_2025[[#This Row],[AL_AC]],DATA_JULIO_2025[AL_AC],0)/(COUNTA(DATA_JULIO_2025[AL_AC])/5),0)</f>
        <v>3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5">
        <v>44945</v>
      </c>
      <c r="J43" t="s">
        <v>501</v>
      </c>
      <c r="L43" s="55"/>
      <c r="M43" s="1">
        <f>DATA_JULIO_2025[[#This Row],[RECUPERO]]/DATA_JULIO_2025[[#This Row],[META]]</f>
        <v>0.5776129032258065</v>
      </c>
      <c r="N43">
        <f>6-ROUNDUP(_xlfn.RANK.EQ(DATA_JULIO_2025[[#This Row],[AL_AC]],DATA_JULIO_2025[AL_AC],0)/(COUNTA(DATA_JULIO_2025[AL_AC])/5),0)</f>
        <v>3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5">
        <v>44748</v>
      </c>
      <c r="J44" t="s">
        <v>501</v>
      </c>
      <c r="L44" s="55"/>
      <c r="M44" s="1">
        <f>DATA_JULIO_2025[[#This Row],[RECUPERO]]/DATA_JULIO_2025[[#This Row],[META]]</f>
        <v>0.50055384615384613</v>
      </c>
      <c r="N44">
        <f>6-ROUNDUP(_xlfn.RANK.EQ(DATA_JULIO_2025[[#This Row],[AL_AC]],DATA_JULIO_2025[AL_AC],0)/(COUNTA(DATA_JULIO_2025[AL_AC])/5),0)</f>
        <v>2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5">
        <v>44869</v>
      </c>
      <c r="J45" t="s">
        <v>501</v>
      </c>
      <c r="L45" s="55"/>
      <c r="M45" s="1">
        <f>DATA_JULIO_2025[[#This Row],[RECUPERO]]/DATA_JULIO_2025[[#This Row],[META]]</f>
        <v>0.80838709677419351</v>
      </c>
      <c r="N45">
        <f>6-ROUNDUP(_xlfn.RANK.EQ(DATA_JULIO_2025[[#This Row],[AL_AC]],DATA_JULIO_2025[AL_AC],0)/(COUNTA(DATA_JULIO_2025[AL_AC])/5),0)</f>
        <v>4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5">
        <v>44941</v>
      </c>
      <c r="J46" t="s">
        <v>501</v>
      </c>
      <c r="L46" s="55"/>
      <c r="M46" s="1">
        <f>DATA_JULIO_2025[[#This Row],[RECUPERO]]/DATA_JULIO_2025[[#This Row],[META]]</f>
        <v>0.54392307692307695</v>
      </c>
      <c r="N46">
        <f>6-ROUNDUP(_xlfn.RANK.EQ(DATA_JULIO_2025[[#This Row],[AL_AC]],DATA_JULIO_2025[AL_AC],0)/(COUNTA(DATA_JULIO_2025[AL_AC])/5),0)</f>
        <v>3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5">
        <v>45175</v>
      </c>
      <c r="J47" t="s">
        <v>501</v>
      </c>
      <c r="L47" s="55"/>
      <c r="M47" s="1">
        <f>DATA_JULIO_2025[[#This Row],[RECUPERO]]/DATA_JULIO_2025[[#This Row],[META]]</f>
        <v>0.48635384615384614</v>
      </c>
      <c r="N47">
        <f>6-ROUNDUP(_xlfn.RANK.EQ(DATA_JULIO_2025[[#This Row],[AL_AC]],DATA_JULIO_2025[AL_AC],0)/(COUNTA(DATA_JULIO_2025[AL_AC])/5),0)</f>
        <v>2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5">
        <v>43132</v>
      </c>
      <c r="J48" t="s">
        <v>501</v>
      </c>
      <c r="L48" s="55"/>
      <c r="M48" s="1">
        <f>DATA_JULIO_2025[[#This Row],[RECUPERO]]/DATA_JULIO_2025[[#This Row],[META]]</f>
        <v>0.23</v>
      </c>
      <c r="N48">
        <f>6-ROUNDUP(_xlfn.RANK.EQ(DATA_JULIO_2025[[#This Row],[AL_AC]],DATA_JULIO_2025[AL_AC],0)/(COUNTA(DATA_JULIO_2025[AL_AC])/5),0)</f>
        <v>1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5">
        <v>45805</v>
      </c>
      <c r="J49" t="s">
        <v>501</v>
      </c>
      <c r="L49" s="55"/>
      <c r="M49" s="1">
        <f>DATA_JULIO_2025[[#This Row],[RECUPERO]]/DATA_JULIO_2025[[#This Row],[META]]</f>
        <v>0.69415384615384612</v>
      </c>
      <c r="N49">
        <f>6-ROUNDUP(_xlfn.RANK.EQ(DATA_JULIO_2025[[#This Row],[AL_AC]],DATA_JULIO_2025[AL_AC],0)/(COUNTA(DATA_JULIO_2025[AL_AC])/5),0)</f>
        <v>3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5">
        <v>45429</v>
      </c>
      <c r="J50" t="s">
        <v>501</v>
      </c>
      <c r="L50" s="55"/>
      <c r="M50" s="1">
        <f>DATA_JULIO_2025[[#This Row],[RECUPERO]]/DATA_JULIO_2025[[#This Row],[META]]</f>
        <v>0.30193548387096775</v>
      </c>
      <c r="N50">
        <f>6-ROUNDUP(_xlfn.RANK.EQ(DATA_JULIO_2025[[#This Row],[AL_AC]],DATA_JULIO_2025[AL_AC],0)/(COUNTA(DATA_JULIO_2025[AL_AC])/5),0)</f>
        <v>1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5">
        <v>45530</v>
      </c>
      <c r="J51" t="s">
        <v>501</v>
      </c>
      <c r="L51" s="55"/>
      <c r="M51" s="1">
        <f>DATA_JULIO_2025[[#This Row],[RECUPERO]]/DATA_JULIO_2025[[#This Row],[META]]</f>
        <v>1.0068387096774194</v>
      </c>
      <c r="N51">
        <f>6-ROUNDUP(_xlfn.RANK.EQ(DATA_JULIO_2025[[#This Row],[AL_AC]],DATA_JULIO_2025[AL_AC],0)/(COUNTA(DATA_JULIO_2025[AL_AC])/5),0)</f>
        <v>5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5">
        <v>44951</v>
      </c>
      <c r="J52" t="s">
        <v>501</v>
      </c>
      <c r="L52" s="55"/>
      <c r="M52" s="1">
        <f>DATA_JULIO_2025[[#This Row],[RECUPERO]]/DATA_JULIO_2025[[#This Row],[META]]</f>
        <v>1.3675730769230769</v>
      </c>
      <c r="N52">
        <f>6-ROUNDUP(_xlfn.RANK.EQ(DATA_JULIO_2025[[#This Row],[AL_AC]],DATA_JULIO_2025[AL_AC],0)/(COUNTA(DATA_JULIO_2025[AL_AC])/5),0)</f>
        <v>5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5">
        <v>45133</v>
      </c>
      <c r="J53" t="s">
        <v>501</v>
      </c>
      <c r="L53" s="55"/>
      <c r="M53" s="1">
        <f>DATA_JULIO_2025[[#This Row],[RECUPERO]]/DATA_JULIO_2025[[#This Row],[META]]</f>
        <v>0.15387096774193548</v>
      </c>
      <c r="N53">
        <f>6-ROUNDUP(_xlfn.RANK.EQ(DATA_JULIO_2025[[#This Row],[AL_AC]],DATA_JULIO_2025[AL_AC],0)/(COUNTA(DATA_JULIO_2025[AL_AC])/5),0)</f>
        <v>1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5">
        <v>45748</v>
      </c>
      <c r="J54" t="s">
        <v>501</v>
      </c>
      <c r="L54" s="55"/>
      <c r="M54" s="1">
        <f>DATA_JULIO_2025[[#This Row],[RECUPERO]]/DATA_JULIO_2025[[#This Row],[META]]</f>
        <v>0.25387096774193546</v>
      </c>
      <c r="N54">
        <f>6-ROUNDUP(_xlfn.RANK.EQ(DATA_JULIO_2025[[#This Row],[AL_AC]],DATA_JULIO_2025[AL_AC],0)/(COUNTA(DATA_JULIO_2025[AL_AC])/5),0)</f>
        <v>1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5">
        <v>44301</v>
      </c>
      <c r="J55" t="s">
        <v>501</v>
      </c>
      <c r="L55" s="55"/>
      <c r="M55" s="1">
        <f>DATA_JULIO_2025[[#This Row],[RECUPERO]]/DATA_JULIO_2025[[#This Row],[META]]</f>
        <v>0.76419354838709674</v>
      </c>
      <c r="N55">
        <f>6-ROUNDUP(_xlfn.RANK.EQ(DATA_JULIO_2025[[#This Row],[AL_AC]],DATA_JULIO_2025[AL_AC],0)/(COUNTA(DATA_JULIO_2025[AL_AC])/5),0)</f>
        <v>4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5">
        <v>45451</v>
      </c>
      <c r="J56" t="s">
        <v>501</v>
      </c>
      <c r="L56" s="55"/>
      <c r="M56" s="1">
        <f>DATA_JULIO_2025[[#This Row],[RECUPERO]]/DATA_JULIO_2025[[#This Row],[META]]</f>
        <v>1.2695000000000001</v>
      </c>
      <c r="N56">
        <f>6-ROUNDUP(_xlfn.RANK.EQ(DATA_JULIO_2025[[#This Row],[AL_AC]],DATA_JULIO_2025[AL_AC],0)/(COUNTA(DATA_JULIO_2025[AL_AC])/5),0)</f>
        <v>5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5">
        <v>44104</v>
      </c>
      <c r="J57" t="s">
        <v>501</v>
      </c>
      <c r="L57" s="55"/>
      <c r="M57" s="1">
        <f>DATA_JULIO_2025[[#This Row],[RECUPERO]]/DATA_JULIO_2025[[#This Row],[META]]</f>
        <v>1.4705384615384616</v>
      </c>
      <c r="N57">
        <f>6-ROUNDUP(_xlfn.RANK.EQ(DATA_JULIO_2025[[#This Row],[AL_AC]],DATA_JULIO_2025[AL_AC],0)/(COUNTA(DATA_JULIO_2025[AL_AC])/5),0)</f>
        <v>5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5">
        <v>44673</v>
      </c>
      <c r="J58" t="s">
        <v>501</v>
      </c>
      <c r="L58" s="55"/>
      <c r="M58" s="1">
        <f>DATA_JULIO_2025[[#This Row],[RECUPERO]]/DATA_JULIO_2025[[#This Row],[META]]</f>
        <v>0.37994444444444442</v>
      </c>
      <c r="N58">
        <f>6-ROUNDUP(_xlfn.RANK.EQ(DATA_JULIO_2025[[#This Row],[AL_AC]],DATA_JULIO_2025[AL_AC],0)/(COUNTA(DATA_JULIO_2025[AL_AC])/5),0)</f>
        <v>2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5">
        <v>44993</v>
      </c>
      <c r="J59" t="s">
        <v>501</v>
      </c>
      <c r="L59" s="55"/>
      <c r="M59" s="1">
        <f>DATA_JULIO_2025[[#This Row],[RECUPERO]]/DATA_JULIO_2025[[#This Row],[META]]</f>
        <v>2.4996923076923077</v>
      </c>
      <c r="N59">
        <f>6-ROUNDUP(_xlfn.RANK.EQ(DATA_JULIO_2025[[#This Row],[AL_AC]],DATA_JULIO_2025[AL_AC],0)/(COUNTA(DATA_JULIO_2025[AL_AC])/5),0)</f>
        <v>5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5">
        <v>44748</v>
      </c>
      <c r="J60" t="s">
        <v>501</v>
      </c>
      <c r="L60" s="55"/>
      <c r="M60" s="1">
        <f>DATA_JULIO_2025[[#This Row],[RECUPERO]]/DATA_JULIO_2025[[#This Row],[META]]</f>
        <v>0.43807692307692309</v>
      </c>
      <c r="N60">
        <f>6-ROUNDUP(_xlfn.RANK.EQ(DATA_JULIO_2025[[#This Row],[AL_AC]],DATA_JULIO_2025[AL_AC],0)/(COUNTA(DATA_JULIO_2025[AL_AC])/5),0)</f>
        <v>2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5">
        <v>45727</v>
      </c>
      <c r="J61" t="s">
        <v>501</v>
      </c>
      <c r="L61" s="55"/>
      <c r="M61" s="1">
        <f>DATA_JULIO_2025[[#This Row],[RECUPERO]]/DATA_JULIO_2025[[#This Row],[META]]</f>
        <v>0.35909677419354841</v>
      </c>
      <c r="N61">
        <f>6-ROUNDUP(_xlfn.RANK.EQ(DATA_JULIO_2025[[#This Row],[AL_AC]],DATA_JULIO_2025[AL_AC],0)/(COUNTA(DATA_JULIO_2025[AL_AC])/5),0)</f>
        <v>1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5">
        <v>44470</v>
      </c>
      <c r="J62" t="s">
        <v>501</v>
      </c>
      <c r="L62" s="55"/>
      <c r="M62" s="1">
        <f>DATA_JULIO_2025[[#This Row],[RECUPERO]]/DATA_JULIO_2025[[#This Row],[META]]</f>
        <v>0.71161538461538465</v>
      </c>
      <c r="N62">
        <f>6-ROUNDUP(_xlfn.RANK.EQ(DATA_JULIO_2025[[#This Row],[AL_AC]],DATA_JULIO_2025[AL_AC],0)/(COUNTA(DATA_JULIO_2025[AL_AC])/5),0)</f>
        <v>4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5">
        <v>45142</v>
      </c>
      <c r="J63" t="s">
        <v>501</v>
      </c>
      <c r="L63" s="55"/>
      <c r="M63" s="1">
        <f>DATA_JULIO_2025[[#This Row],[RECUPERO]]/DATA_JULIO_2025[[#This Row],[META]]</f>
        <v>0.57096774193548383</v>
      </c>
      <c r="N63">
        <f>6-ROUNDUP(_xlfn.RANK.EQ(DATA_JULIO_2025[[#This Row],[AL_AC]],DATA_JULIO_2025[AL_AC],0)/(COUNTA(DATA_JULIO_2025[AL_AC])/5),0)</f>
        <v>3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5">
        <v>45506</v>
      </c>
      <c r="J64" t="s">
        <v>501</v>
      </c>
      <c r="L64" s="55"/>
      <c r="M64" s="1">
        <f>DATA_JULIO_2025[[#This Row],[RECUPERO]]/DATA_JULIO_2025[[#This Row],[META]]</f>
        <v>0.84044444444444444</v>
      </c>
      <c r="N64">
        <f>6-ROUNDUP(_xlfn.RANK.EQ(DATA_JULIO_2025[[#This Row],[AL_AC]],DATA_JULIO_2025[AL_AC],0)/(COUNTA(DATA_JULIO_2025[AL_AC])/5),0)</f>
        <v>4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5">
        <v>45804</v>
      </c>
      <c r="J65" t="s">
        <v>501</v>
      </c>
      <c r="L65" s="55"/>
      <c r="M65" s="1">
        <f>DATA_JULIO_2025[[#This Row],[RECUPERO]]/DATA_JULIO_2025[[#This Row],[META]]</f>
        <v>0.69242307692307692</v>
      </c>
      <c r="N65">
        <f>6-ROUNDUP(_xlfn.RANK.EQ(DATA_JULIO_2025[[#This Row],[AL_AC]],DATA_JULIO_2025[AL_AC],0)/(COUNTA(DATA_JULIO_2025[AL_AC])/5),0)</f>
        <v>3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5">
        <v>45304</v>
      </c>
      <c r="J66" t="s">
        <v>501</v>
      </c>
      <c r="L66" s="55"/>
      <c r="M66" s="1">
        <f>DATA_JULIO_2025[[#This Row],[RECUPERO]]/DATA_JULIO_2025[[#This Row],[META]]</f>
        <v>1.4679707692307693</v>
      </c>
      <c r="N66">
        <f>6-ROUNDUP(_xlfn.RANK.EQ(DATA_JULIO_2025[[#This Row],[AL_AC]],DATA_JULIO_2025[AL_AC],0)/(COUNTA(DATA_JULIO_2025[AL_AC])/5),0)</f>
        <v>5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5">
        <v>44748</v>
      </c>
      <c r="J67" t="s">
        <v>501</v>
      </c>
      <c r="L67" s="55"/>
      <c r="M67" s="1">
        <f>DATA_JULIO_2025[[#This Row],[RECUPERO]]/DATA_JULIO_2025[[#This Row],[META]]</f>
        <v>0.41625806451612901</v>
      </c>
      <c r="N67">
        <f>6-ROUNDUP(_xlfn.RANK.EQ(DATA_JULIO_2025[[#This Row],[AL_AC]],DATA_JULIO_2025[AL_AC],0)/(COUNTA(DATA_JULIO_2025[AL_AC])/5),0)</f>
        <v>2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5">
        <v>44937</v>
      </c>
      <c r="J68" t="s">
        <v>501</v>
      </c>
      <c r="L68" s="55"/>
      <c r="M68" s="1">
        <f>DATA_JULIO_2025[[#This Row],[RECUPERO]]/DATA_JULIO_2025[[#This Row],[META]]</f>
        <v>1.0028846153846154</v>
      </c>
      <c r="N68">
        <f>6-ROUNDUP(_xlfn.RANK.EQ(DATA_JULIO_2025[[#This Row],[AL_AC]],DATA_JULIO_2025[AL_AC],0)/(COUNTA(DATA_JULIO_2025[AL_AC])/5),0)</f>
        <v>4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5">
        <v>45399</v>
      </c>
      <c r="J69" t="s">
        <v>501</v>
      </c>
      <c r="L69" s="55"/>
      <c r="M69" s="1">
        <f>DATA_JULIO_2025[[#This Row],[RECUPERO]]/DATA_JULIO_2025[[#This Row],[META]]</f>
        <v>0.94044615384615382</v>
      </c>
      <c r="N69">
        <f>6-ROUNDUP(_xlfn.RANK.EQ(DATA_JULIO_2025[[#This Row],[AL_AC]],DATA_JULIO_2025[AL_AC],0)/(COUNTA(DATA_JULIO_2025[AL_AC])/5),0)</f>
        <v>4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5">
        <v>45800</v>
      </c>
      <c r="J70" t="s">
        <v>501</v>
      </c>
      <c r="L70" s="55"/>
      <c r="M70" s="1">
        <f>DATA_JULIO_2025[[#This Row],[RECUPERO]]/DATA_JULIO_2025[[#This Row],[META]]</f>
        <v>0.54594444444444445</v>
      </c>
      <c r="N70">
        <f>6-ROUNDUP(_xlfn.RANK.EQ(DATA_JULIO_2025[[#This Row],[AL_AC]],DATA_JULIO_2025[AL_AC],0)/(COUNTA(DATA_JULIO_2025[AL_AC])/5),0)</f>
        <v>3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5">
        <v>45793</v>
      </c>
      <c r="J71" t="s">
        <v>501</v>
      </c>
      <c r="L71" s="55"/>
      <c r="M71" s="1">
        <f>DATA_JULIO_2025[[#This Row],[RECUPERO]]/DATA_JULIO_2025[[#This Row],[META]]</f>
        <v>0.68861538461538463</v>
      </c>
      <c r="N71">
        <f>6-ROUNDUP(_xlfn.RANK.EQ(DATA_JULIO_2025[[#This Row],[AL_AC]],DATA_JULIO_2025[AL_AC],0)/(COUNTA(DATA_JULIO_2025[AL_AC])/5),0)</f>
        <v>3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5">
        <v>45344</v>
      </c>
      <c r="J72" t="s">
        <v>501</v>
      </c>
      <c r="L72" s="55"/>
      <c r="M72" s="1">
        <f>DATA_JULIO_2025[[#This Row],[RECUPERO]]/DATA_JULIO_2025[[#This Row],[META]]</f>
        <v>0.28064516129032258</v>
      </c>
      <c r="N72">
        <f>6-ROUNDUP(_xlfn.RANK.EQ(DATA_JULIO_2025[[#This Row],[AL_AC]],DATA_JULIO_2025[AL_AC],0)/(COUNTA(DATA_JULIO_2025[AL_AC])/5),0)</f>
        <v>1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5">
        <v>38525</v>
      </c>
      <c r="J73" t="s">
        <v>501</v>
      </c>
      <c r="L73" s="55"/>
      <c r="M73" s="1">
        <f>DATA_JULIO_2025[[#This Row],[RECUPERO]]/DATA_JULIO_2025[[#This Row],[META]]</f>
        <v>0.50240740740740741</v>
      </c>
      <c r="N73">
        <f>6-ROUNDUP(_xlfn.RANK.EQ(DATA_JULIO_2025[[#This Row],[AL_AC]],DATA_JULIO_2025[AL_AC],0)/(COUNTA(DATA_JULIO_2025[AL_AC])/5),0)</f>
        <v>2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5">
        <v>45853</v>
      </c>
      <c r="J74" t="s">
        <v>501</v>
      </c>
      <c r="L74" s="55"/>
      <c r="M74" s="1">
        <f>DATA_JULIO_2025[[#This Row],[RECUPERO]]/DATA_JULIO_2025[[#This Row],[META]]</f>
        <v>0.23148387096774192</v>
      </c>
      <c r="N74">
        <f>6-ROUNDUP(_xlfn.RANK.EQ(DATA_JULIO_2025[[#This Row],[AL_AC]],DATA_JULIO_2025[AL_AC],0)/(COUNTA(DATA_JULIO_2025[AL_AC])/5),0)</f>
        <v>1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5">
        <v>45145</v>
      </c>
      <c r="J75" t="s">
        <v>501</v>
      </c>
      <c r="L75" s="55"/>
      <c r="M75" s="1">
        <f>DATA_JULIO_2025[[#This Row],[RECUPERO]]/DATA_JULIO_2025[[#This Row],[META]]</f>
        <v>0.22816666666666666</v>
      </c>
      <c r="N75">
        <f>6-ROUNDUP(_xlfn.RANK.EQ(DATA_JULIO_2025[[#This Row],[AL_AC]],DATA_JULIO_2025[AL_AC],0)/(COUNTA(DATA_JULIO_2025[AL_AC])/5),0)</f>
        <v>1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5">
        <v>44840</v>
      </c>
      <c r="J76" t="s">
        <v>501</v>
      </c>
      <c r="L76" s="55"/>
      <c r="M76" s="1">
        <f>DATA_JULIO_2025[[#This Row],[RECUPERO]]/DATA_JULIO_2025[[#This Row],[META]]</f>
        <v>2.1010089230769231</v>
      </c>
      <c r="N76">
        <f>6-ROUNDUP(_xlfn.RANK.EQ(DATA_JULIO_2025[[#This Row],[AL_AC]],DATA_JULIO_2025[AL_AC],0)/(COUNTA(DATA_JULIO_2025[AL_AC])/5),0)</f>
        <v>5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5">
        <v>42814</v>
      </c>
      <c r="J77" t="s">
        <v>501</v>
      </c>
      <c r="L77" s="55"/>
      <c r="M77" s="1">
        <f>DATA_JULIO_2025[[#This Row],[RECUPERO]]/DATA_JULIO_2025[[#This Row],[META]]</f>
        <v>0.54141935483870973</v>
      </c>
      <c r="N77">
        <f>6-ROUNDUP(_xlfn.RANK.EQ(DATA_JULIO_2025[[#This Row],[AL_AC]],DATA_JULIO_2025[AL_AC],0)/(COUNTA(DATA_JULIO_2025[AL_AC])/5),0)</f>
        <v>3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5">
        <v>45523</v>
      </c>
      <c r="J78" t="s">
        <v>501</v>
      </c>
      <c r="L78" s="55"/>
      <c r="M78" s="1">
        <f>DATA_JULIO_2025[[#This Row],[RECUPERO]]/DATA_JULIO_2025[[#This Row],[META]]</f>
        <v>0.25064615384615385</v>
      </c>
      <c r="N78">
        <f>6-ROUNDUP(_xlfn.RANK.EQ(DATA_JULIO_2025[[#This Row],[AL_AC]],DATA_JULIO_2025[AL_AC],0)/(COUNTA(DATA_JULIO_2025[AL_AC])/5),0)</f>
        <v>1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5">
        <v>45727</v>
      </c>
      <c r="J79" t="s">
        <v>501</v>
      </c>
      <c r="L79" s="55"/>
      <c r="M79" s="1">
        <f>DATA_JULIO_2025[[#This Row],[RECUPERO]]/DATA_JULIO_2025[[#This Row],[META]]</f>
        <v>0.80909677419354842</v>
      </c>
      <c r="N79">
        <f>6-ROUNDUP(_xlfn.RANK.EQ(DATA_JULIO_2025[[#This Row],[AL_AC]],DATA_JULIO_2025[AL_AC],0)/(COUNTA(DATA_JULIO_2025[AL_AC])/5),0)</f>
        <v>4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5">
        <v>45772</v>
      </c>
      <c r="J80" t="s">
        <v>501</v>
      </c>
      <c r="L80" s="55"/>
      <c r="M80" s="1">
        <f>DATA_JULIO_2025[[#This Row],[RECUPERO]]/DATA_JULIO_2025[[#This Row],[META]]</f>
        <v>1.421741935483871</v>
      </c>
      <c r="N80">
        <f>6-ROUNDUP(_xlfn.RANK.EQ(DATA_JULIO_2025[[#This Row],[AL_AC]],DATA_JULIO_2025[AL_AC],0)/(COUNTA(DATA_JULIO_2025[AL_AC])/5),0)</f>
        <v>5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5">
        <v>45674</v>
      </c>
      <c r="J81" t="s">
        <v>501</v>
      </c>
      <c r="L81" s="55"/>
      <c r="M81" s="1">
        <f>DATA_JULIO_2025[[#This Row],[RECUPERO]]/DATA_JULIO_2025[[#This Row],[META]]</f>
        <v>0.15901851851851853</v>
      </c>
      <c r="N81">
        <f>6-ROUNDUP(_xlfn.RANK.EQ(DATA_JULIO_2025[[#This Row],[AL_AC]],DATA_JULIO_2025[AL_AC],0)/(COUNTA(DATA_JULIO_2025[AL_AC])/5),0)</f>
        <v>1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5">
        <v>45819</v>
      </c>
      <c r="J82" t="s">
        <v>501</v>
      </c>
      <c r="L82" s="55"/>
      <c r="M82" s="1">
        <f>DATA_JULIO_2025[[#This Row],[RECUPERO]]/DATA_JULIO_2025[[#This Row],[META]]</f>
        <v>0.85</v>
      </c>
      <c r="N82">
        <f>6-ROUNDUP(_xlfn.RANK.EQ(DATA_JULIO_2025[[#This Row],[AL_AC]],DATA_JULIO_2025[AL_AC],0)/(COUNTA(DATA_JULIO_2025[AL_AC])/5),0)</f>
        <v>4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5">
        <v>45818</v>
      </c>
      <c r="J83" t="s">
        <v>501</v>
      </c>
      <c r="L83" s="55"/>
      <c r="M83" s="1">
        <f>DATA_JULIO_2025[[#This Row],[RECUPERO]]/DATA_JULIO_2025[[#This Row],[META]]</f>
        <v>0.13592307692307692</v>
      </c>
      <c r="N83">
        <f>6-ROUNDUP(_xlfn.RANK.EQ(DATA_JULIO_2025[[#This Row],[AL_AC]],DATA_JULIO_2025[AL_AC],0)/(COUNTA(DATA_JULIO_2025[AL_AC])/5),0)</f>
        <v>1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5">
        <v>45798</v>
      </c>
      <c r="J84" t="s">
        <v>501</v>
      </c>
      <c r="L84" s="55"/>
      <c r="M84" s="1">
        <f>DATA_JULIO_2025[[#This Row],[RECUPERO]]/DATA_JULIO_2025[[#This Row],[META]]</f>
        <v>2.1562692307692308</v>
      </c>
      <c r="N84">
        <f>6-ROUNDUP(_xlfn.RANK.EQ(DATA_JULIO_2025[[#This Row],[AL_AC]],DATA_JULIO_2025[AL_AC],0)/(COUNTA(DATA_JULIO_2025[AL_AC])/5),0)</f>
        <v>5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5">
        <v>45862</v>
      </c>
      <c r="J85" t="s">
        <v>501</v>
      </c>
      <c r="L85" s="55"/>
      <c r="M85" s="1">
        <f>DATA_JULIO_2025[[#This Row],[RECUPERO]]/DATA_JULIO_2025[[#This Row],[META]]</f>
        <v>0.7699677419354839</v>
      </c>
      <c r="N85">
        <f>6-ROUNDUP(_xlfn.RANK.EQ(DATA_JULIO_2025[[#This Row],[AL_AC]],DATA_JULIO_2025[AL_AC],0)/(COUNTA(DATA_JULIO_2025[AL_AC])/5),0)</f>
        <v>4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>
        <f>6-ROUNDUP(_xlfn.RANK.EQ(DATA_JULIO_2025[[#This Row],[AL_AC]],DATA_JULIO_2025[AL_AC],0)/(COUNTA(DATA_JULIO_2025[AL_AC])/5),0)</f>
        <v>4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>
        <f>6-ROUNDUP(_xlfn.RANK.EQ(DATA_JULIO_2025[[#This Row],[AL_AC]],DATA_JULIO_2025[AL_AC],0)/(COUNTA(DATA_JULIO_2025[AL_AC])/5),0)</f>
        <v>5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>
        <f>6-ROUNDUP(_xlfn.RANK.EQ(DATA_JULIO_2025[[#This Row],[AL_AC]],DATA_JULIO_2025[AL_AC],0)/(COUNTA(DATA_JULIO_2025[AL_AC])/5),0)</f>
        <v>2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>
        <f>6-ROUNDUP(_xlfn.RANK.EQ(DATA_JULIO_2025[[#This Row],[AL_AC]],DATA_JULIO_2025[AL_AC],0)/(COUNTA(DATA_JULIO_2025[AL_AC])/5),0)</f>
        <v>3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5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69" t="s">
        <v>558</v>
      </c>
      <c r="J2" s="59" t="s">
        <v>499</v>
      </c>
      <c r="K2" s="59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tr">
        <f>D1_AGOSTO_2025[[#This Row],[SUPER2]]</f>
        <v>LEONOR</v>
      </c>
      <c r="B3" s="65" t="s">
        <v>74</v>
      </c>
      <c r="C3" s="66"/>
      <c r="D3" s="66"/>
      <c r="E3" s="66" t="s">
        <v>7</v>
      </c>
      <c r="F3" s="65" t="s">
        <v>74</v>
      </c>
      <c r="G3" s="65"/>
      <c r="H3" s="65" t="s">
        <v>395</v>
      </c>
      <c r="I3" s="67">
        <v>44470</v>
      </c>
      <c r="J3" s="67" t="s">
        <v>500</v>
      </c>
      <c r="L3" s="55"/>
      <c r="M3" s="33">
        <v>2025</v>
      </c>
      <c r="N3" s="33" t="s">
        <v>146</v>
      </c>
      <c r="O3" s="33">
        <v>20</v>
      </c>
    </row>
    <row r="4" spans="1:93" x14ac:dyDescent="0.25">
      <c r="A4" s="66" t="str">
        <f>D1_AGOSTO_2025[[#This Row],[SUPER2]]</f>
        <v>MELINA</v>
      </c>
      <c r="B4" s="65" t="s">
        <v>75</v>
      </c>
      <c r="C4" s="66"/>
      <c r="D4" s="66"/>
      <c r="E4" s="66" t="s">
        <v>4</v>
      </c>
      <c r="F4" s="65" t="s">
        <v>75</v>
      </c>
      <c r="G4" s="65"/>
      <c r="H4" s="65" t="s">
        <v>428</v>
      </c>
      <c r="I4" s="67">
        <v>44714</v>
      </c>
      <c r="J4" s="67" t="s">
        <v>500</v>
      </c>
      <c r="L4" s="55"/>
    </row>
    <row r="5" spans="1:93" x14ac:dyDescent="0.25">
      <c r="A5" s="66" t="str">
        <f>D1_AGOSTO_2025[[#This Row],[SUPER2]]</f>
        <v>JOHAN</v>
      </c>
      <c r="B5" s="65" t="s">
        <v>76</v>
      </c>
      <c r="C5" s="66"/>
      <c r="D5" s="66"/>
      <c r="E5" s="66" t="s">
        <v>125</v>
      </c>
      <c r="F5" s="65" t="s">
        <v>76</v>
      </c>
      <c r="G5" s="65"/>
      <c r="H5" s="65" t="s">
        <v>408</v>
      </c>
      <c r="I5" s="67">
        <v>44817</v>
      </c>
      <c r="J5" s="67" t="s">
        <v>500</v>
      </c>
      <c r="L5" s="55"/>
    </row>
    <row r="6" spans="1:93" x14ac:dyDescent="0.25">
      <c r="A6" s="66" t="str">
        <f>D1_AGOSTO_2025[[#This Row],[SUPER2]]</f>
        <v>LUIS</v>
      </c>
      <c r="B6" s="65" t="s">
        <v>77</v>
      </c>
      <c r="C6" s="66"/>
      <c r="D6" s="66"/>
      <c r="E6" s="66" t="s">
        <v>9</v>
      </c>
      <c r="F6" s="65" t="s">
        <v>77</v>
      </c>
      <c r="G6" s="65"/>
      <c r="H6" s="65" t="s">
        <v>393</v>
      </c>
      <c r="I6" s="67">
        <v>44838</v>
      </c>
      <c r="J6" s="67" t="s">
        <v>500</v>
      </c>
      <c r="L6" s="55"/>
    </row>
    <row r="7" spans="1:93" x14ac:dyDescent="0.25">
      <c r="A7" s="66" t="str">
        <f>D1_AGOSTO_2025[[#This Row],[SUPER2]]</f>
        <v>KENNETH</v>
      </c>
      <c r="B7" s="65" t="s">
        <v>78</v>
      </c>
      <c r="C7" s="66"/>
      <c r="D7" s="66"/>
      <c r="E7" s="66" t="s">
        <v>6</v>
      </c>
      <c r="F7" s="65" t="s">
        <v>78</v>
      </c>
      <c r="G7" s="65"/>
      <c r="H7" s="65" t="s">
        <v>397</v>
      </c>
      <c r="I7" s="67">
        <v>44943</v>
      </c>
      <c r="J7" s="67" t="s">
        <v>500</v>
      </c>
      <c r="L7" s="55"/>
      <c r="CK7" t="s">
        <v>626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6" t="str">
        <f>D1_AGOSTO_2025[[#This Row],[SUPER2]]</f>
        <v>JORDAN</v>
      </c>
      <c r="B8" s="65" t="s">
        <v>79</v>
      </c>
      <c r="C8" s="66"/>
      <c r="D8" s="66"/>
      <c r="E8" s="66" t="s">
        <v>5</v>
      </c>
      <c r="F8" s="65" t="s">
        <v>79</v>
      </c>
      <c r="G8" s="65"/>
      <c r="H8" s="65" t="s">
        <v>453</v>
      </c>
      <c r="I8" s="67">
        <v>45145</v>
      </c>
      <c r="J8" s="67" t="s">
        <v>500</v>
      </c>
      <c r="L8" s="55"/>
      <c r="M8" s="41" t="s">
        <v>87</v>
      </c>
      <c r="N8" s="42" t="s">
        <v>1136</v>
      </c>
      <c r="O8" s="43" t="s">
        <v>133</v>
      </c>
      <c r="P8" s="43" t="s">
        <v>95</v>
      </c>
      <c r="Q8" s="43" t="s">
        <v>90</v>
      </c>
      <c r="R8" s="44" t="s">
        <v>88</v>
      </c>
      <c r="S8" s="70" t="s">
        <v>533</v>
      </c>
      <c r="T8" s="70" t="s">
        <v>503</v>
      </c>
      <c r="U8" s="70" t="s">
        <v>525</v>
      </c>
      <c r="V8" s="70" t="s">
        <v>529</v>
      </c>
      <c r="W8" s="70" t="s">
        <v>504</v>
      </c>
      <c r="X8" s="70" t="s">
        <v>505</v>
      </c>
      <c r="Y8" s="70" t="s">
        <v>506</v>
      </c>
      <c r="Z8" s="70" t="s">
        <v>507</v>
      </c>
      <c r="AA8" s="70" t="s">
        <v>508</v>
      </c>
      <c r="AB8" s="70" t="s">
        <v>526</v>
      </c>
      <c r="AC8" s="70" t="s">
        <v>530</v>
      </c>
      <c r="AD8" s="70" t="s">
        <v>509</v>
      </c>
      <c r="AE8" s="70" t="s">
        <v>510</v>
      </c>
      <c r="AF8" s="70" t="s">
        <v>511</v>
      </c>
      <c r="AG8" s="70" t="s">
        <v>512</v>
      </c>
      <c r="AH8" s="70" t="s">
        <v>513</v>
      </c>
      <c r="AI8" s="70" t="s">
        <v>527</v>
      </c>
      <c r="AJ8" s="70" t="s">
        <v>531</v>
      </c>
      <c r="AK8" s="70" t="s">
        <v>514</v>
      </c>
      <c r="AL8" s="70" t="s">
        <v>515</v>
      </c>
      <c r="AM8" s="70" t="s">
        <v>516</v>
      </c>
      <c r="AN8" s="70" t="s">
        <v>517</v>
      </c>
      <c r="AO8" s="70" t="s">
        <v>518</v>
      </c>
      <c r="AP8" s="70" t="s">
        <v>528</v>
      </c>
      <c r="AQ8" s="70" t="s">
        <v>532</v>
      </c>
      <c r="AR8" s="70" t="s">
        <v>519</v>
      </c>
      <c r="AS8" s="70" t="s">
        <v>520</v>
      </c>
      <c r="AT8" s="70" t="s">
        <v>521</v>
      </c>
      <c r="AU8" s="70" t="s">
        <v>522</v>
      </c>
      <c r="AV8" s="70" t="s">
        <v>523</v>
      </c>
      <c r="AW8" s="70" t="s">
        <v>524</v>
      </c>
      <c r="AX8" s="6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66" t="str">
        <f>D1_AGOSTO_2025[[#This Row],[SUPER2]]</f>
        <v>MELINA</v>
      </c>
      <c r="B9" s="65" t="s">
        <v>80</v>
      </c>
      <c r="C9" s="66"/>
      <c r="D9" s="66"/>
      <c r="E9" s="66" t="s">
        <v>4</v>
      </c>
      <c r="F9" s="65" t="s">
        <v>80</v>
      </c>
      <c r="G9" s="65"/>
      <c r="H9" s="65" t="s">
        <v>433</v>
      </c>
      <c r="I9" s="67">
        <v>45281</v>
      </c>
      <c r="J9" s="67" t="s">
        <v>500</v>
      </c>
      <c r="L9" s="55"/>
      <c r="M9" s="1">
        <f>DATA_AGOSTO_2025[[#This Row],[RECUPERO]]/DATA_AGOSTO_2025[[#This Row],[META]]</f>
        <v>0.64258064516129032</v>
      </c>
      <c r="N9">
        <f>6-ROUNDUP(_xlfn.RANK.EQ(DATA_AGOSTO_2025[[#This Row],[AL_AC]],DATA_AGOSTO_2025[AL_AC],0)/(COUNTA(DATA_AGOSTO_2025[AL_AC])/5),0)</f>
        <v>4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6" t="str">
        <f>D1_AGOSTO_2025[[#This Row],[SUPER2]]</f>
        <v>BRYAN</v>
      </c>
      <c r="B10" s="65" t="s">
        <v>81</v>
      </c>
      <c r="C10" s="66"/>
      <c r="D10" s="66"/>
      <c r="E10" s="66" t="s">
        <v>8</v>
      </c>
      <c r="F10" s="65" t="s">
        <v>81</v>
      </c>
      <c r="G10" s="65"/>
      <c r="H10" s="65" t="s">
        <v>425</v>
      </c>
      <c r="I10" s="67">
        <v>45511</v>
      </c>
      <c r="J10" s="67" t="s">
        <v>500</v>
      </c>
      <c r="L10" s="55"/>
      <c r="M10" s="1">
        <f>DATA_AGOSTO_2025[[#This Row],[RECUPERO]]/DATA_AGOSTO_2025[[#This Row],[META]]</f>
        <v>0.37806451612903225</v>
      </c>
      <c r="N10">
        <f>6-ROUNDUP(_xlfn.RANK.EQ(DATA_AGOSTO_2025[[#This Row],[AL_AC]],DATA_AGOSTO_2025[AL_AC],0)/(COUNTA(DATA_AGOSTO_2025[AL_AC])/5),0)</f>
        <v>2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5">
        <v>44111</v>
      </c>
      <c r="J11" t="s">
        <v>501</v>
      </c>
      <c r="L11" s="55"/>
      <c r="M11" s="1">
        <f>DATA_AGOSTO_2025[[#This Row],[RECUPERO]]/DATA_AGOSTO_2025[[#This Row],[META]]</f>
        <v>0.71472222222222226</v>
      </c>
      <c r="N11">
        <f>6-ROUNDUP(_xlfn.RANK.EQ(DATA_AGOSTO_2025[[#This Row],[AL_AC]],DATA_AGOSTO_2025[AL_AC],0)/(COUNTA(DATA_AGOSTO_2025[AL_AC])/5),0)</f>
        <v>4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5">
        <v>45334</v>
      </c>
      <c r="J12" t="s">
        <v>501</v>
      </c>
      <c r="L12" s="55"/>
      <c r="M12" s="1">
        <f>DATA_AGOSTO_2025[[#This Row],[RECUPERO]]/DATA_AGOSTO_2025[[#This Row],[META]]</f>
        <v>0.35775625</v>
      </c>
      <c r="N12">
        <f>6-ROUNDUP(_xlfn.RANK.EQ(DATA_AGOSTO_2025[[#This Row],[AL_AC]],DATA_AGOSTO_2025[AL_AC],0)/(COUNTA(DATA_AGOSTO_2025[AL_AC])/5),0)</f>
        <v>2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5">
        <v>45299</v>
      </c>
      <c r="J13" t="s">
        <v>501</v>
      </c>
      <c r="L13" s="55"/>
      <c r="M13" s="1">
        <f>DATA_AGOSTO_2025[[#This Row],[RECUPERO]]/DATA_AGOSTO_2025[[#This Row],[META]]</f>
        <v>1.0126402777777779</v>
      </c>
      <c r="N13">
        <f>6-ROUNDUP(_xlfn.RANK.EQ(DATA_AGOSTO_2025[[#This Row],[AL_AC]],DATA_AGOSTO_2025[AL_AC],0)/(COUNTA(DATA_AGOSTO_2025[AL_AC])/5),0)</f>
        <v>5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5">
        <v>44259</v>
      </c>
      <c r="J14" t="s">
        <v>501</v>
      </c>
      <c r="L14" s="55"/>
      <c r="M14" s="1">
        <f>DATA_AGOSTO_2025[[#This Row],[RECUPERO]]/DATA_AGOSTO_2025[[#This Row],[META]]</f>
        <v>0.10811111111111112</v>
      </c>
      <c r="N14">
        <f>6-ROUNDUP(_xlfn.RANK.EQ(DATA_AGOSTO_2025[[#This Row],[AL_AC]],DATA_AGOSTO_2025[AL_AC],0)/(COUNTA(DATA_AGOSTO_2025[AL_AC])/5),0)</f>
        <v>1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5">
        <v>44820</v>
      </c>
      <c r="J15" t="s">
        <v>501</v>
      </c>
      <c r="L15" s="55"/>
      <c r="M15" s="1">
        <f>DATA_AGOSTO_2025[[#This Row],[RECUPERO]]/DATA_AGOSTO_2025[[#This Row],[META]]</f>
        <v>0.1125</v>
      </c>
      <c r="N15">
        <f>6-ROUNDUP(_xlfn.RANK.EQ(DATA_AGOSTO_2025[[#This Row],[AL_AC]],DATA_AGOSTO_2025[AL_AC],0)/(COUNTA(DATA_AGOSTO_2025[AL_AC])/5),0)</f>
        <v>1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5">
        <v>44687</v>
      </c>
      <c r="J16" t="s">
        <v>501</v>
      </c>
      <c r="L16" s="55"/>
      <c r="M16" s="1">
        <f>DATA_AGOSTO_2025[[#This Row],[RECUPERO]]/DATA_AGOSTO_2025[[#This Row],[META]]</f>
        <v>0.67654629629629626</v>
      </c>
      <c r="N16">
        <f>6-ROUNDUP(_xlfn.RANK.EQ(DATA_AGOSTO_2025[[#This Row],[AL_AC]],DATA_AGOSTO_2025[AL_AC],0)/(COUNTA(DATA_AGOSTO_2025[AL_AC])/5),0)</f>
        <v>4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5">
        <v>45675</v>
      </c>
      <c r="J17" t="s">
        <v>501</v>
      </c>
      <c r="L17" s="55"/>
      <c r="M17" s="1">
        <f>DATA_AGOSTO_2025[[#This Row],[RECUPERO]]/DATA_AGOSTO_2025[[#This Row],[META]]</f>
        <v>0.46387037037037038</v>
      </c>
      <c r="N17">
        <f>6-ROUNDUP(_xlfn.RANK.EQ(DATA_AGOSTO_2025[[#This Row],[AL_AC]],DATA_AGOSTO_2025[AL_AC],0)/(COUNTA(DATA_AGOSTO_2025[AL_AC])/5),0)</f>
        <v>3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5">
        <v>45845</v>
      </c>
      <c r="J18" t="s">
        <v>501</v>
      </c>
      <c r="L18" s="55"/>
      <c r="M18" s="1">
        <f>DATA_AGOSTO_2025[[#This Row],[RECUPERO]]/DATA_AGOSTO_2025[[#This Row],[META]]</f>
        <v>0.15362148148148147</v>
      </c>
      <c r="N18">
        <f>6-ROUNDUP(_xlfn.RANK.EQ(DATA_AGOSTO_2025[[#This Row],[AL_AC]],DATA_AGOSTO_2025[AL_AC],0)/(COUNTA(DATA_AGOSTO_2025[AL_AC])/5),0)</f>
        <v>1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5">
        <v>45399</v>
      </c>
      <c r="J19" t="s">
        <v>501</v>
      </c>
      <c r="L19" s="55"/>
      <c r="M19" s="1">
        <f>DATA_AGOSTO_2025[[#This Row],[RECUPERO]]/DATA_AGOSTO_2025[[#This Row],[META]]</f>
        <v>3.2258064516129031E-2</v>
      </c>
      <c r="N19">
        <f>6-ROUNDUP(_xlfn.RANK.EQ(DATA_AGOSTO_2025[[#This Row],[AL_AC]],DATA_AGOSTO_2025[AL_AC],0)/(COUNTA(DATA_AGOSTO_2025[AL_AC])/5),0)</f>
        <v>1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5">
        <v>45875</v>
      </c>
      <c r="J20" t="s">
        <v>501</v>
      </c>
      <c r="L20" s="55"/>
      <c r="M20" s="1">
        <f>DATA_AGOSTO_2025[[#This Row],[RECUPERO]]/DATA_AGOSTO_2025[[#This Row],[META]]</f>
        <v>0.50464516129032255</v>
      </c>
      <c r="N20">
        <f>6-ROUNDUP(_xlfn.RANK.EQ(DATA_AGOSTO_2025[[#This Row],[AL_AC]],DATA_AGOSTO_2025[AL_AC],0)/(COUNTA(DATA_AGOSTO_2025[AL_AC])/5),0)</f>
        <v>3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5">
        <v>45348</v>
      </c>
      <c r="J21" t="s">
        <v>501</v>
      </c>
      <c r="L21" s="55"/>
      <c r="M21" s="1">
        <f>DATA_AGOSTO_2025[[#This Row],[RECUPERO]]/DATA_AGOSTO_2025[[#This Row],[META]]</f>
        <v>0.449994375</v>
      </c>
      <c r="N21">
        <f>6-ROUNDUP(_xlfn.RANK.EQ(DATA_AGOSTO_2025[[#This Row],[AL_AC]],DATA_AGOSTO_2025[AL_AC],0)/(COUNTA(DATA_AGOSTO_2025[AL_AC])/5),0)</f>
        <v>3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5">
        <v>45590</v>
      </c>
      <c r="J22" t="s">
        <v>501</v>
      </c>
      <c r="L22" s="55"/>
      <c r="M22" s="1">
        <f>DATA_AGOSTO_2025[[#This Row],[RECUPERO]]/DATA_AGOSTO_2025[[#This Row],[META]]</f>
        <v>0.73243749999999996</v>
      </c>
      <c r="N22">
        <f>6-ROUNDUP(_xlfn.RANK.EQ(DATA_AGOSTO_2025[[#This Row],[AL_AC]],DATA_AGOSTO_2025[AL_AC],0)/(COUNTA(DATA_AGOSTO_2025[AL_AC])/5),0)</f>
        <v>5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5">
        <v>45323</v>
      </c>
      <c r="J23" t="s">
        <v>501</v>
      </c>
      <c r="L23" s="55"/>
      <c r="M23" s="1">
        <f>DATA_AGOSTO_2025[[#This Row],[RECUPERO]]/DATA_AGOSTO_2025[[#This Row],[META]]</f>
        <v>0.69958333333333333</v>
      </c>
      <c r="N23">
        <f>6-ROUNDUP(_xlfn.RANK.EQ(DATA_AGOSTO_2025[[#This Row],[AL_AC]],DATA_AGOSTO_2025[AL_AC],0)/(COUNTA(DATA_AGOSTO_2025[AL_AC])/5),0)</f>
        <v>4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5">
        <v>45334</v>
      </c>
      <c r="J24" t="s">
        <v>501</v>
      </c>
      <c r="L24" s="55"/>
      <c r="M24" s="1">
        <f>DATA_AGOSTO_2025[[#This Row],[RECUPERO]]/DATA_AGOSTO_2025[[#This Row],[META]]</f>
        <v>8.1125000000000003E-2</v>
      </c>
      <c r="N24">
        <f>6-ROUNDUP(_xlfn.RANK.EQ(DATA_AGOSTO_2025[[#This Row],[AL_AC]],DATA_AGOSTO_2025[AL_AC],0)/(COUNTA(DATA_AGOSTO_2025[AL_AC])/5),0)</f>
        <v>1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5">
        <v>43035</v>
      </c>
      <c r="J25" t="s">
        <v>501</v>
      </c>
      <c r="L25" s="55"/>
      <c r="M25" s="1">
        <f>DATA_AGOSTO_2025[[#This Row],[RECUPERO]]/DATA_AGOSTO_2025[[#This Row],[META]]</f>
        <v>0.56053846153846154</v>
      </c>
      <c r="N25">
        <f>6-ROUNDUP(_xlfn.RANK.EQ(DATA_AGOSTO_2025[[#This Row],[AL_AC]],DATA_AGOSTO_2025[AL_AC],0)/(COUNTA(DATA_AGOSTO_2025[AL_AC])/5),0)</f>
        <v>4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5">
        <v>44909</v>
      </c>
      <c r="J26" t="s">
        <v>501</v>
      </c>
      <c r="L26" s="55"/>
      <c r="M26" s="1">
        <f>DATA_AGOSTO_2025[[#This Row],[RECUPERO]]/DATA_AGOSTO_2025[[#This Row],[META]]</f>
        <v>0.33152777777777775</v>
      </c>
      <c r="N26">
        <f>6-ROUNDUP(_xlfn.RANK.EQ(DATA_AGOSTO_2025[[#This Row],[AL_AC]],DATA_AGOSTO_2025[AL_AC],0)/(COUNTA(DATA_AGOSTO_2025[AL_AC])/5),0)</f>
        <v>2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5">
        <v>45700</v>
      </c>
      <c r="J27" t="s">
        <v>501</v>
      </c>
      <c r="L27" s="55"/>
      <c r="M27" s="1">
        <f>DATA_AGOSTO_2025[[#This Row],[RECUPERO]]/DATA_AGOSTO_2025[[#This Row],[META]]</f>
        <v>0.17964018518518518</v>
      </c>
      <c r="N27">
        <f>6-ROUNDUP(_xlfn.RANK.EQ(DATA_AGOSTO_2025[[#This Row],[AL_AC]],DATA_AGOSTO_2025[AL_AC],0)/(COUNTA(DATA_AGOSTO_2025[AL_AC])/5),0)</f>
        <v>2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5">
        <v>45021</v>
      </c>
      <c r="J28" t="s">
        <v>501</v>
      </c>
      <c r="L28" s="55"/>
      <c r="M28" s="1">
        <f>DATA_AGOSTO_2025[[#This Row],[RECUPERO]]/DATA_AGOSTO_2025[[#This Row],[META]]</f>
        <v>0.80141666666666667</v>
      </c>
      <c r="N28">
        <f>6-ROUNDUP(_xlfn.RANK.EQ(DATA_AGOSTO_2025[[#This Row],[AL_AC]],DATA_AGOSTO_2025[AL_AC],0)/(COUNTA(DATA_AGOSTO_2025[AL_AC])/5),0)</f>
        <v>5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5">
        <v>45316</v>
      </c>
      <c r="J29" t="s">
        <v>501</v>
      </c>
      <c r="L29" s="55"/>
      <c r="M29" s="1">
        <f>DATA_AGOSTO_2025[[#This Row],[RECUPERO]]/DATA_AGOSTO_2025[[#This Row],[META]]</f>
        <v>0.91249999999999998</v>
      </c>
      <c r="N29">
        <f>6-ROUNDUP(_xlfn.RANK.EQ(DATA_AGOSTO_2025[[#This Row],[AL_AC]],DATA_AGOSTO_2025[AL_AC],0)/(COUNTA(DATA_AGOSTO_2025[AL_AC])/5),0)</f>
        <v>5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5">
        <v>44644</v>
      </c>
      <c r="J30" t="s">
        <v>501</v>
      </c>
      <c r="L30" s="55"/>
      <c r="M30" s="1">
        <f>DATA_AGOSTO_2025[[#This Row],[RECUPERO]]/DATA_AGOSTO_2025[[#This Row],[META]]</f>
        <v>0.44516129032258067</v>
      </c>
      <c r="N30">
        <f>6-ROUNDUP(_xlfn.RANK.EQ(DATA_AGOSTO_2025[[#This Row],[AL_AC]],DATA_AGOSTO_2025[AL_AC],0)/(COUNTA(DATA_AGOSTO_2025[AL_AC])/5),0)</f>
        <v>3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5">
        <v>44706</v>
      </c>
      <c r="J31" t="s">
        <v>501</v>
      </c>
      <c r="L31" s="55"/>
      <c r="M31" s="1">
        <f>DATA_AGOSTO_2025[[#This Row],[RECUPERO]]/DATA_AGOSTO_2025[[#This Row],[META]]</f>
        <v>0.62574074074074071</v>
      </c>
      <c r="N31">
        <f>6-ROUNDUP(_xlfn.RANK.EQ(DATA_AGOSTO_2025[[#This Row],[AL_AC]],DATA_AGOSTO_2025[AL_AC],0)/(COUNTA(DATA_AGOSTO_2025[AL_AC])/5),0)</f>
        <v>4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5">
        <v>44888</v>
      </c>
      <c r="J32" t="s">
        <v>501</v>
      </c>
      <c r="L32" s="55"/>
      <c r="M32" s="1">
        <f>DATA_AGOSTO_2025[[#This Row],[RECUPERO]]/DATA_AGOSTO_2025[[#This Row],[META]]</f>
        <v>0.63636249999999994</v>
      </c>
      <c r="N32">
        <f>6-ROUNDUP(_xlfn.RANK.EQ(DATA_AGOSTO_2025[[#This Row],[AL_AC]],DATA_AGOSTO_2025[AL_AC],0)/(COUNTA(DATA_AGOSTO_2025[AL_AC])/5),0)</f>
        <v>4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5">
        <v>45371</v>
      </c>
      <c r="J33" t="s">
        <v>501</v>
      </c>
      <c r="L33" s="55"/>
      <c r="M33" s="1">
        <f>DATA_AGOSTO_2025[[#This Row],[RECUPERO]]/DATA_AGOSTO_2025[[#This Row],[META]]</f>
        <v>0.31546296296296295</v>
      </c>
      <c r="N33">
        <f>6-ROUNDUP(_xlfn.RANK.EQ(DATA_AGOSTO_2025[[#This Row],[AL_AC]],DATA_AGOSTO_2025[AL_AC],0)/(COUNTA(DATA_AGOSTO_2025[AL_AC])/5),0)</f>
        <v>2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5">
        <v>45334</v>
      </c>
      <c r="J34" t="s">
        <v>501</v>
      </c>
      <c r="L34" s="55"/>
      <c r="M34" s="1">
        <f>DATA_AGOSTO_2025[[#This Row],[RECUPERO]]/DATA_AGOSTO_2025[[#This Row],[META]]</f>
        <v>0.65774999999999995</v>
      </c>
      <c r="N34">
        <f>6-ROUNDUP(_xlfn.RANK.EQ(DATA_AGOSTO_2025[[#This Row],[AL_AC]],DATA_AGOSTO_2025[AL_AC],0)/(COUNTA(DATA_AGOSTO_2025[AL_AC])/5),0)</f>
        <v>4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5">
        <v>44811</v>
      </c>
      <c r="J35" t="s">
        <v>501</v>
      </c>
      <c r="L35" s="55"/>
      <c r="M35" s="1">
        <f>DATA_AGOSTO_2025[[#This Row],[RECUPERO]]/DATA_AGOSTO_2025[[#This Row],[META]]</f>
        <v>9.7222222222222224E-2</v>
      </c>
      <c r="N35">
        <f>6-ROUNDUP(_xlfn.RANK.EQ(DATA_AGOSTO_2025[[#This Row],[AL_AC]],DATA_AGOSTO_2025[AL_AC],0)/(COUNTA(DATA_AGOSTO_2025[AL_AC])/5),0)</f>
        <v>1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5">
        <v>44870</v>
      </c>
      <c r="J36" t="s">
        <v>501</v>
      </c>
      <c r="L36" s="55"/>
      <c r="M36" s="1">
        <f>DATA_AGOSTO_2025[[#This Row],[RECUPERO]]/DATA_AGOSTO_2025[[#This Row],[META]]</f>
        <v>0.28472222222222221</v>
      </c>
      <c r="N36">
        <f>6-ROUNDUP(_xlfn.RANK.EQ(DATA_AGOSTO_2025[[#This Row],[AL_AC]],DATA_AGOSTO_2025[AL_AC],0)/(COUNTA(DATA_AGOSTO_2025[AL_AC])/5),0)</f>
        <v>2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5">
        <v>44735</v>
      </c>
      <c r="J37" t="s">
        <v>501</v>
      </c>
      <c r="L37" s="55"/>
      <c r="M37" s="1">
        <f>DATA_AGOSTO_2025[[#This Row],[RECUPERO]]/DATA_AGOSTO_2025[[#This Row],[META]]</f>
        <v>1.0142807692307692</v>
      </c>
      <c r="N37">
        <f>6-ROUNDUP(_xlfn.RANK.EQ(DATA_AGOSTO_2025[[#This Row],[AL_AC]],DATA_AGOSTO_2025[AL_AC],0)/(COUNTA(DATA_AGOSTO_2025[AL_AC])/5),0)</f>
        <v>5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5">
        <v>45882</v>
      </c>
      <c r="J38" t="s">
        <v>501</v>
      </c>
      <c r="L38" s="55"/>
      <c r="M38" s="1">
        <f>DATA_AGOSTO_2025[[#This Row],[RECUPERO]]/DATA_AGOSTO_2025[[#This Row],[META]]</f>
        <v>0.39811111111111114</v>
      </c>
      <c r="N38">
        <f>6-ROUNDUP(_xlfn.RANK.EQ(DATA_AGOSTO_2025[[#This Row],[AL_AC]],DATA_AGOSTO_2025[AL_AC],0)/(COUNTA(DATA_AGOSTO_2025[AL_AC])/5),0)</f>
        <v>3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5">
        <v>45133</v>
      </c>
      <c r="J39" t="s">
        <v>501</v>
      </c>
      <c r="L39" s="55"/>
      <c r="M39" s="1">
        <f>DATA_AGOSTO_2025[[#This Row],[RECUPERO]]/DATA_AGOSTO_2025[[#This Row],[META]]</f>
        <v>0.69581249999999994</v>
      </c>
      <c r="N39">
        <f>6-ROUNDUP(_xlfn.RANK.EQ(DATA_AGOSTO_2025[[#This Row],[AL_AC]],DATA_AGOSTO_2025[AL_AC],0)/(COUNTA(DATA_AGOSTO_2025[AL_AC])/5),0)</f>
        <v>4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5">
        <v>44461</v>
      </c>
      <c r="J40" t="s">
        <v>501</v>
      </c>
      <c r="L40" s="55"/>
      <c r="M40" s="1">
        <f>DATA_AGOSTO_2025[[#This Row],[RECUPERO]]/DATA_AGOSTO_2025[[#This Row],[META]]</f>
        <v>0.39690740740740743</v>
      </c>
      <c r="N40">
        <f>6-ROUNDUP(_xlfn.RANK.EQ(DATA_AGOSTO_2025[[#This Row],[AL_AC]],DATA_AGOSTO_2025[AL_AC],0)/(COUNTA(DATA_AGOSTO_2025[AL_AC])/5),0)</f>
        <v>3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5">
        <v>45457</v>
      </c>
      <c r="J41" t="s">
        <v>501</v>
      </c>
      <c r="L41" s="55"/>
      <c r="M41" s="1">
        <f>DATA_AGOSTO_2025[[#This Row],[RECUPERO]]/DATA_AGOSTO_2025[[#This Row],[META]]</f>
        <v>0.75612500000000005</v>
      </c>
      <c r="N41">
        <f>6-ROUNDUP(_xlfn.RANK.EQ(DATA_AGOSTO_2025[[#This Row],[AL_AC]],DATA_AGOSTO_2025[AL_AC],0)/(COUNTA(DATA_AGOSTO_2025[AL_AC])/5),0)</f>
        <v>5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5">
        <v>44971</v>
      </c>
      <c r="J42" t="s">
        <v>501</v>
      </c>
      <c r="L42" s="55"/>
      <c r="M42" s="1">
        <f>DATA_AGOSTO_2025[[#This Row],[RECUPERO]]/DATA_AGOSTO_2025[[#This Row],[META]]</f>
        <v>3.1E-2</v>
      </c>
      <c r="N42">
        <f>6-ROUNDUP(_xlfn.RANK.EQ(DATA_AGOSTO_2025[[#This Row],[AL_AC]],DATA_AGOSTO_2025[AL_AC],0)/(COUNTA(DATA_AGOSTO_2025[AL_AC])/5),0)</f>
        <v>1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5">
        <v>44811</v>
      </c>
      <c r="J43" t="s">
        <v>501</v>
      </c>
      <c r="L43" s="55"/>
      <c r="M43" s="1">
        <f>DATA_AGOSTO_2025[[#This Row],[RECUPERO]]/DATA_AGOSTO_2025[[#This Row],[META]]</f>
        <v>1.1887222222222222</v>
      </c>
      <c r="N43">
        <f>6-ROUNDUP(_xlfn.RANK.EQ(DATA_AGOSTO_2025[[#This Row],[AL_AC]],DATA_AGOSTO_2025[AL_AC],0)/(COUNTA(DATA_AGOSTO_2025[AL_AC])/5),0)</f>
        <v>5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5">
        <v>45364</v>
      </c>
      <c r="J44" t="s">
        <v>501</v>
      </c>
      <c r="L44" s="55"/>
      <c r="M44" s="1">
        <f>DATA_AGOSTO_2025[[#This Row],[RECUPERO]]/DATA_AGOSTO_2025[[#This Row],[META]]</f>
        <v>0.75306249999999997</v>
      </c>
      <c r="N44">
        <f>6-ROUNDUP(_xlfn.RANK.EQ(DATA_AGOSTO_2025[[#This Row],[AL_AC]],DATA_AGOSTO_2025[AL_AC],0)/(COUNTA(DATA_AGOSTO_2025[AL_AC])/5),0)</f>
        <v>5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5">
        <v>45423</v>
      </c>
      <c r="J45" t="s">
        <v>501</v>
      </c>
      <c r="L45" s="55"/>
      <c r="M45" s="1">
        <f>DATA_AGOSTO_2025[[#This Row],[RECUPERO]]/DATA_AGOSTO_2025[[#This Row],[META]]</f>
        <v>0.53088888888888885</v>
      </c>
      <c r="N45">
        <f>6-ROUNDUP(_xlfn.RANK.EQ(DATA_AGOSTO_2025[[#This Row],[AL_AC]],DATA_AGOSTO_2025[AL_AC],0)/(COUNTA(DATA_AGOSTO_2025[AL_AC])/5),0)</f>
        <v>4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5">
        <v>45084</v>
      </c>
      <c r="J46" t="s">
        <v>501</v>
      </c>
      <c r="L46" s="55"/>
      <c r="M46" s="1">
        <f>DATA_AGOSTO_2025[[#This Row],[RECUPERO]]/DATA_AGOSTO_2025[[#This Row],[META]]</f>
        <v>3.0944444444444445E-2</v>
      </c>
      <c r="N46">
        <f>6-ROUNDUP(_xlfn.RANK.EQ(DATA_AGOSTO_2025[[#This Row],[AL_AC]],DATA_AGOSTO_2025[AL_AC],0)/(COUNTA(DATA_AGOSTO_2025[AL_AC])/5),0)</f>
        <v>1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5">
        <v>45145</v>
      </c>
      <c r="J47" t="s">
        <v>501</v>
      </c>
      <c r="L47" s="55"/>
      <c r="M47" s="1">
        <f>DATA_AGOSTO_2025[[#This Row],[RECUPERO]]/DATA_AGOSTO_2025[[#This Row],[META]]</f>
        <v>0.1125</v>
      </c>
      <c r="N47">
        <f>6-ROUNDUP(_xlfn.RANK.EQ(DATA_AGOSTO_2025[[#This Row],[AL_AC]],DATA_AGOSTO_2025[AL_AC],0)/(COUNTA(DATA_AGOSTO_2025[AL_AC])/5),0)</f>
        <v>1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5">
        <v>45671</v>
      </c>
      <c r="J48" t="s">
        <v>501</v>
      </c>
      <c r="L48" s="55"/>
      <c r="M48" s="1">
        <f>DATA_AGOSTO_2025[[#This Row],[RECUPERO]]/DATA_AGOSTO_2025[[#This Row],[META]]</f>
        <v>0.23395833333333332</v>
      </c>
      <c r="N48">
        <f>6-ROUNDUP(_xlfn.RANK.EQ(DATA_AGOSTO_2025[[#This Row],[AL_AC]],DATA_AGOSTO_2025[AL_AC],0)/(COUNTA(DATA_AGOSTO_2025[AL_AC])/5),0)</f>
        <v>2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5">
        <v>45334</v>
      </c>
      <c r="J49" t="s">
        <v>501</v>
      </c>
      <c r="L49" s="55"/>
      <c r="M49" s="1">
        <f>DATA_AGOSTO_2025[[#This Row],[RECUPERO]]/DATA_AGOSTO_2025[[#This Row],[META]]</f>
        <v>0.24258064516129033</v>
      </c>
      <c r="N49">
        <f>6-ROUNDUP(_xlfn.RANK.EQ(DATA_AGOSTO_2025[[#This Row],[AL_AC]],DATA_AGOSTO_2025[AL_AC],0)/(COUNTA(DATA_AGOSTO_2025[AL_AC])/5),0)</f>
        <v>2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5">
        <v>45175</v>
      </c>
      <c r="J50" t="s">
        <v>501</v>
      </c>
      <c r="L50" s="55"/>
      <c r="M50" s="1">
        <f>DATA_AGOSTO_2025[[#This Row],[RECUPERO]]/DATA_AGOSTO_2025[[#This Row],[META]]</f>
        <v>1.3813076923076923</v>
      </c>
      <c r="N50">
        <f>6-ROUNDUP(_xlfn.RANK.EQ(DATA_AGOSTO_2025[[#This Row],[AL_AC]],DATA_AGOSTO_2025[AL_AC],0)/(COUNTA(DATA_AGOSTO_2025[AL_AC])/5),0)</f>
        <v>5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5">
        <v>43132</v>
      </c>
      <c r="J51" t="s">
        <v>501</v>
      </c>
      <c r="L51" s="55"/>
      <c r="M51" s="1">
        <f>DATA_AGOSTO_2025[[#This Row],[RECUPERO]]/DATA_AGOSTO_2025[[#This Row],[META]]</f>
        <v>7.5483870967741937E-2</v>
      </c>
      <c r="N51">
        <f>6-ROUNDUP(_xlfn.RANK.EQ(DATA_AGOSTO_2025[[#This Row],[AL_AC]],DATA_AGOSTO_2025[AL_AC],0)/(COUNTA(DATA_AGOSTO_2025[AL_AC])/5),0)</f>
        <v>1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5">
        <v>44748</v>
      </c>
      <c r="J52" t="s">
        <v>501</v>
      </c>
      <c r="L52" s="55"/>
      <c r="M52" s="1">
        <f>DATA_AGOSTO_2025[[#This Row],[RECUPERO]]/DATA_AGOSTO_2025[[#This Row],[META]]</f>
        <v>1.1013461538461538</v>
      </c>
      <c r="N52">
        <f>6-ROUNDUP(_xlfn.RANK.EQ(DATA_AGOSTO_2025[[#This Row],[AL_AC]],DATA_AGOSTO_2025[AL_AC],0)/(COUNTA(DATA_AGOSTO_2025[AL_AC])/5),0)</f>
        <v>5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5">
        <v>45530</v>
      </c>
      <c r="J53" t="s">
        <v>501</v>
      </c>
      <c r="L53" s="55"/>
      <c r="M53" s="1">
        <f>DATA_AGOSTO_2025[[#This Row],[RECUPERO]]/DATA_AGOSTO_2025[[#This Row],[META]]</f>
        <v>0.51831249999999995</v>
      </c>
      <c r="N53">
        <f>6-ROUNDUP(_xlfn.RANK.EQ(DATA_AGOSTO_2025[[#This Row],[AL_AC]],DATA_AGOSTO_2025[AL_AC],0)/(COUNTA(DATA_AGOSTO_2025[AL_AC])/5),0)</f>
        <v>3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5">
        <v>45429</v>
      </c>
      <c r="J54" t="s">
        <v>501</v>
      </c>
      <c r="L54" s="55"/>
      <c r="M54" s="1">
        <f>DATA_AGOSTO_2025[[#This Row],[RECUPERO]]/DATA_AGOSTO_2025[[#This Row],[META]]</f>
        <v>0.74131250000000004</v>
      </c>
      <c r="N54">
        <f>6-ROUNDUP(_xlfn.RANK.EQ(DATA_AGOSTO_2025[[#This Row],[AL_AC]],DATA_AGOSTO_2025[AL_AC],0)/(COUNTA(DATA_AGOSTO_2025[AL_AC])/5),0)</f>
        <v>5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5">
        <v>45805</v>
      </c>
      <c r="J55" t="s">
        <v>501</v>
      </c>
      <c r="L55" s="55"/>
      <c r="M55" s="1">
        <f>DATA_AGOSTO_2025[[#This Row],[RECUPERO]]/DATA_AGOSTO_2025[[#This Row],[META]]</f>
        <v>0.60659750000000001</v>
      </c>
      <c r="N55">
        <f>6-ROUNDUP(_xlfn.RANK.EQ(DATA_AGOSTO_2025[[#This Row],[AL_AC]],DATA_AGOSTO_2025[AL_AC],0)/(COUNTA(DATA_AGOSTO_2025[AL_AC])/5),0)</f>
        <v>4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5">
        <v>44869</v>
      </c>
      <c r="J56" t="s">
        <v>501</v>
      </c>
      <c r="L56" s="55"/>
      <c r="M56" s="1">
        <f>DATA_AGOSTO_2025[[#This Row],[RECUPERO]]/DATA_AGOSTO_2025[[#This Row],[META]]</f>
        <v>0.41446153846153844</v>
      </c>
      <c r="N56">
        <f>6-ROUNDUP(_xlfn.RANK.EQ(DATA_AGOSTO_2025[[#This Row],[AL_AC]],DATA_AGOSTO_2025[AL_AC],0)/(COUNTA(DATA_AGOSTO_2025[AL_AC])/5),0)</f>
        <v>3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5">
        <v>44951</v>
      </c>
      <c r="J57" t="s">
        <v>501</v>
      </c>
      <c r="L57" s="55"/>
      <c r="M57" s="1">
        <f>DATA_AGOSTO_2025[[#This Row],[RECUPERO]]/DATA_AGOSTO_2025[[#This Row],[META]]</f>
        <v>0.90440277777777778</v>
      </c>
      <c r="N57">
        <f>6-ROUNDUP(_xlfn.RANK.EQ(DATA_AGOSTO_2025[[#This Row],[AL_AC]],DATA_AGOSTO_2025[AL_AC],0)/(COUNTA(DATA_AGOSTO_2025[AL_AC])/5),0)</f>
        <v>5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5">
        <v>44941</v>
      </c>
      <c r="J58" t="s">
        <v>501</v>
      </c>
      <c r="L58" s="55"/>
      <c r="M58" s="1">
        <f>DATA_AGOSTO_2025[[#This Row],[RECUPERO]]/DATA_AGOSTO_2025[[#This Row],[META]]</f>
        <v>0.47129629629629627</v>
      </c>
      <c r="N58">
        <f>6-ROUNDUP(_xlfn.RANK.EQ(DATA_AGOSTO_2025[[#This Row],[AL_AC]],DATA_AGOSTO_2025[AL_AC],0)/(COUNTA(DATA_AGOSTO_2025[AL_AC])/5),0)</f>
        <v>3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5">
        <v>45896</v>
      </c>
      <c r="J59" t="s">
        <v>501</v>
      </c>
      <c r="L59" s="55"/>
      <c r="M59" s="1">
        <f>DATA_AGOSTO_2025[[#This Row],[RECUPERO]]/DATA_AGOSTO_2025[[#This Row],[META]]</f>
        <v>2.2034615384615384</v>
      </c>
      <c r="N59">
        <f>6-ROUNDUP(_xlfn.RANK.EQ(DATA_AGOSTO_2025[[#This Row],[AL_AC]],DATA_AGOSTO_2025[AL_AC],0)/(COUNTA(DATA_AGOSTO_2025[AL_AC])/5),0)</f>
        <v>5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5">
        <v>44673</v>
      </c>
      <c r="J60" t="s">
        <v>501</v>
      </c>
      <c r="L60" s="55"/>
      <c r="M60" s="1">
        <f>DATA_AGOSTO_2025[[#This Row],[RECUPERO]]/DATA_AGOSTO_2025[[#This Row],[META]]</f>
        <v>0.26250000000000001</v>
      </c>
      <c r="N60">
        <f>6-ROUNDUP(_xlfn.RANK.EQ(DATA_AGOSTO_2025[[#This Row],[AL_AC]],DATA_AGOSTO_2025[AL_AC],0)/(COUNTA(DATA_AGOSTO_2025[AL_AC])/5),0)</f>
        <v>2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5">
        <v>45133</v>
      </c>
      <c r="J61" t="s">
        <v>501</v>
      </c>
      <c r="L61" s="55"/>
      <c r="M61" s="1">
        <f>DATA_AGOSTO_2025[[#This Row],[RECUPERO]]/DATA_AGOSTO_2025[[#This Row],[META]]</f>
        <v>0.52913888888888894</v>
      </c>
      <c r="N61">
        <f>6-ROUNDUP(_xlfn.RANK.EQ(DATA_AGOSTO_2025[[#This Row],[AL_AC]],DATA_AGOSTO_2025[AL_AC],0)/(COUNTA(DATA_AGOSTO_2025[AL_AC])/5),0)</f>
        <v>4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5">
        <v>45748</v>
      </c>
      <c r="J62" t="s">
        <v>501</v>
      </c>
      <c r="L62" s="55"/>
      <c r="M62" s="1">
        <f>DATA_AGOSTO_2025[[#This Row],[RECUPERO]]/DATA_AGOSTO_2025[[#This Row],[META]]</f>
        <v>1.0961538461538462E-2</v>
      </c>
      <c r="N62">
        <f>6-ROUNDUP(_xlfn.RANK.EQ(DATA_AGOSTO_2025[[#This Row],[AL_AC]],DATA_AGOSTO_2025[AL_AC],0)/(COUNTA(DATA_AGOSTO_2025[AL_AC])/5),0)</f>
        <v>1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5">
        <v>44301</v>
      </c>
      <c r="J63" t="s">
        <v>501</v>
      </c>
      <c r="L63" s="55"/>
      <c r="M63" s="1">
        <f>DATA_AGOSTO_2025[[#This Row],[RECUPERO]]/DATA_AGOSTO_2025[[#This Row],[META]]</f>
        <v>0.58886249999999996</v>
      </c>
      <c r="N63">
        <f>6-ROUNDUP(_xlfn.RANK.EQ(DATA_AGOSTO_2025[[#This Row],[AL_AC]],DATA_AGOSTO_2025[AL_AC],0)/(COUNTA(DATA_AGOSTO_2025[AL_AC])/5),0)</f>
        <v>4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5">
        <v>45727</v>
      </c>
      <c r="J64" t="s">
        <v>501</v>
      </c>
      <c r="L64" s="55"/>
      <c r="M64" s="1">
        <f>DATA_AGOSTO_2025[[#This Row],[RECUPERO]]/DATA_AGOSTO_2025[[#This Row],[META]]</f>
        <v>0.65984722222222225</v>
      </c>
      <c r="N64">
        <f>6-ROUNDUP(_xlfn.RANK.EQ(DATA_AGOSTO_2025[[#This Row],[AL_AC]],DATA_AGOSTO_2025[AL_AC],0)/(COUNTA(DATA_AGOSTO_2025[AL_AC])/5),0)</f>
        <v>4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5">
        <v>45451</v>
      </c>
      <c r="J65" t="s">
        <v>501</v>
      </c>
      <c r="L65" s="55"/>
      <c r="M65" s="1">
        <f>DATA_AGOSTO_2025[[#This Row],[RECUPERO]]/DATA_AGOSTO_2025[[#This Row],[META]]</f>
        <v>0.58750000000000002</v>
      </c>
      <c r="N65">
        <f>6-ROUNDUP(_xlfn.RANK.EQ(DATA_AGOSTO_2025[[#This Row],[AL_AC]],DATA_AGOSTO_2025[AL_AC],0)/(COUNTA(DATA_AGOSTO_2025[AL_AC])/5),0)</f>
        <v>4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5">
        <v>45142</v>
      </c>
      <c r="J66" t="s">
        <v>501</v>
      </c>
      <c r="L66" s="55"/>
      <c r="M66" s="1">
        <f>DATA_AGOSTO_2025[[#This Row],[RECUPERO]]/DATA_AGOSTO_2025[[#This Row],[META]]</f>
        <v>5.4838709677419356E-2</v>
      </c>
      <c r="N66">
        <f>6-ROUNDUP(_xlfn.RANK.EQ(DATA_AGOSTO_2025[[#This Row],[AL_AC]],DATA_AGOSTO_2025[AL_AC],0)/(COUNTA(DATA_AGOSTO_2025[AL_AC])/5),0)</f>
        <v>1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5">
        <v>44993</v>
      </c>
      <c r="J67" t="s">
        <v>501</v>
      </c>
      <c r="L67" s="55"/>
      <c r="M67" s="1">
        <f>DATA_AGOSTO_2025[[#This Row],[RECUPERO]]/DATA_AGOSTO_2025[[#This Row],[META]]</f>
        <v>0.4843703703703704</v>
      </c>
      <c r="N67">
        <f>6-ROUNDUP(_xlfn.RANK.EQ(DATA_AGOSTO_2025[[#This Row],[AL_AC]],DATA_AGOSTO_2025[AL_AC],0)/(COUNTA(DATA_AGOSTO_2025[AL_AC])/5),0)</f>
        <v>3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5">
        <v>44748</v>
      </c>
      <c r="J68" t="s">
        <v>501</v>
      </c>
      <c r="L68" s="55"/>
      <c r="M68" s="1">
        <f>DATA_AGOSTO_2025[[#This Row],[RECUPERO]]/DATA_AGOSTO_2025[[#This Row],[META]]</f>
        <v>0.43226923076923079</v>
      </c>
      <c r="N68">
        <f>6-ROUNDUP(_xlfn.RANK.EQ(DATA_AGOSTO_2025[[#This Row],[AL_AC]],DATA_AGOSTO_2025[AL_AC],0)/(COUNTA(DATA_AGOSTO_2025[AL_AC])/5),0)</f>
        <v>3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5">
        <v>44104</v>
      </c>
      <c r="J69" t="s">
        <v>501</v>
      </c>
      <c r="L69" s="55"/>
      <c r="M69" s="1">
        <f>DATA_AGOSTO_2025[[#This Row],[RECUPERO]]/DATA_AGOSTO_2025[[#This Row],[META]]</f>
        <v>0.38093749999999998</v>
      </c>
      <c r="N69">
        <f>6-ROUNDUP(_xlfn.RANK.EQ(DATA_AGOSTO_2025[[#This Row],[AL_AC]],DATA_AGOSTO_2025[AL_AC],0)/(COUNTA(DATA_AGOSTO_2025[AL_AC])/5),0)</f>
        <v>2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5">
        <v>45399</v>
      </c>
      <c r="J70" t="s">
        <v>501</v>
      </c>
      <c r="L70" s="55"/>
      <c r="M70" s="1">
        <f>DATA_AGOSTO_2025[[#This Row],[RECUPERO]]/DATA_AGOSTO_2025[[#This Row],[META]]</f>
        <v>0.35561538461538461</v>
      </c>
      <c r="N70">
        <f>6-ROUNDUP(_xlfn.RANK.EQ(DATA_AGOSTO_2025[[#This Row],[AL_AC]],DATA_AGOSTO_2025[AL_AC],0)/(COUNTA(DATA_AGOSTO_2025[AL_AC])/5),0)</f>
        <v>2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5">
        <v>45804</v>
      </c>
      <c r="J71" t="s">
        <v>501</v>
      </c>
      <c r="L71" s="55"/>
      <c r="M71" s="1">
        <f>DATA_AGOSTO_2025[[#This Row],[RECUPERO]]/DATA_AGOSTO_2025[[#This Row],[META]]</f>
        <v>0.71975</v>
      </c>
      <c r="N71">
        <f>6-ROUNDUP(_xlfn.RANK.EQ(DATA_AGOSTO_2025[[#This Row],[AL_AC]],DATA_AGOSTO_2025[AL_AC],0)/(COUNTA(DATA_AGOSTO_2025[AL_AC])/5),0)</f>
        <v>4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5">
        <v>45304</v>
      </c>
      <c r="J72" t="s">
        <v>501</v>
      </c>
      <c r="L72" s="55"/>
      <c r="M72" s="1">
        <f>DATA_AGOSTO_2025[[#This Row],[RECUPERO]]/DATA_AGOSTO_2025[[#This Row],[META]]</f>
        <v>0.51500000000000001</v>
      </c>
      <c r="N72">
        <f>6-ROUNDUP(_xlfn.RANK.EQ(DATA_AGOSTO_2025[[#This Row],[AL_AC]],DATA_AGOSTO_2025[AL_AC],0)/(COUNTA(DATA_AGOSTO_2025[AL_AC])/5),0)</f>
        <v>3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5">
        <v>45344</v>
      </c>
      <c r="J73" t="s">
        <v>501</v>
      </c>
      <c r="L73" s="55"/>
      <c r="M73" s="1">
        <f>DATA_AGOSTO_2025[[#This Row],[RECUPERO]]/DATA_AGOSTO_2025[[#This Row],[META]]</f>
        <v>0.51527777777777772</v>
      </c>
      <c r="N73">
        <f>6-ROUNDUP(_xlfn.RANK.EQ(DATA_AGOSTO_2025[[#This Row],[AL_AC]],DATA_AGOSTO_2025[AL_AC],0)/(COUNTA(DATA_AGOSTO_2025[AL_AC])/5),0)</f>
        <v>3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5">
        <v>45793</v>
      </c>
      <c r="J74" t="s">
        <v>501</v>
      </c>
      <c r="L74" s="55"/>
      <c r="M74" s="1">
        <f>DATA_AGOSTO_2025[[#This Row],[RECUPERO]]/DATA_AGOSTO_2025[[#This Row],[META]]</f>
        <v>0.33548387096774196</v>
      </c>
      <c r="N74">
        <f>6-ROUNDUP(_xlfn.RANK.EQ(DATA_AGOSTO_2025[[#This Row],[AL_AC]],DATA_AGOSTO_2025[AL_AC],0)/(COUNTA(DATA_AGOSTO_2025[AL_AC])/5),0)</f>
        <v>2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5">
        <v>44748</v>
      </c>
      <c r="J75" t="s">
        <v>501</v>
      </c>
      <c r="L75" s="55"/>
      <c r="M75" s="1">
        <f>DATA_AGOSTO_2025[[#This Row],[RECUPERO]]/DATA_AGOSTO_2025[[#This Row],[META]]</f>
        <v>0.50524074074074077</v>
      </c>
      <c r="N75">
        <f>6-ROUNDUP(_xlfn.RANK.EQ(DATA_AGOSTO_2025[[#This Row],[AL_AC]],DATA_AGOSTO_2025[AL_AC],0)/(COUNTA(DATA_AGOSTO_2025[AL_AC])/5),0)</f>
        <v>3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5">
        <v>38525</v>
      </c>
      <c r="J76" t="s">
        <v>501</v>
      </c>
      <c r="L76" s="55"/>
      <c r="M76" s="1">
        <f>DATA_AGOSTO_2025[[#This Row],[RECUPERO]]/DATA_AGOSTO_2025[[#This Row],[META]]</f>
        <v>0.16435185185185186</v>
      </c>
      <c r="N76">
        <f>6-ROUNDUP(_xlfn.RANK.EQ(DATA_AGOSTO_2025[[#This Row],[AL_AC]],DATA_AGOSTO_2025[AL_AC],0)/(COUNTA(DATA_AGOSTO_2025[AL_AC])/5),0)</f>
        <v>1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5">
        <v>45889</v>
      </c>
      <c r="J77" t="s">
        <v>501</v>
      </c>
      <c r="L77" s="55"/>
      <c r="M77" s="1">
        <f>DATA_AGOSTO_2025[[#This Row],[RECUPERO]]/DATA_AGOSTO_2025[[#This Row],[META]]</f>
        <v>0.34612500000000002</v>
      </c>
      <c r="N77">
        <f>6-ROUNDUP(_xlfn.RANK.EQ(DATA_AGOSTO_2025[[#This Row],[AL_AC]],DATA_AGOSTO_2025[AL_AC],0)/(COUNTA(DATA_AGOSTO_2025[AL_AC])/5),0)</f>
        <v>2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5">
        <v>45399</v>
      </c>
      <c r="J78" t="s">
        <v>501</v>
      </c>
      <c r="L78" s="55"/>
      <c r="M78" s="1">
        <f>DATA_AGOSTO_2025[[#This Row],[RECUPERO]]/DATA_AGOSTO_2025[[#This Row],[META]]</f>
        <v>1.3984027777777779</v>
      </c>
      <c r="N78">
        <f>6-ROUNDUP(_xlfn.RANK.EQ(DATA_AGOSTO_2025[[#This Row],[AL_AC]],DATA_AGOSTO_2025[AL_AC],0)/(COUNTA(DATA_AGOSTO_2025[AL_AC])/5),0)</f>
        <v>5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5">
        <v>45896</v>
      </c>
      <c r="J79" t="s">
        <v>501</v>
      </c>
      <c r="L79" s="55"/>
      <c r="M79" s="1">
        <f>DATA_AGOSTO_2025[[#This Row],[RECUPERO]]/DATA_AGOSTO_2025[[#This Row],[META]]</f>
        <v>1.8062499999999999E-2</v>
      </c>
      <c r="N79">
        <f>6-ROUNDUP(_xlfn.RANK.EQ(DATA_AGOSTO_2025[[#This Row],[AL_AC]],DATA_AGOSTO_2025[AL_AC],0)/(COUNTA(DATA_AGOSTO_2025[AL_AC])/5),0)</f>
        <v>1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5">
        <v>45853</v>
      </c>
      <c r="J80" t="s">
        <v>501</v>
      </c>
      <c r="L80" s="55"/>
      <c r="M80" s="1">
        <f>DATA_AGOSTO_2025[[#This Row],[RECUPERO]]/DATA_AGOSTO_2025[[#This Row],[META]]</f>
        <v>0.31055555555555553</v>
      </c>
      <c r="N80">
        <f>6-ROUNDUP(_xlfn.RANK.EQ(DATA_AGOSTO_2025[[#This Row],[AL_AC]],DATA_AGOSTO_2025[AL_AC],0)/(COUNTA(DATA_AGOSTO_2025[AL_AC])/5),0)</f>
        <v>2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5">
        <v>45523</v>
      </c>
      <c r="J81" t="s">
        <v>501</v>
      </c>
      <c r="L81" s="55"/>
      <c r="M81" s="1">
        <f>DATA_AGOSTO_2025[[#This Row],[RECUPERO]]/DATA_AGOSTO_2025[[#This Row],[META]]</f>
        <v>0.20069444444444445</v>
      </c>
      <c r="N81">
        <f>6-ROUNDUP(_xlfn.RANK.EQ(DATA_AGOSTO_2025[[#This Row],[AL_AC]],DATA_AGOSTO_2025[AL_AC],0)/(COUNTA(DATA_AGOSTO_2025[AL_AC])/5),0)</f>
        <v>2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5">
        <v>42814</v>
      </c>
      <c r="J82" t="s">
        <v>501</v>
      </c>
      <c r="L82" s="55"/>
      <c r="M82" s="1">
        <f>DATA_AGOSTO_2025[[#This Row],[RECUPERO]]/DATA_AGOSTO_2025[[#This Row],[META]]</f>
        <v>0.25425806451612903</v>
      </c>
      <c r="N82">
        <f>6-ROUNDUP(_xlfn.RANK.EQ(DATA_AGOSTO_2025[[#This Row],[AL_AC]],DATA_AGOSTO_2025[AL_AC],0)/(COUNTA(DATA_AGOSTO_2025[AL_AC])/5),0)</f>
        <v>2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5">
        <v>45674</v>
      </c>
      <c r="J83" t="s">
        <v>501</v>
      </c>
      <c r="M83" s="1">
        <f>DATA_AGOSTO_2025[[#This Row],[RECUPERO]]/DATA_AGOSTO_2025[[#This Row],[META]]</f>
        <v>0.10972222222222222</v>
      </c>
      <c r="N83">
        <f>6-ROUNDUP(_xlfn.RANK.EQ(DATA_AGOSTO_2025[[#This Row],[AL_AC]],DATA_AGOSTO_2025[AL_AC],0)/(COUNTA(DATA_AGOSTO_2025[AL_AC])/5),0)</f>
        <v>1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5">
        <v>45862</v>
      </c>
      <c r="J84" t="s">
        <v>501</v>
      </c>
      <c r="M84" s="1">
        <f>DATA_AGOSTO_2025[[#This Row],[RECUPERO]]/DATA_AGOSTO_2025[[#This Row],[META]]</f>
        <v>1.8715592307692308</v>
      </c>
      <c r="N84">
        <f>6-ROUNDUP(_xlfn.RANK.EQ(DATA_AGOSTO_2025[[#This Row],[AL_AC]],DATA_AGOSTO_2025[AL_AC],0)/(COUNTA(DATA_AGOSTO_2025[AL_AC])/5),0)</f>
        <v>5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5">
        <v>45727</v>
      </c>
      <c r="J85" t="s">
        <v>501</v>
      </c>
      <c r="M85" s="1">
        <f>DATA_AGOSTO_2025[[#This Row],[RECUPERO]]/DATA_AGOSTO_2025[[#This Row],[META]]</f>
        <v>9.2291666666666661E-2</v>
      </c>
      <c r="N85">
        <f>6-ROUNDUP(_xlfn.RANK.EQ(DATA_AGOSTO_2025[[#This Row],[AL_AC]],DATA_AGOSTO_2025[AL_AC],0)/(COUNTA(DATA_AGOSTO_2025[AL_AC])/5),0)</f>
        <v>1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5">
        <v>45818</v>
      </c>
      <c r="J86" t="s">
        <v>501</v>
      </c>
      <c r="M86" s="1">
        <f>DATA_AGOSTO_2025[[#This Row],[RECUPERO]]/DATA_AGOSTO_2025[[#This Row],[META]]</f>
        <v>0.44500000000000001</v>
      </c>
      <c r="N86">
        <f>6-ROUNDUP(_xlfn.RANK.EQ(DATA_AGOSTO_2025[[#This Row],[AL_AC]],DATA_AGOSTO_2025[AL_AC],0)/(COUNTA(DATA_AGOSTO_2025[AL_AC])/5),0)</f>
        <v>3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5">
        <v>45819</v>
      </c>
      <c r="J87" t="s">
        <v>501</v>
      </c>
      <c r="M87" s="1">
        <f>DATA_AGOSTO_2025[[#This Row],[RECUPERO]]/DATA_AGOSTO_2025[[#This Row],[META]]</f>
        <v>0.89207407407407402</v>
      </c>
      <c r="N87">
        <f>6-ROUNDUP(_xlfn.RANK.EQ(DATA_AGOSTO_2025[[#This Row],[AL_AC]],DATA_AGOSTO_2025[AL_AC],0)/(COUNTA(DATA_AGOSTO_2025[AL_AC])/5),0)</f>
        <v>5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5">
        <v>45875</v>
      </c>
      <c r="J88" t="s">
        <v>501</v>
      </c>
      <c r="M88" s="1">
        <f>DATA_AGOSTO_2025[[#This Row],[RECUPERO]]/DATA_AGOSTO_2025[[#This Row],[META]]</f>
        <v>0.44034615384615383</v>
      </c>
      <c r="N88">
        <f>6-ROUNDUP(_xlfn.RANK.EQ(DATA_AGOSTO_2025[[#This Row],[AL_AC]],DATA_AGOSTO_2025[AL_AC],0)/(COUNTA(DATA_AGOSTO_2025[AL_AC])/5),0)</f>
        <v>3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5">
        <v>45772</v>
      </c>
      <c r="J89" t="s">
        <v>501</v>
      </c>
      <c r="M89" s="1">
        <f>DATA_AGOSTO_2025[[#This Row],[RECUPERO]]/DATA_AGOSTO_2025[[#This Row],[META]]</f>
        <v>0.16412499999999999</v>
      </c>
      <c r="N89">
        <f>6-ROUNDUP(_xlfn.RANK.EQ(DATA_AGOSTO_2025[[#This Row],[AL_AC]],DATA_AGOSTO_2025[AL_AC],0)/(COUNTA(DATA_AGOSTO_2025[AL_AC])/5),0)</f>
        <v>1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5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1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5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6" t="s">
        <v>376</v>
      </c>
      <c r="I2" s="56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5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5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5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5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5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5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5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5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5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5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5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5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5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5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5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5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5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5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5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5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5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5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5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5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5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5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5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5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5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5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5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5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5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5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5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5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5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5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5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5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5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5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5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5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5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5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5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5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5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5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5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5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5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5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5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5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5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5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5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5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5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5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5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5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5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5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5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5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5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5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5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5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5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5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5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5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5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5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F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5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6</v>
      </c>
      <c r="B3" s="65" t="s">
        <v>17</v>
      </c>
      <c r="C3" s="66"/>
      <c r="D3" s="66"/>
      <c r="E3" s="66" t="s">
        <v>6</v>
      </c>
      <c r="F3" s="65" t="s">
        <v>17</v>
      </c>
      <c r="G3" s="65"/>
      <c r="H3" s="65" t="s">
        <v>385</v>
      </c>
      <c r="I3" s="67">
        <v>44886</v>
      </c>
      <c r="J3" s="67" t="s">
        <v>500</v>
      </c>
      <c r="K3" s="55"/>
      <c r="L3" s="55"/>
      <c r="M3" s="33">
        <v>2025</v>
      </c>
      <c r="N3" s="33" t="s">
        <v>148</v>
      </c>
      <c r="O3" s="33">
        <v>22</v>
      </c>
    </row>
    <row r="4" spans="1:93" x14ac:dyDescent="0.25">
      <c r="A4" s="66" t="s">
        <v>9</v>
      </c>
      <c r="B4" s="65" t="s">
        <v>37</v>
      </c>
      <c r="C4" s="66"/>
      <c r="D4" s="66"/>
      <c r="E4" s="66" t="s">
        <v>9</v>
      </c>
      <c r="F4" s="65" t="s">
        <v>37</v>
      </c>
      <c r="G4" s="65"/>
      <c r="H4" s="65" t="s">
        <v>400</v>
      </c>
      <c r="I4" s="67">
        <v>45112</v>
      </c>
      <c r="J4" s="67" t="s">
        <v>500</v>
      </c>
      <c r="K4" s="55"/>
      <c r="L4" s="55"/>
    </row>
    <row r="5" spans="1:93" x14ac:dyDescent="0.25">
      <c r="A5" s="66" t="s">
        <v>8</v>
      </c>
      <c r="B5" s="65" t="s">
        <v>59</v>
      </c>
      <c r="C5" s="66"/>
      <c r="D5" s="66"/>
      <c r="E5" s="66" t="s">
        <v>8</v>
      </c>
      <c r="F5" s="65" t="s">
        <v>59</v>
      </c>
      <c r="G5" s="65"/>
      <c r="H5" s="65" t="s">
        <v>430</v>
      </c>
      <c r="I5" s="67">
        <v>45344</v>
      </c>
      <c r="J5" s="67" t="s">
        <v>500</v>
      </c>
      <c r="K5" s="55"/>
      <c r="L5" s="55"/>
    </row>
    <row r="6" spans="1:93" x14ac:dyDescent="0.25">
      <c r="A6" s="66" t="s">
        <v>3</v>
      </c>
      <c r="B6" s="65" t="s">
        <v>32</v>
      </c>
      <c r="C6" s="66"/>
      <c r="D6" s="66"/>
      <c r="E6" s="66" t="s">
        <v>3</v>
      </c>
      <c r="F6" s="65" t="s">
        <v>32</v>
      </c>
      <c r="G6" s="65"/>
      <c r="H6" s="65" t="s">
        <v>390</v>
      </c>
      <c r="I6" s="67">
        <v>45526</v>
      </c>
      <c r="J6" s="67" t="s">
        <v>500</v>
      </c>
      <c r="K6" s="55"/>
      <c r="L6" s="55"/>
    </row>
    <row r="7" spans="1:93" x14ac:dyDescent="0.25">
      <c r="A7" s="66" t="s">
        <v>125</v>
      </c>
      <c r="B7" s="65" t="s">
        <v>66</v>
      </c>
      <c r="C7" s="66"/>
      <c r="D7" s="66"/>
      <c r="E7" s="66" t="s">
        <v>125</v>
      </c>
      <c r="F7" s="65" t="s">
        <v>66</v>
      </c>
      <c r="G7" s="65"/>
      <c r="H7" s="65" t="s">
        <v>383</v>
      </c>
      <c r="I7" s="67">
        <v>45457</v>
      </c>
      <c r="J7" s="67" t="s">
        <v>500</v>
      </c>
      <c r="K7" s="55"/>
      <c r="L7" s="55"/>
      <c r="CK7" t="s">
        <v>626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6" t="s">
        <v>4</v>
      </c>
      <c r="B8" s="65" t="s">
        <v>110</v>
      </c>
      <c r="C8" s="66"/>
      <c r="D8" s="66"/>
      <c r="E8" s="66" t="s">
        <v>4</v>
      </c>
      <c r="F8" s="65" t="s">
        <v>110</v>
      </c>
      <c r="G8" s="65"/>
      <c r="H8" s="65" t="s">
        <v>454</v>
      </c>
      <c r="I8" s="67">
        <v>44993</v>
      </c>
      <c r="J8" s="67" t="s">
        <v>500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5">
        <v>44111</v>
      </c>
      <c r="J9" s="55" t="s">
        <v>501</v>
      </c>
      <c r="K9" s="55"/>
      <c r="L9" s="55"/>
      <c r="M9" s="1">
        <f>DATA_OCTUBRE_2025[[#This Row],[RECUPERO]]/DATA_OCTUBRE_2025[[#This Row],[META]]</f>
        <v>0.26792452830188679</v>
      </c>
      <c r="N9">
        <f>6-ROUNDUP(_xlfn.RANK.EQ(DATA_OCTUBRE_2025[[#This Row],[AL_AC]],DATA_OCTUBRE_2025[AL_AC],0)/(COUNTA(DATA_OCTUBRE_2025[AL_AC])/5),0)</f>
        <v>1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5">
        <v>45804</v>
      </c>
      <c r="J10" s="55" t="s">
        <v>501</v>
      </c>
      <c r="K10" s="55"/>
      <c r="L10" s="55"/>
      <c r="M10" s="1">
        <f>DATA_OCTUBRE_2025[[#This Row],[RECUPERO]]/DATA_OCTUBRE_2025[[#This Row],[META]]</f>
        <v>0.53933962264150948</v>
      </c>
      <c r="N10">
        <f>6-ROUNDUP(_xlfn.RANK.EQ(DATA_OCTUBRE_2025[[#This Row],[AL_AC]],DATA_OCTUBRE_2025[AL_AC],0)/(COUNTA(DATA_OCTUBRE_2025[AL_AC])/5),0)</f>
        <v>2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5">
        <v>44748</v>
      </c>
      <c r="J11" s="55" t="s">
        <v>501</v>
      </c>
      <c r="K11" s="55"/>
      <c r="L11" s="55"/>
      <c r="M11" s="1">
        <f>DATA_OCTUBRE_2025[[#This Row],[RECUPERO]]/DATA_OCTUBRE_2025[[#This Row],[META]]</f>
        <v>0.45182075471698113</v>
      </c>
      <c r="N11">
        <f>6-ROUNDUP(_xlfn.RANK.EQ(DATA_OCTUBRE_2025[[#This Row],[AL_AC]],DATA_OCTUBRE_2025[AL_AC],0)/(COUNTA(DATA_OCTUBRE_2025[AL_AC])/5),0)</f>
        <v>2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5">
        <v>45793</v>
      </c>
      <c r="J12" s="55" t="s">
        <v>501</v>
      </c>
      <c r="K12" s="55"/>
      <c r="L12" s="55"/>
      <c r="M12" s="1">
        <f>DATA_OCTUBRE_2025[[#This Row],[RECUPERO]]/DATA_OCTUBRE_2025[[#This Row],[META]]</f>
        <v>0.39830434782608698</v>
      </c>
      <c r="N12">
        <f>6-ROUNDUP(_xlfn.RANK.EQ(DATA_OCTUBRE_2025[[#This Row],[AL_AC]],DATA_OCTUBRE_2025[AL_AC],0)/(COUNTA(DATA_OCTUBRE_2025[AL_AC])/5),0)</f>
        <v>1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5">
        <v>45875</v>
      </c>
      <c r="J13" s="55" t="s">
        <v>501</v>
      </c>
      <c r="K13" s="55"/>
      <c r="L13" s="55"/>
      <c r="M13" s="1">
        <f>DATA_OCTUBRE_2025[[#This Row],[RECUPERO]]/DATA_OCTUBRE_2025[[#This Row],[META]]</f>
        <v>0.55169811320754714</v>
      </c>
      <c r="N13">
        <f>6-ROUNDUP(_xlfn.RANK.EQ(DATA_OCTUBRE_2025[[#This Row],[AL_AC]],DATA_OCTUBRE_2025[AL_AC],0)/(COUNTA(DATA_OCTUBRE_2025[AL_AC])/5),0)</f>
        <v>2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5">
        <v>45889</v>
      </c>
      <c r="J14" s="55" t="s">
        <v>501</v>
      </c>
      <c r="K14" s="55"/>
      <c r="L14" s="55"/>
      <c r="M14" s="1">
        <f>DATA_OCTUBRE_2025[[#This Row],[RECUPERO]]/DATA_OCTUBRE_2025[[#This Row],[META]]</f>
        <v>0.96356249999999999</v>
      </c>
      <c r="N14">
        <f>6-ROUNDUP(_xlfn.RANK.EQ(DATA_OCTUBRE_2025[[#This Row],[AL_AC]],DATA_OCTUBRE_2025[AL_AC],0)/(COUNTA(DATA_OCTUBRE_2025[AL_AC])/5),0)</f>
        <v>4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5">
        <v>44869</v>
      </c>
      <c r="J15" s="55" t="s">
        <v>501</v>
      </c>
      <c r="K15" s="55"/>
      <c r="L15" s="55"/>
      <c r="M15" s="1">
        <f>DATA_OCTUBRE_2025[[#This Row],[RECUPERO]]/DATA_OCTUBRE_2025[[#This Row],[META]]</f>
        <v>0.43795454545454543</v>
      </c>
      <c r="N15">
        <f>6-ROUNDUP(_xlfn.RANK.EQ(DATA_OCTUBRE_2025[[#This Row],[AL_AC]],DATA_OCTUBRE_2025[AL_AC],0)/(COUNTA(DATA_OCTUBRE_2025[AL_AC])/5),0)</f>
        <v>2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5">
        <v>44748</v>
      </c>
      <c r="J16" s="55" t="s">
        <v>501</v>
      </c>
      <c r="K16" s="55"/>
      <c r="L16" s="55"/>
      <c r="M16" s="1">
        <f>DATA_OCTUBRE_2025[[#This Row],[RECUPERO]]/DATA_OCTUBRE_2025[[#This Row],[META]]</f>
        <v>1.3928301886792454</v>
      </c>
      <c r="N16">
        <f>6-ROUNDUP(_xlfn.RANK.EQ(DATA_OCTUBRE_2025[[#This Row],[AL_AC]],DATA_OCTUBRE_2025[AL_AC],0)/(COUNTA(DATA_OCTUBRE_2025[AL_AC])/5),0)</f>
        <v>5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5">
        <v>45727</v>
      </c>
      <c r="J17" s="55" t="s">
        <v>501</v>
      </c>
      <c r="K17" s="55"/>
      <c r="L17" s="55"/>
      <c r="M17" s="1">
        <f>DATA_OCTUBRE_2025[[#This Row],[RECUPERO]]/DATA_OCTUBRE_2025[[#This Row],[META]]</f>
        <v>0.84500226415094348</v>
      </c>
      <c r="N17">
        <f>6-ROUNDUP(_xlfn.RANK.EQ(DATA_OCTUBRE_2025[[#This Row],[AL_AC]],DATA_OCTUBRE_2025[AL_AC],0)/(COUNTA(DATA_OCTUBRE_2025[AL_AC])/5),0)</f>
        <v>3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5">
        <v>45875</v>
      </c>
      <c r="J18" s="55" t="s">
        <v>501</v>
      </c>
      <c r="K18" s="55"/>
      <c r="L18" s="55"/>
      <c r="M18" s="1">
        <f>DATA_OCTUBRE_2025[[#This Row],[RECUPERO]]/DATA_OCTUBRE_2025[[#This Row],[META]]</f>
        <v>0.42222727272727273</v>
      </c>
      <c r="N18">
        <f>6-ROUNDUP(_xlfn.RANK.EQ(DATA_OCTUBRE_2025[[#This Row],[AL_AC]],DATA_OCTUBRE_2025[AL_AC],0)/(COUNTA(DATA_OCTUBRE_2025[AL_AC])/5),0)</f>
        <v>2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5">
        <v>45429</v>
      </c>
      <c r="J19" s="55" t="s">
        <v>501</v>
      </c>
      <c r="K19" s="55"/>
      <c r="L19" s="55"/>
      <c r="M19" s="1">
        <f>DATA_OCTUBRE_2025[[#This Row],[RECUPERO]]/DATA_OCTUBRE_2025[[#This Row],[META]]</f>
        <v>1.4431739130434782</v>
      </c>
      <c r="N19">
        <f>6-ROUNDUP(_xlfn.RANK.EQ(DATA_OCTUBRE_2025[[#This Row],[AL_AC]],DATA_OCTUBRE_2025[AL_AC],0)/(COUNTA(DATA_OCTUBRE_2025[AL_AC])/5),0)</f>
        <v>5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5">
        <v>44644</v>
      </c>
      <c r="J20" s="55" t="s">
        <v>501</v>
      </c>
      <c r="K20" s="55"/>
      <c r="L20" s="55"/>
      <c r="M20" s="1">
        <f>DATA_OCTUBRE_2025[[#This Row],[RECUPERO]]/DATA_OCTUBRE_2025[[#This Row],[META]]</f>
        <v>0.45429090909090908</v>
      </c>
      <c r="N20">
        <f>6-ROUNDUP(_xlfn.RANK.EQ(DATA_OCTUBRE_2025[[#This Row],[AL_AC]],DATA_OCTUBRE_2025[AL_AC],0)/(COUNTA(DATA_OCTUBRE_2025[AL_AC])/5),0)</f>
        <v>2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5">
        <v>44748</v>
      </c>
      <c r="J21" s="55" t="s">
        <v>501</v>
      </c>
      <c r="K21" s="55"/>
      <c r="L21" s="55"/>
      <c r="M21" s="1">
        <f>DATA_OCTUBRE_2025[[#This Row],[RECUPERO]]/DATA_OCTUBRE_2025[[#This Row],[META]]</f>
        <v>0.3354375</v>
      </c>
      <c r="N21">
        <f>6-ROUNDUP(_xlfn.RANK.EQ(DATA_OCTUBRE_2025[[#This Row],[AL_AC]],DATA_OCTUBRE_2025[AL_AC],0)/(COUNTA(DATA_OCTUBRE_2025[AL_AC])/5),0)</f>
        <v>1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5">
        <v>45818</v>
      </c>
      <c r="J22" s="55" t="s">
        <v>501</v>
      </c>
      <c r="K22" s="55"/>
      <c r="L22" s="55"/>
      <c r="M22" s="1">
        <f>DATA_OCTUBRE_2025[[#This Row],[RECUPERO]]/DATA_OCTUBRE_2025[[#This Row],[META]]</f>
        <v>1.6813142857142858</v>
      </c>
      <c r="N22">
        <f>6-ROUNDUP(_xlfn.RANK.EQ(DATA_OCTUBRE_2025[[#This Row],[AL_AC]],DATA_OCTUBRE_2025[AL_AC],0)/(COUNTA(DATA_OCTUBRE_2025[AL_AC])/5),0)</f>
        <v>5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5">
        <v>45423</v>
      </c>
      <c r="J23" s="55" t="s">
        <v>501</v>
      </c>
      <c r="K23" s="55"/>
      <c r="L23" s="55"/>
      <c r="M23" s="1">
        <f>DATA_OCTUBRE_2025[[#This Row],[RECUPERO]]/DATA_OCTUBRE_2025[[#This Row],[META]]</f>
        <v>1.7717391304347827</v>
      </c>
      <c r="N23">
        <f>6-ROUNDUP(_xlfn.RANK.EQ(DATA_OCTUBRE_2025[[#This Row],[AL_AC]],DATA_OCTUBRE_2025[AL_AC],0)/(COUNTA(DATA_OCTUBRE_2025[AL_AC])/5),0)</f>
        <v>5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5">
        <v>44470</v>
      </c>
      <c r="J24" s="55" t="s">
        <v>501</v>
      </c>
      <c r="K24" s="55"/>
      <c r="L24" s="55"/>
      <c r="M24" s="1">
        <f>DATA_OCTUBRE_2025[[#This Row],[RECUPERO]]/DATA_OCTUBRE_2025[[#This Row],[META]]</f>
        <v>2.3106363636363638</v>
      </c>
      <c r="N24">
        <f>6-ROUNDUP(_xlfn.RANK.EQ(DATA_OCTUBRE_2025[[#This Row],[AL_AC]],DATA_OCTUBRE_2025[AL_AC],0)/(COUNTA(DATA_OCTUBRE_2025[AL_AC])/5),0)</f>
        <v>5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5">
        <v>45399</v>
      </c>
      <c r="J25" s="55" t="s">
        <v>501</v>
      </c>
      <c r="K25" s="55"/>
      <c r="L25" s="55"/>
      <c r="M25" s="1">
        <f>DATA_OCTUBRE_2025[[#This Row],[RECUPERO]]/DATA_OCTUBRE_2025[[#This Row],[META]]</f>
        <v>1.3420721428571429</v>
      </c>
      <c r="N25">
        <f>6-ROUNDUP(_xlfn.RANK.EQ(DATA_OCTUBRE_2025[[#This Row],[AL_AC]],DATA_OCTUBRE_2025[AL_AC],0)/(COUNTA(DATA_OCTUBRE_2025[AL_AC])/5),0)</f>
        <v>5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5">
        <v>45917</v>
      </c>
      <c r="J26" s="55" t="s">
        <v>501</v>
      </c>
      <c r="K26" s="55"/>
      <c r="L26" s="55"/>
      <c r="M26" s="1">
        <f>DATA_OCTUBRE_2025[[#This Row],[RECUPERO]]/DATA_OCTUBRE_2025[[#This Row],[META]]</f>
        <v>0.36471874999999998</v>
      </c>
      <c r="N26">
        <f>6-ROUNDUP(_xlfn.RANK.EQ(DATA_OCTUBRE_2025[[#This Row],[AL_AC]],DATA_OCTUBRE_2025[AL_AC],0)/(COUNTA(DATA_OCTUBRE_2025[AL_AC])/5),0)</f>
        <v>1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5">
        <v>42814</v>
      </c>
      <c r="J27" s="55" t="s">
        <v>501</v>
      </c>
      <c r="K27" s="55"/>
      <c r="L27" s="55"/>
      <c r="M27" s="1">
        <f>DATA_OCTUBRE_2025[[#This Row],[RECUPERO]]/DATA_OCTUBRE_2025[[#This Row],[META]]</f>
        <v>1.5539156250000001</v>
      </c>
      <c r="N27">
        <f>6-ROUNDUP(_xlfn.RANK.EQ(DATA_OCTUBRE_2025[[#This Row],[AL_AC]],DATA_OCTUBRE_2025[AL_AC],0)/(COUNTA(DATA_OCTUBRE_2025[AL_AC])/5),0)</f>
        <v>5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5">
        <v>44104</v>
      </c>
      <c r="J28" s="55" t="s">
        <v>501</v>
      </c>
      <c r="K28" s="55"/>
      <c r="L28" s="55"/>
      <c r="M28" s="1">
        <f>DATA_OCTUBRE_2025[[#This Row],[RECUPERO]]/DATA_OCTUBRE_2025[[#This Row],[META]]</f>
        <v>1.1283018867924528</v>
      </c>
      <c r="N28">
        <f>6-ROUNDUP(_xlfn.RANK.EQ(DATA_OCTUBRE_2025[[#This Row],[AL_AC]],DATA_OCTUBRE_2025[AL_AC],0)/(COUNTA(DATA_OCTUBRE_2025[AL_AC])/5),0)</f>
        <v>5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5">
        <v>45021</v>
      </c>
      <c r="J29" s="55" t="s">
        <v>501</v>
      </c>
      <c r="K29" s="55"/>
      <c r="L29" s="55"/>
      <c r="M29" s="1">
        <f>DATA_OCTUBRE_2025[[#This Row],[RECUPERO]]/DATA_OCTUBRE_2025[[#This Row],[META]]</f>
        <v>1.0704347826086957</v>
      </c>
      <c r="N29">
        <f>6-ROUNDUP(_xlfn.RANK.EQ(DATA_OCTUBRE_2025[[#This Row],[AL_AC]],DATA_OCTUBRE_2025[AL_AC],0)/(COUNTA(DATA_OCTUBRE_2025[AL_AC])/5),0)</f>
        <v>4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5">
        <v>45882</v>
      </c>
      <c r="J30" s="55" t="s">
        <v>501</v>
      </c>
      <c r="K30" s="55"/>
      <c r="L30" s="55"/>
      <c r="M30" s="1">
        <f>DATA_OCTUBRE_2025[[#This Row],[RECUPERO]]/DATA_OCTUBRE_2025[[#This Row],[META]]</f>
        <v>0.34173584905660376</v>
      </c>
      <c r="N30">
        <f>6-ROUNDUP(_xlfn.RANK.EQ(DATA_OCTUBRE_2025[[#This Row],[AL_AC]],DATA_OCTUBRE_2025[AL_AC],0)/(COUNTA(DATA_OCTUBRE_2025[AL_AC])/5),0)</f>
        <v>1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5">
        <v>45334</v>
      </c>
      <c r="J31" s="55" t="s">
        <v>501</v>
      </c>
      <c r="K31" s="55"/>
      <c r="L31" s="55"/>
      <c r="M31" s="1">
        <f>DATA_OCTUBRE_2025[[#This Row],[RECUPERO]]/DATA_OCTUBRE_2025[[#This Row],[META]]</f>
        <v>0.95665624999999999</v>
      </c>
      <c r="N31">
        <f>6-ROUNDUP(_xlfn.RANK.EQ(DATA_OCTUBRE_2025[[#This Row],[AL_AC]],DATA_OCTUBRE_2025[AL_AC],0)/(COUNTA(DATA_OCTUBRE_2025[AL_AC])/5),0)</f>
        <v>4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5">
        <v>44735</v>
      </c>
      <c r="J32" s="55" t="s">
        <v>501</v>
      </c>
      <c r="K32" s="55"/>
      <c r="L32" s="55"/>
      <c r="M32" s="1">
        <f>DATA_OCTUBRE_2025[[#This Row],[RECUPERO]]/DATA_OCTUBRE_2025[[#This Row],[META]]</f>
        <v>0.7658571428571429</v>
      </c>
      <c r="N32">
        <f>6-ROUNDUP(_xlfn.RANK.EQ(DATA_OCTUBRE_2025[[#This Row],[AL_AC]],DATA_OCTUBRE_2025[AL_AC],0)/(COUNTA(DATA_OCTUBRE_2025[AL_AC])/5),0)</f>
        <v>3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5">
        <v>45805</v>
      </c>
      <c r="J33" s="55" t="s">
        <v>501</v>
      </c>
      <c r="K33" s="55"/>
      <c r="L33" s="55"/>
      <c r="M33" s="1">
        <f>DATA_OCTUBRE_2025[[#This Row],[RECUPERO]]/DATA_OCTUBRE_2025[[#This Row],[META]]</f>
        <v>0.86759375000000005</v>
      </c>
      <c r="N33">
        <f>6-ROUNDUP(_xlfn.RANK.EQ(DATA_OCTUBRE_2025[[#This Row],[AL_AC]],DATA_OCTUBRE_2025[AL_AC],0)/(COUNTA(DATA_OCTUBRE_2025[AL_AC])/5),0)</f>
        <v>3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5">
        <v>44870</v>
      </c>
      <c r="J34" s="55" t="s">
        <v>501</v>
      </c>
      <c r="K34" s="55"/>
      <c r="L34" s="55"/>
      <c r="M34" s="1">
        <f>DATA_OCTUBRE_2025[[#This Row],[RECUPERO]]/DATA_OCTUBRE_2025[[#This Row],[META]]</f>
        <v>0.72826086956521741</v>
      </c>
      <c r="N34">
        <f>6-ROUNDUP(_xlfn.RANK.EQ(DATA_OCTUBRE_2025[[#This Row],[AL_AC]],DATA_OCTUBRE_2025[AL_AC],0)/(COUNTA(DATA_OCTUBRE_2025[AL_AC])/5),0)</f>
        <v>3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5">
        <v>45145</v>
      </c>
      <c r="J35" s="55" t="s">
        <v>501</v>
      </c>
      <c r="K35" s="55"/>
      <c r="L35" s="55"/>
      <c r="M35" s="1">
        <f>DATA_OCTUBRE_2025[[#This Row],[RECUPERO]]/DATA_OCTUBRE_2025[[#This Row],[META]]</f>
        <v>1.1891818181818181</v>
      </c>
      <c r="N35">
        <f>6-ROUNDUP(_xlfn.RANK.EQ(DATA_OCTUBRE_2025[[#This Row],[AL_AC]],DATA_OCTUBRE_2025[AL_AC],0)/(COUNTA(DATA_OCTUBRE_2025[AL_AC])/5),0)</f>
        <v>5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5">
        <v>45304</v>
      </c>
      <c r="J36" s="55" t="s">
        <v>501</v>
      </c>
      <c r="K36" s="55"/>
      <c r="L36" s="55"/>
      <c r="M36" s="1">
        <f>DATA_OCTUBRE_2025[[#This Row],[RECUPERO]]/DATA_OCTUBRE_2025[[#This Row],[META]]</f>
        <v>1.1452608695652173</v>
      </c>
      <c r="N36">
        <f>6-ROUNDUP(_xlfn.RANK.EQ(DATA_OCTUBRE_2025[[#This Row],[AL_AC]],DATA_OCTUBRE_2025[AL_AC],0)/(COUNTA(DATA_OCTUBRE_2025[AL_AC])/5),0)</f>
        <v>5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5">
        <v>45084</v>
      </c>
      <c r="J37" s="55" t="s">
        <v>501</v>
      </c>
      <c r="K37" s="55"/>
      <c r="L37" s="55"/>
      <c r="M37" s="1">
        <f>DATA_OCTUBRE_2025[[#This Row],[RECUPERO]]/DATA_OCTUBRE_2025[[#This Row],[META]]</f>
        <v>1.1218181818181818</v>
      </c>
      <c r="N37">
        <f>6-ROUNDUP(_xlfn.RANK.EQ(DATA_OCTUBRE_2025[[#This Row],[AL_AC]],DATA_OCTUBRE_2025[AL_AC],0)/(COUNTA(DATA_OCTUBRE_2025[AL_AC])/5),0)</f>
        <v>4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5">
        <v>45364</v>
      </c>
      <c r="J38" s="55" t="s">
        <v>501</v>
      </c>
      <c r="K38" s="55"/>
      <c r="L38" s="55"/>
      <c r="M38" s="1">
        <f>DATA_OCTUBRE_2025[[#This Row],[RECUPERO]]/DATA_OCTUBRE_2025[[#This Row],[META]]</f>
        <v>0.54481818181818187</v>
      </c>
      <c r="N38">
        <f>6-ROUNDUP(_xlfn.RANK.EQ(DATA_OCTUBRE_2025[[#This Row],[AL_AC]],DATA_OCTUBRE_2025[AL_AC],0)/(COUNTA(DATA_OCTUBRE_2025[AL_AC])/5),0)</f>
        <v>2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5">
        <v>44566</v>
      </c>
      <c r="J39" s="55" t="s">
        <v>501</v>
      </c>
      <c r="K39" s="55"/>
      <c r="L39" s="55"/>
      <c r="M39" s="1">
        <f>DATA_OCTUBRE_2025[[#This Row],[RECUPERO]]/DATA_OCTUBRE_2025[[#This Row],[META]]</f>
        <v>0.64928571428571424</v>
      </c>
      <c r="N39">
        <f>6-ROUNDUP(_xlfn.RANK.EQ(DATA_OCTUBRE_2025[[#This Row],[AL_AC]],DATA_OCTUBRE_2025[AL_AC],0)/(COUNTA(DATA_OCTUBRE_2025[AL_AC])/5),0)</f>
        <v>3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5">
        <v>45671</v>
      </c>
      <c r="J40" s="55" t="s">
        <v>501</v>
      </c>
      <c r="K40" s="55"/>
      <c r="L40" s="55"/>
      <c r="M40" s="1">
        <f>DATA_OCTUBRE_2025[[#This Row],[RECUPERO]]/DATA_OCTUBRE_2025[[#This Row],[META]]</f>
        <v>0.41581818181818181</v>
      </c>
      <c r="N40">
        <f>6-ROUNDUP(_xlfn.RANK.EQ(DATA_OCTUBRE_2025[[#This Row],[AL_AC]],DATA_OCTUBRE_2025[AL_AC],0)/(COUNTA(DATA_OCTUBRE_2025[AL_AC])/5),0)</f>
        <v>2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5">
        <v>44259</v>
      </c>
      <c r="J41" s="55" t="s">
        <v>501</v>
      </c>
      <c r="K41" s="55"/>
      <c r="L41" s="55"/>
      <c r="M41" s="1">
        <f>DATA_OCTUBRE_2025[[#This Row],[RECUPERO]]/DATA_OCTUBRE_2025[[#This Row],[META]]</f>
        <v>0.2713913043478261</v>
      </c>
      <c r="N41">
        <f>6-ROUNDUP(_xlfn.RANK.EQ(DATA_OCTUBRE_2025[[#This Row],[AL_AC]],DATA_OCTUBRE_2025[AL_AC],0)/(COUNTA(DATA_OCTUBRE_2025[AL_AC])/5),0)</f>
        <v>1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5">
        <v>45451</v>
      </c>
      <c r="J42" s="55" t="s">
        <v>501</v>
      </c>
      <c r="K42" s="55"/>
      <c r="L42" s="55"/>
      <c r="M42" s="1">
        <f>DATA_OCTUBRE_2025[[#This Row],[RECUPERO]]/DATA_OCTUBRE_2025[[#This Row],[META]]</f>
        <v>0.28318571428571426</v>
      </c>
      <c r="N42">
        <f>6-ROUNDUP(_xlfn.RANK.EQ(DATA_OCTUBRE_2025[[#This Row],[AL_AC]],DATA_OCTUBRE_2025[AL_AC],0)/(COUNTA(DATA_OCTUBRE_2025[AL_AC])/5),0)</f>
        <v>1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5">
        <v>45845</v>
      </c>
      <c r="J43" s="55" t="s">
        <v>501</v>
      </c>
      <c r="K43" s="55"/>
      <c r="L43" s="55"/>
      <c r="M43" s="1">
        <f>DATA_OCTUBRE_2025[[#This Row],[RECUPERO]]/DATA_OCTUBRE_2025[[#This Row],[META]]</f>
        <v>0.42295454545454547</v>
      </c>
      <c r="N43">
        <f>6-ROUNDUP(_xlfn.RANK.EQ(DATA_OCTUBRE_2025[[#This Row],[AL_AC]],DATA_OCTUBRE_2025[AL_AC],0)/(COUNTA(DATA_OCTUBRE_2025[AL_AC])/5),0)</f>
        <v>2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5">
        <v>44971</v>
      </c>
      <c r="J44" s="55" t="s">
        <v>501</v>
      </c>
      <c r="K44" s="55"/>
      <c r="L44" s="55"/>
      <c r="M44" s="1">
        <f>DATA_OCTUBRE_2025[[#This Row],[RECUPERO]]/DATA_OCTUBRE_2025[[#This Row],[META]]</f>
        <v>0.80615625000000002</v>
      </c>
      <c r="N44">
        <f>6-ROUNDUP(_xlfn.RANK.EQ(DATA_OCTUBRE_2025[[#This Row],[AL_AC]],DATA_OCTUBRE_2025[AL_AC],0)/(COUNTA(DATA_OCTUBRE_2025[AL_AC])/5),0)</f>
        <v>3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5">
        <v>44716</v>
      </c>
      <c r="J45" s="55" t="s">
        <v>501</v>
      </c>
      <c r="K45" s="55"/>
      <c r="L45" s="55"/>
      <c r="M45" s="1">
        <f>DATA_OCTUBRE_2025[[#This Row],[RECUPERO]]/DATA_OCTUBRE_2025[[#This Row],[META]]</f>
        <v>0.88634374999999999</v>
      </c>
      <c r="N45">
        <f>6-ROUNDUP(_xlfn.RANK.EQ(DATA_OCTUBRE_2025[[#This Row],[AL_AC]],DATA_OCTUBRE_2025[AL_AC],0)/(COUNTA(DATA_OCTUBRE_2025[AL_AC])/5),0)</f>
        <v>4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5">
        <v>45299</v>
      </c>
      <c r="J46" s="55" t="s">
        <v>501</v>
      </c>
      <c r="K46" s="55"/>
      <c r="L46" s="55"/>
      <c r="M46" s="1">
        <f>DATA_OCTUBRE_2025[[#This Row],[RECUPERO]]/DATA_OCTUBRE_2025[[#This Row],[META]]</f>
        <v>1.3979375000000001</v>
      </c>
      <c r="N46">
        <f>6-ROUNDUP(_xlfn.RANK.EQ(DATA_OCTUBRE_2025[[#This Row],[AL_AC]],DATA_OCTUBRE_2025[AL_AC],0)/(COUNTA(DATA_OCTUBRE_2025[AL_AC])/5),0)</f>
        <v>5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5">
        <v>44945</v>
      </c>
      <c r="J47" s="55" t="s">
        <v>501</v>
      </c>
      <c r="K47" s="55"/>
      <c r="L47" s="55"/>
      <c r="M47" s="1">
        <f>DATA_OCTUBRE_2025[[#This Row],[RECUPERO]]/DATA_OCTUBRE_2025[[#This Row],[META]]</f>
        <v>0.26111320754716982</v>
      </c>
      <c r="N47">
        <f>6-ROUNDUP(_xlfn.RANK.EQ(DATA_OCTUBRE_2025[[#This Row],[AL_AC]],DATA_OCTUBRE_2025[AL_AC],0)/(COUNTA(DATA_OCTUBRE_2025[AL_AC])/5),0)</f>
        <v>1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5">
        <v>44811</v>
      </c>
      <c r="J48" s="55" t="s">
        <v>501</v>
      </c>
      <c r="K48" s="55"/>
      <c r="L48" s="55"/>
      <c r="M48" s="1">
        <f>DATA_OCTUBRE_2025[[#This Row],[RECUPERO]]/DATA_OCTUBRE_2025[[#This Row],[META]]</f>
        <v>0.69650000000000001</v>
      </c>
      <c r="N48">
        <f>6-ROUNDUP(_xlfn.RANK.EQ(DATA_OCTUBRE_2025[[#This Row],[AL_AC]],DATA_OCTUBRE_2025[AL_AC],0)/(COUNTA(DATA_OCTUBRE_2025[AL_AC])/5),0)</f>
        <v>3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5">
        <v>45896</v>
      </c>
      <c r="J49" s="55" t="s">
        <v>501</v>
      </c>
      <c r="K49" s="55"/>
      <c r="L49" s="55"/>
      <c r="M49" s="1">
        <f>DATA_OCTUBRE_2025[[#This Row],[RECUPERO]]/DATA_OCTUBRE_2025[[#This Row],[META]]</f>
        <v>0.65221739130434786</v>
      </c>
      <c r="N49">
        <f>6-ROUNDUP(_xlfn.RANK.EQ(DATA_OCTUBRE_2025[[#This Row],[AL_AC]],DATA_OCTUBRE_2025[AL_AC],0)/(COUNTA(DATA_OCTUBRE_2025[AL_AC])/5),0)</f>
        <v>3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5">
        <v>44941</v>
      </c>
      <c r="J50" s="55" t="s">
        <v>501</v>
      </c>
      <c r="K50" s="55"/>
      <c r="L50" s="55"/>
      <c r="M50" s="1">
        <f>DATA_OCTUBRE_2025[[#This Row],[RECUPERO]]/DATA_OCTUBRE_2025[[#This Row],[META]]</f>
        <v>0.80418181818181822</v>
      </c>
      <c r="N50">
        <f>6-ROUNDUP(_xlfn.RANK.EQ(DATA_OCTUBRE_2025[[#This Row],[AL_AC]],DATA_OCTUBRE_2025[AL_AC],0)/(COUNTA(DATA_OCTUBRE_2025[AL_AC])/5),0)</f>
        <v>3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5">
        <v>44687</v>
      </c>
      <c r="J51" s="55" t="s">
        <v>501</v>
      </c>
      <c r="K51" s="55"/>
      <c r="L51" s="55"/>
      <c r="M51" s="1">
        <f>DATA_OCTUBRE_2025[[#This Row],[RECUPERO]]/DATA_OCTUBRE_2025[[#This Row],[META]]</f>
        <v>0.37164285714285716</v>
      </c>
      <c r="N51">
        <f>6-ROUNDUP(_xlfn.RANK.EQ(DATA_OCTUBRE_2025[[#This Row],[AL_AC]],DATA_OCTUBRE_2025[AL_AC],0)/(COUNTA(DATA_OCTUBRE_2025[AL_AC])/5),0)</f>
        <v>1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5">
        <v>45334</v>
      </c>
      <c r="J52" s="55" t="s">
        <v>501</v>
      </c>
      <c r="K52" s="55"/>
      <c r="L52" s="55"/>
      <c r="M52" s="1">
        <f>DATA_OCTUBRE_2025[[#This Row],[RECUPERO]]/DATA_OCTUBRE_2025[[#This Row],[META]]</f>
        <v>0.16347826086956521</v>
      </c>
      <c r="N52">
        <f>6-ROUNDUP(_xlfn.RANK.EQ(DATA_OCTUBRE_2025[[#This Row],[AL_AC]],DATA_OCTUBRE_2025[AL_AC],0)/(COUNTA(DATA_OCTUBRE_2025[AL_AC])/5),0)</f>
        <v>1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5">
        <v>44461</v>
      </c>
      <c r="J53" s="55" t="s">
        <v>501</v>
      </c>
      <c r="K53" s="55"/>
      <c r="L53" s="55"/>
      <c r="M53" s="1">
        <f>DATA_OCTUBRE_2025[[#This Row],[RECUPERO]]/DATA_OCTUBRE_2025[[#This Row],[META]]</f>
        <v>0.76181818181818184</v>
      </c>
      <c r="N53">
        <f>6-ROUNDUP(_xlfn.RANK.EQ(DATA_OCTUBRE_2025[[#This Row],[AL_AC]],DATA_OCTUBRE_2025[AL_AC],0)/(COUNTA(DATA_OCTUBRE_2025[AL_AC])/5),0)</f>
        <v>3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5">
        <v>45323</v>
      </c>
      <c r="J54" s="55" t="s">
        <v>501</v>
      </c>
      <c r="K54" s="55"/>
      <c r="L54" s="55"/>
      <c r="M54" s="1">
        <f>DATA_OCTUBRE_2025[[#This Row],[RECUPERO]]/DATA_OCTUBRE_2025[[#This Row],[META]]</f>
        <v>2.6484327272727275</v>
      </c>
      <c r="N54">
        <f>6-ROUNDUP(_xlfn.RANK.EQ(DATA_OCTUBRE_2025[[#This Row],[AL_AC]],DATA_OCTUBRE_2025[AL_AC],0)/(COUNTA(DATA_OCTUBRE_2025[AL_AC])/5),0)</f>
        <v>5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5">
        <v>44301</v>
      </c>
      <c r="J55" s="55" t="s">
        <v>501</v>
      </c>
      <c r="K55" s="55"/>
      <c r="L55" s="55"/>
      <c r="M55" s="1">
        <f>DATA_OCTUBRE_2025[[#This Row],[RECUPERO]]/DATA_OCTUBRE_2025[[#This Row],[META]]</f>
        <v>0.94443750000000004</v>
      </c>
      <c r="N55">
        <f>6-ROUNDUP(_xlfn.RANK.EQ(DATA_OCTUBRE_2025[[#This Row],[AL_AC]],DATA_OCTUBRE_2025[AL_AC],0)/(COUNTA(DATA_OCTUBRE_2025[AL_AC])/5),0)</f>
        <v>4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5">
        <v>45371</v>
      </c>
      <c r="J56" s="55" t="s">
        <v>501</v>
      </c>
      <c r="K56" s="55"/>
      <c r="L56" s="55"/>
      <c r="M56" s="1">
        <f>DATA_OCTUBRE_2025[[#This Row],[RECUPERO]]/DATA_OCTUBRE_2025[[#This Row],[META]]</f>
        <v>0.14150943396226415</v>
      </c>
      <c r="N56">
        <f>6-ROUNDUP(_xlfn.RANK.EQ(DATA_OCTUBRE_2025[[#This Row],[AL_AC]],DATA_OCTUBRE_2025[AL_AC],0)/(COUNTA(DATA_OCTUBRE_2025[AL_AC])/5),0)</f>
        <v>1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5">
        <v>43035</v>
      </c>
      <c r="J57" s="55" t="s">
        <v>501</v>
      </c>
      <c r="K57" s="55"/>
      <c r="L57" s="55"/>
      <c r="M57" s="1">
        <f>DATA_OCTUBRE_2025[[#This Row],[RECUPERO]]/DATA_OCTUBRE_2025[[#This Row],[META]]</f>
        <v>0.32363636363636361</v>
      </c>
      <c r="N57">
        <f>6-ROUNDUP(_xlfn.RANK.EQ(DATA_OCTUBRE_2025[[#This Row],[AL_AC]],DATA_OCTUBRE_2025[AL_AC],0)/(COUNTA(DATA_OCTUBRE_2025[AL_AC])/5),0)</f>
        <v>1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5">
        <v>45748</v>
      </c>
      <c r="J58" s="55" t="s">
        <v>501</v>
      </c>
      <c r="K58" s="55"/>
      <c r="L58" s="55"/>
      <c r="M58" s="1">
        <f>DATA_OCTUBRE_2025[[#This Row],[RECUPERO]]/DATA_OCTUBRE_2025[[#This Row],[META]]</f>
        <v>0.19549056603773585</v>
      </c>
      <c r="N58">
        <f>6-ROUNDUP(_xlfn.RANK.EQ(DATA_OCTUBRE_2025[[#This Row],[AL_AC]],DATA_OCTUBRE_2025[AL_AC],0)/(COUNTA(DATA_OCTUBRE_2025[AL_AC])/5),0)</f>
        <v>1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5">
        <v>45133</v>
      </c>
      <c r="J59" s="55" t="s">
        <v>501</v>
      </c>
      <c r="K59" s="55"/>
      <c r="L59" s="55"/>
      <c r="M59" s="1">
        <f>DATA_OCTUBRE_2025[[#This Row],[RECUPERO]]/DATA_OCTUBRE_2025[[#This Row],[META]]</f>
        <v>0.73509433962264148</v>
      </c>
      <c r="N59">
        <f>6-ROUNDUP(_xlfn.RANK.EQ(DATA_OCTUBRE_2025[[#This Row],[AL_AC]],DATA_OCTUBRE_2025[AL_AC],0)/(COUNTA(DATA_OCTUBRE_2025[AL_AC])/5),0)</f>
        <v>3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5">
        <v>45142</v>
      </c>
      <c r="J60" s="55" t="s">
        <v>501</v>
      </c>
      <c r="K60" s="55"/>
      <c r="L60" s="55"/>
      <c r="M60" s="1">
        <f>DATA_OCTUBRE_2025[[#This Row],[RECUPERO]]/DATA_OCTUBRE_2025[[#This Row],[META]]</f>
        <v>1.011590909090909</v>
      </c>
      <c r="N60">
        <f>6-ROUNDUP(_xlfn.RANK.EQ(DATA_OCTUBRE_2025[[#This Row],[AL_AC]],DATA_OCTUBRE_2025[AL_AC],0)/(COUNTA(DATA_OCTUBRE_2025[AL_AC])/5),0)</f>
        <v>4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5">
        <v>44909</v>
      </c>
      <c r="J61" s="55" t="s">
        <v>501</v>
      </c>
      <c r="K61" s="55"/>
      <c r="L61" s="55"/>
      <c r="M61" s="1">
        <f>DATA_OCTUBRE_2025[[#This Row],[RECUPERO]]/DATA_OCTUBRE_2025[[#This Row],[META]]</f>
        <v>0.52096428571428577</v>
      </c>
      <c r="N61">
        <f>6-ROUNDUP(_xlfn.RANK.EQ(DATA_OCTUBRE_2025[[#This Row],[AL_AC]],DATA_OCTUBRE_2025[AL_AC],0)/(COUNTA(DATA_OCTUBRE_2025[AL_AC])/5),0)</f>
        <v>2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5">
        <v>45506</v>
      </c>
      <c r="J62" s="55" t="s">
        <v>501</v>
      </c>
      <c r="K62" s="55"/>
      <c r="L62" s="55"/>
      <c r="M62" s="1">
        <f>DATA_OCTUBRE_2025[[#This Row],[RECUPERO]]/DATA_OCTUBRE_2025[[#This Row],[META]]</f>
        <v>0.95709374999999997</v>
      </c>
      <c r="N62">
        <f>6-ROUNDUP(_xlfn.RANK.EQ(DATA_OCTUBRE_2025[[#This Row],[AL_AC]],DATA_OCTUBRE_2025[AL_AC],0)/(COUNTA(DATA_OCTUBRE_2025[AL_AC])/5),0)</f>
        <v>4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5">
        <v>44819</v>
      </c>
      <c r="J63" s="55" t="s">
        <v>501</v>
      </c>
      <c r="K63" s="55"/>
      <c r="L63" s="55"/>
      <c r="M63" s="1">
        <f>DATA_OCTUBRE_2025[[#This Row],[RECUPERO]]/DATA_OCTUBRE_2025[[#This Row],[META]]</f>
        <v>1.9579811320754716</v>
      </c>
      <c r="N63">
        <f>6-ROUNDUP(_xlfn.RANK.EQ(DATA_OCTUBRE_2025[[#This Row],[AL_AC]],DATA_OCTUBRE_2025[AL_AC],0)/(COUNTA(DATA_OCTUBRE_2025[AL_AC])/5),0)</f>
        <v>5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5">
        <v>44706</v>
      </c>
      <c r="J64" s="55" t="s">
        <v>501</v>
      </c>
      <c r="K64" s="55"/>
      <c r="L64" s="55"/>
      <c r="M64" s="1">
        <f>DATA_OCTUBRE_2025[[#This Row],[RECUPERO]]/DATA_OCTUBRE_2025[[#This Row],[META]]</f>
        <v>0.72113863636363629</v>
      </c>
      <c r="N64">
        <f>6-ROUNDUP(_xlfn.RANK.EQ(DATA_OCTUBRE_2025[[#This Row],[AL_AC]],DATA_OCTUBRE_2025[AL_AC],0)/(COUNTA(DATA_OCTUBRE_2025[AL_AC])/5),0)</f>
        <v>3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5">
        <v>45675</v>
      </c>
      <c r="J65" s="55" t="s">
        <v>501</v>
      </c>
      <c r="K65" s="55"/>
      <c r="L65" s="55"/>
      <c r="M65" s="1">
        <f>DATA_OCTUBRE_2025[[#This Row],[RECUPERO]]/DATA_OCTUBRE_2025[[#This Row],[META]]</f>
        <v>0.27422641509433965</v>
      </c>
      <c r="N65">
        <f>6-ROUNDUP(_xlfn.RANK.EQ(DATA_OCTUBRE_2025[[#This Row],[AL_AC]],DATA_OCTUBRE_2025[AL_AC],0)/(COUNTA(DATA_OCTUBRE_2025[AL_AC])/5),0)</f>
        <v>1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5">
        <v>45399</v>
      </c>
      <c r="J66" s="55" t="s">
        <v>501</v>
      </c>
      <c r="K66" s="55"/>
      <c r="L66" s="55"/>
      <c r="M66" s="1">
        <f>DATA_OCTUBRE_2025[[#This Row],[RECUPERO]]/DATA_OCTUBRE_2025[[#This Row],[META]]</f>
        <v>0.13746875</v>
      </c>
      <c r="N66">
        <f>6-ROUNDUP(_xlfn.RANK.EQ(DATA_OCTUBRE_2025[[#This Row],[AL_AC]],DATA_OCTUBRE_2025[AL_AC],0)/(COUNTA(DATA_OCTUBRE_2025[AL_AC])/5),0)</f>
        <v>1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5">
        <v>44820</v>
      </c>
      <c r="J67" s="55" t="s">
        <v>501</v>
      </c>
      <c r="K67" s="55"/>
      <c r="L67" s="55"/>
      <c r="M67" s="1">
        <f>DATA_OCTUBRE_2025[[#This Row],[RECUPERO]]/DATA_OCTUBRE_2025[[#This Row],[META]]</f>
        <v>0.46154716981132077</v>
      </c>
      <c r="N67">
        <f>6-ROUNDUP(_xlfn.RANK.EQ(DATA_OCTUBRE_2025[[#This Row],[AL_AC]],DATA_OCTUBRE_2025[AL_AC],0)/(COUNTA(DATA_OCTUBRE_2025[AL_AC])/5),0)</f>
        <v>2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5">
        <v>45590</v>
      </c>
      <c r="J68" s="55" t="s">
        <v>501</v>
      </c>
      <c r="K68" s="55"/>
      <c r="L68" s="55"/>
      <c r="M68" s="1">
        <f>DATA_OCTUBRE_2025[[#This Row],[RECUPERO]]/DATA_OCTUBRE_2025[[#This Row],[META]]</f>
        <v>0.99562499999999998</v>
      </c>
      <c r="N68">
        <f>6-ROUNDUP(_xlfn.RANK.EQ(DATA_OCTUBRE_2025[[#This Row],[AL_AC]],DATA_OCTUBRE_2025[AL_AC],0)/(COUNTA(DATA_OCTUBRE_2025[AL_AC])/5),0)</f>
        <v>4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5">
        <v>45285</v>
      </c>
      <c r="J69" s="55" t="s">
        <v>501</v>
      </c>
      <c r="K69" s="55"/>
      <c r="L69" s="55"/>
      <c r="M69" s="1">
        <f>DATA_OCTUBRE_2025[[#This Row],[RECUPERO]]/DATA_OCTUBRE_2025[[#This Row],[META]]</f>
        <v>0.53149999999999997</v>
      </c>
      <c r="N69">
        <f>6-ROUNDUP(_xlfn.RANK.EQ(DATA_OCTUBRE_2025[[#This Row],[AL_AC]],DATA_OCTUBRE_2025[AL_AC],0)/(COUNTA(DATA_OCTUBRE_2025[AL_AC])/5),0)</f>
        <v>2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5">
        <v>44673</v>
      </c>
      <c r="J70" s="55" t="s">
        <v>501</v>
      </c>
      <c r="K70" s="55"/>
      <c r="L70" s="55"/>
      <c r="M70" s="1">
        <f>DATA_OCTUBRE_2025[[#This Row],[RECUPERO]]/DATA_OCTUBRE_2025[[#This Row],[META]]</f>
        <v>0.89687499999999998</v>
      </c>
      <c r="N70">
        <f>6-ROUNDUP(_xlfn.RANK.EQ(DATA_OCTUBRE_2025[[#This Row],[AL_AC]],DATA_OCTUBRE_2025[AL_AC],0)/(COUNTA(DATA_OCTUBRE_2025[AL_AC])/5),0)</f>
        <v>4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5">
        <v>45175</v>
      </c>
      <c r="J71" s="55" t="s">
        <v>501</v>
      </c>
      <c r="K71" s="55"/>
      <c r="L71" s="55"/>
      <c r="M71" s="1">
        <f>DATA_OCTUBRE_2025[[#This Row],[RECUPERO]]/DATA_OCTUBRE_2025[[#This Row],[META]]</f>
        <v>0.85445454545454547</v>
      </c>
      <c r="N71">
        <f>6-ROUNDUP(_xlfn.RANK.EQ(DATA_OCTUBRE_2025[[#This Row],[AL_AC]],DATA_OCTUBRE_2025[AL_AC],0)/(COUNTA(DATA_OCTUBRE_2025[AL_AC])/5),0)</f>
        <v>3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5">
        <v>44811</v>
      </c>
      <c r="J72" s="55" t="s">
        <v>501</v>
      </c>
      <c r="K72" s="55"/>
      <c r="L72" s="55"/>
      <c r="M72" s="1">
        <f>DATA_OCTUBRE_2025[[#This Row],[RECUPERO]]/DATA_OCTUBRE_2025[[#This Row],[META]]</f>
        <v>0.94077272727272732</v>
      </c>
      <c r="N72">
        <f>6-ROUNDUP(_xlfn.RANK.EQ(DATA_OCTUBRE_2025[[#This Row],[AL_AC]],DATA_OCTUBRE_2025[AL_AC],0)/(COUNTA(DATA_OCTUBRE_2025[AL_AC])/5),0)</f>
        <v>4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5">
        <v>45334</v>
      </c>
      <c r="J73" s="55" t="s">
        <v>501</v>
      </c>
      <c r="M73" s="1">
        <f>DATA_OCTUBRE_2025[[#This Row],[RECUPERO]]/DATA_OCTUBRE_2025[[#This Row],[META]]</f>
        <v>0.60309374999999998</v>
      </c>
      <c r="N73">
        <f>6-ROUNDUP(_xlfn.RANK.EQ(DATA_OCTUBRE_2025[[#This Row],[AL_AC]],DATA_OCTUBRE_2025[AL_AC],0)/(COUNTA(DATA_OCTUBRE_2025[AL_AC])/5),0)</f>
        <v>2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5">
        <v>45674</v>
      </c>
      <c r="J74" s="55" t="s">
        <v>501</v>
      </c>
      <c r="M74" s="1">
        <f>DATA_OCTUBRE_2025[[#This Row],[RECUPERO]]/DATA_OCTUBRE_2025[[#This Row],[META]]</f>
        <v>0.44046875000000002</v>
      </c>
      <c r="N74">
        <f>6-ROUNDUP(_xlfn.RANK.EQ(DATA_OCTUBRE_2025[[#This Row],[AL_AC]],DATA_OCTUBRE_2025[AL_AC],0)/(COUNTA(DATA_OCTUBRE_2025[AL_AC])/5),0)</f>
        <v>2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5">
        <v>44840</v>
      </c>
      <c r="J75" s="55" t="s">
        <v>501</v>
      </c>
      <c r="M75" s="1">
        <f>DATA_OCTUBRE_2025[[#This Row],[RECUPERO]]/DATA_OCTUBRE_2025[[#This Row],[META]]</f>
        <v>1.2923913043478261</v>
      </c>
      <c r="N75">
        <f>6-ROUNDUP(_xlfn.RANK.EQ(DATA_OCTUBRE_2025[[#This Row],[AL_AC]],DATA_OCTUBRE_2025[AL_AC],0)/(COUNTA(DATA_OCTUBRE_2025[AL_AC])/5),0)</f>
        <v>5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5">
        <v>45819</v>
      </c>
      <c r="J76" s="55" t="s">
        <v>501</v>
      </c>
      <c r="M76" s="1">
        <f>DATA_OCTUBRE_2025[[#This Row],[RECUPERO]]/DATA_OCTUBRE_2025[[#This Row],[META]]</f>
        <v>0.95771698113207548</v>
      </c>
      <c r="N76">
        <f>6-ROUNDUP(_xlfn.RANK.EQ(DATA_OCTUBRE_2025[[#This Row],[AL_AC]],DATA_OCTUBRE_2025[AL_AC],0)/(COUNTA(DATA_OCTUBRE_2025[AL_AC])/5),0)</f>
        <v>4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5">
        <v>45895</v>
      </c>
      <c r="J77" s="55" t="s">
        <v>501</v>
      </c>
      <c r="M77" s="1">
        <f>DATA_OCTUBRE_2025[[#This Row],[RECUPERO]]/DATA_OCTUBRE_2025[[#This Row],[META]]</f>
        <v>1.079690909090909</v>
      </c>
      <c r="N77">
        <f>6-ROUNDUP(_xlfn.RANK.EQ(DATA_OCTUBRE_2025[[#This Row],[AL_AC]],DATA_OCTUBRE_2025[AL_AC],0)/(COUNTA(DATA_OCTUBRE_2025[AL_AC])/5),0)</f>
        <v>4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5">
        <v>45523</v>
      </c>
      <c r="J78" s="55" t="s">
        <v>501</v>
      </c>
      <c r="M78" s="1">
        <f>DATA_OCTUBRE_2025[[#This Row],[RECUPERO]]/DATA_OCTUBRE_2025[[#This Row],[META]]</f>
        <v>0.87085714285714289</v>
      </c>
      <c r="N78">
        <f>6-ROUNDUP(_xlfn.RANK.EQ(DATA_OCTUBRE_2025[[#This Row],[AL_AC]],DATA_OCTUBRE_2025[AL_AC],0)/(COUNTA(DATA_OCTUBRE_2025[AL_AC])/5),0)</f>
        <v>3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5">
        <v>45344</v>
      </c>
      <c r="J79" s="55" t="s">
        <v>501</v>
      </c>
      <c r="M79" s="1">
        <f>DATA_OCTUBRE_2025[[#This Row],[RECUPERO]]/DATA_OCTUBRE_2025[[#This Row],[META]]</f>
        <v>0.91550585714285715</v>
      </c>
      <c r="N79">
        <f>6-ROUNDUP(_xlfn.RANK.EQ(DATA_OCTUBRE_2025[[#This Row],[AL_AC]],DATA_OCTUBRE_2025[AL_AC],0)/(COUNTA(DATA_OCTUBRE_2025[AL_AC])/5),0)</f>
        <v>4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D1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5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5" t="s">
        <v>2</v>
      </c>
      <c r="B3" s="65" t="s">
        <v>25</v>
      </c>
      <c r="C3" s="66"/>
      <c r="D3" s="66"/>
      <c r="E3" s="65" t="s">
        <v>2</v>
      </c>
      <c r="F3" s="65" t="s">
        <v>25</v>
      </c>
      <c r="G3" s="65"/>
      <c r="H3" s="65" t="s">
        <v>446</v>
      </c>
      <c r="I3" s="67">
        <v>44818</v>
      </c>
      <c r="J3" s="67" t="s">
        <v>500</v>
      </c>
      <c r="L3" s="55"/>
      <c r="M3" s="33">
        <v>2025</v>
      </c>
      <c r="N3" s="33" t="s">
        <v>149</v>
      </c>
      <c r="O3" s="33">
        <v>21</v>
      </c>
    </row>
    <row r="4" spans="1:93" x14ac:dyDescent="0.25">
      <c r="A4" s="65" t="s">
        <v>2</v>
      </c>
      <c r="B4" s="65" t="s">
        <v>33</v>
      </c>
      <c r="C4" s="66"/>
      <c r="D4" s="66"/>
      <c r="E4" s="65" t="s">
        <v>2</v>
      </c>
      <c r="F4" s="65" t="s">
        <v>33</v>
      </c>
      <c r="G4" s="65"/>
      <c r="H4" s="65" t="s">
        <v>439</v>
      </c>
      <c r="I4" s="67">
        <v>44867</v>
      </c>
      <c r="J4" s="67" t="s">
        <v>500</v>
      </c>
      <c r="L4" s="55"/>
    </row>
    <row r="5" spans="1:93" x14ac:dyDescent="0.25">
      <c r="A5" s="65" t="s">
        <v>2</v>
      </c>
      <c r="B5" s="65" t="s">
        <v>12</v>
      </c>
      <c r="C5" s="66"/>
      <c r="D5" s="66"/>
      <c r="E5" s="65" t="s">
        <v>2</v>
      </c>
      <c r="F5" s="65" t="s">
        <v>12</v>
      </c>
      <c r="G5" s="65"/>
      <c r="H5" s="65" t="s">
        <v>389</v>
      </c>
      <c r="I5" s="67">
        <v>44868</v>
      </c>
      <c r="J5" s="67" t="s">
        <v>500</v>
      </c>
      <c r="L5" s="55"/>
    </row>
    <row r="6" spans="1:93" x14ac:dyDescent="0.25">
      <c r="A6" s="65" t="s">
        <v>2</v>
      </c>
      <c r="B6" s="65" t="s">
        <v>34</v>
      </c>
      <c r="C6" s="66"/>
      <c r="D6" s="66"/>
      <c r="E6" s="65" t="s">
        <v>2</v>
      </c>
      <c r="F6" s="65" t="s">
        <v>34</v>
      </c>
      <c r="G6" s="65"/>
      <c r="H6" s="65" t="s">
        <v>407</v>
      </c>
      <c r="I6" s="67">
        <v>45173</v>
      </c>
      <c r="J6" s="67" t="s">
        <v>500</v>
      </c>
      <c r="L6" s="55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5">
        <v>44687</v>
      </c>
      <c r="J7" t="s">
        <v>501</v>
      </c>
      <c r="L7" s="55"/>
      <c r="N7" s="1"/>
      <c r="CK7" t="s">
        <v>626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5">
        <v>45671</v>
      </c>
      <c r="J8" t="s">
        <v>501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7"/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5">
        <v>44566</v>
      </c>
      <c r="J9" t="s">
        <v>501</v>
      </c>
      <c r="L9" s="55"/>
      <c r="M9" s="1">
        <f>DATA_NOVIEMBRE_2025[[#This Row],[RECUPERO]]/DATA_NOVIEMBRE_2025[[#This Row],[META]]</f>
        <v>1.8016181395348838</v>
      </c>
      <c r="N9" s="5">
        <f>6-ROUNDUP(_xlfn.RANK.EQ(DATA_NOVIEMBRE_2025[[#This Row],[AL_AC]],DATA_NOVIEMBRE_2025[AL_AC],0)/(COUNTA(DATA_NOVIEMBRE_2025[AL_AC])/5),0)</f>
        <v>5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5">
        <v>44840</v>
      </c>
      <c r="J10" t="s">
        <v>501</v>
      </c>
      <c r="L10" s="55"/>
      <c r="M10" s="1">
        <f>DATA_NOVIEMBRE_2025[[#This Row],[RECUPERO]]/DATA_NOVIEMBRE_2025[[#This Row],[META]]</f>
        <v>1.0766666666666667</v>
      </c>
      <c r="N10" s="5">
        <f>6-ROUNDUP(_xlfn.RANK.EQ(DATA_NOVIEMBRE_2025[[#This Row],[AL_AC]],DATA_NOVIEMBRE_2025[AL_AC],0)/(COUNTA(DATA_NOVIEMBRE_2025[AL_AC])/5),0)</f>
        <v>4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5">
        <v>45818</v>
      </c>
      <c r="J11" t="s">
        <v>501</v>
      </c>
      <c r="L11" s="55"/>
      <c r="M11" s="1">
        <f>DATA_NOVIEMBRE_2025[[#This Row],[RECUPERO]]/DATA_NOVIEMBRE_2025[[#This Row],[META]]</f>
        <v>0.47525454545454543</v>
      </c>
      <c r="N11" s="5">
        <f>6-ROUNDUP(_xlfn.RANK.EQ(DATA_NOVIEMBRE_2025[[#This Row],[AL_AC]],DATA_NOVIEMBRE_2025[AL_AC],0)/(COUNTA(DATA_NOVIEMBRE_2025[AL_AC])/5),0)</f>
        <v>2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5">
        <v>45819</v>
      </c>
      <c r="J12" t="s">
        <v>501</v>
      </c>
      <c r="L12" s="55"/>
      <c r="M12" s="1">
        <f>DATA_NOVIEMBRE_2025[[#This Row],[RECUPERO]]/DATA_NOVIEMBRE_2025[[#This Row],[META]]</f>
        <v>0.71664285714285714</v>
      </c>
      <c r="N12" s="5">
        <f>6-ROUNDUP(_xlfn.RANK.EQ(DATA_NOVIEMBRE_2025[[#This Row],[AL_AC]],DATA_NOVIEMBRE_2025[AL_AC],0)/(COUNTA(DATA_NOVIEMBRE_2025[AL_AC])/5),0)</f>
        <v>3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5">
        <v>45895</v>
      </c>
      <c r="J13" t="s">
        <v>501</v>
      </c>
      <c r="L13" s="55"/>
      <c r="M13" s="1">
        <f>DATA_NOVIEMBRE_2025[[#This Row],[RECUPERO]]/DATA_NOVIEMBRE_2025[[#This Row],[META]]</f>
        <v>0.79178181818181814</v>
      </c>
      <c r="N13" s="5">
        <f>6-ROUNDUP(_xlfn.RANK.EQ(DATA_NOVIEMBRE_2025[[#This Row],[AL_AC]],DATA_NOVIEMBRE_2025[AL_AC],0)/(COUNTA(DATA_NOVIEMBRE_2025[AL_AC])/5),0)</f>
        <v>3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5">
        <v>44941</v>
      </c>
      <c r="J14" t="s">
        <v>501</v>
      </c>
      <c r="L14" s="55"/>
      <c r="M14" s="1">
        <f>DATA_NOVIEMBRE_2025[[#This Row],[RECUPERO]]/DATA_NOVIEMBRE_2025[[#This Row],[META]]</f>
        <v>3.7</v>
      </c>
      <c r="N14" s="5">
        <f>6-ROUNDUP(_xlfn.RANK.EQ(DATA_NOVIEMBRE_2025[[#This Row],[AL_AC]],DATA_NOVIEMBRE_2025[AL_AC],0)/(COUNTA(DATA_NOVIEMBRE_2025[AL_AC])/5),0)</f>
        <v>5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5">
        <v>44735</v>
      </c>
      <c r="J15" t="s">
        <v>501</v>
      </c>
      <c r="L15" s="55"/>
      <c r="M15" s="1">
        <f>DATA_NOVIEMBRE_2025[[#This Row],[RECUPERO]]/DATA_NOVIEMBRE_2025[[#This Row],[META]]</f>
        <v>0.38800000000000001</v>
      </c>
      <c r="N15" s="5">
        <f>6-ROUNDUP(_xlfn.RANK.EQ(DATA_NOVIEMBRE_2025[[#This Row],[AL_AC]],DATA_NOVIEMBRE_2025[AL_AC],0)/(COUNTA(DATA_NOVIEMBRE_2025[AL_AC])/5),0)</f>
        <v>1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5">
        <v>42814</v>
      </c>
      <c r="J16" t="s">
        <v>501</v>
      </c>
      <c r="L16" s="55"/>
      <c r="M16" s="1">
        <f>DATA_NOVIEMBRE_2025[[#This Row],[RECUPERO]]/DATA_NOVIEMBRE_2025[[#This Row],[META]]</f>
        <v>0.83343636363636364</v>
      </c>
      <c r="N16" s="5">
        <f>6-ROUNDUP(_xlfn.RANK.EQ(DATA_NOVIEMBRE_2025[[#This Row],[AL_AC]],DATA_NOVIEMBRE_2025[AL_AC],0)/(COUNTA(DATA_NOVIEMBRE_2025[AL_AC])/5),0)</f>
        <v>3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5">
        <v>45364</v>
      </c>
      <c r="J17" t="s">
        <v>501</v>
      </c>
      <c r="L17" s="55"/>
      <c r="M17" s="1">
        <f>DATA_NOVIEMBRE_2025[[#This Row],[RECUPERO]]/DATA_NOVIEMBRE_2025[[#This Row],[META]]</f>
        <v>0.94614500000000012</v>
      </c>
      <c r="N17" s="5">
        <f>6-ROUNDUP(_xlfn.RANK.EQ(DATA_NOVIEMBRE_2025[[#This Row],[AL_AC]],DATA_NOVIEMBRE_2025[AL_AC],0)/(COUNTA(DATA_NOVIEMBRE_2025[AL_AC])/5),0)</f>
        <v>4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5">
        <v>45805</v>
      </c>
      <c r="J18" t="s">
        <v>501</v>
      </c>
      <c r="L18" s="55"/>
      <c r="M18" s="1">
        <f>DATA_NOVIEMBRE_2025[[#This Row],[RECUPERO]]/DATA_NOVIEMBRE_2025[[#This Row],[META]]</f>
        <v>0.72604999999999997</v>
      </c>
      <c r="N18" s="5">
        <f>6-ROUNDUP(_xlfn.RANK.EQ(DATA_NOVIEMBRE_2025[[#This Row],[AL_AC]],DATA_NOVIEMBRE_2025[AL_AC],0)/(COUNTA(DATA_NOVIEMBRE_2025[AL_AC])/5),0)</f>
        <v>3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5">
        <v>45399</v>
      </c>
      <c r="J19" t="s">
        <v>501</v>
      </c>
      <c r="L19" s="55"/>
      <c r="M19" s="1">
        <f>DATA_NOVIEMBRE_2025[[#This Row],[RECUPERO]]/DATA_NOVIEMBRE_2025[[#This Row],[META]]</f>
        <v>9.2142857142857137E-2</v>
      </c>
      <c r="N19" s="5">
        <f>6-ROUNDUP(_xlfn.RANK.EQ(DATA_NOVIEMBRE_2025[[#This Row],[AL_AC]],DATA_NOVIEMBRE_2025[AL_AC],0)/(COUNTA(DATA_NOVIEMBRE_2025[AL_AC])/5),0)</f>
        <v>1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5">
        <v>44301</v>
      </c>
      <c r="J20" t="s">
        <v>501</v>
      </c>
      <c r="L20" s="55"/>
      <c r="M20" s="1">
        <f>DATA_NOVIEMBRE_2025[[#This Row],[RECUPERO]]/DATA_NOVIEMBRE_2025[[#This Row],[META]]</f>
        <v>0.30764999999999998</v>
      </c>
      <c r="N20" s="5">
        <f>6-ROUNDUP(_xlfn.RANK.EQ(DATA_NOVIEMBRE_2025[[#This Row],[AL_AC]],DATA_NOVIEMBRE_2025[AL_AC],0)/(COUNTA(DATA_NOVIEMBRE_2025[AL_AC])/5),0)</f>
        <v>1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5">
        <v>45145</v>
      </c>
      <c r="J21" t="s">
        <v>501</v>
      </c>
      <c r="L21" s="55"/>
      <c r="M21" s="1">
        <f>DATA_NOVIEMBRE_2025[[#This Row],[RECUPERO]]/DATA_NOVIEMBRE_2025[[#This Row],[META]]</f>
        <v>0.93720930232558142</v>
      </c>
      <c r="N21" s="5">
        <f>6-ROUNDUP(_xlfn.RANK.EQ(DATA_NOVIEMBRE_2025[[#This Row],[AL_AC]],DATA_NOVIEMBRE_2025[AL_AC],0)/(COUNTA(DATA_NOVIEMBRE_2025[AL_AC])/5),0)</f>
        <v>4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5">
        <v>44748</v>
      </c>
      <c r="J22" t="s">
        <v>501</v>
      </c>
      <c r="L22" s="55"/>
      <c r="M22" s="1">
        <f>DATA_NOVIEMBRE_2025[[#This Row],[RECUPERO]]/DATA_NOVIEMBRE_2025[[#This Row],[META]]</f>
        <v>0.5117454545454545</v>
      </c>
      <c r="N22" s="5">
        <f>6-ROUNDUP(_xlfn.RANK.EQ(DATA_NOVIEMBRE_2025[[#This Row],[AL_AC]],DATA_NOVIEMBRE_2025[AL_AC],0)/(COUNTA(DATA_NOVIEMBRE_2025[AL_AC])/5),0)</f>
        <v>2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5">
        <v>45675</v>
      </c>
      <c r="J23" t="s">
        <v>501</v>
      </c>
      <c r="L23" s="55"/>
      <c r="M23" s="1">
        <f>DATA_NOVIEMBRE_2025[[#This Row],[RECUPERO]]/DATA_NOVIEMBRE_2025[[#This Row],[META]]</f>
        <v>0.26076363636363636</v>
      </c>
      <c r="N23" s="5">
        <f>6-ROUNDUP(_xlfn.RANK.EQ(DATA_NOVIEMBRE_2025[[#This Row],[AL_AC]],DATA_NOVIEMBRE_2025[AL_AC],0)/(COUNTA(DATA_NOVIEMBRE_2025[AL_AC])/5),0)</f>
        <v>1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5">
        <v>45082</v>
      </c>
      <c r="J24" t="s">
        <v>501</v>
      </c>
      <c r="L24" s="55"/>
      <c r="M24" s="1">
        <f>DATA_NOVIEMBRE_2025[[#This Row],[RECUPERO]]/DATA_NOVIEMBRE_2025[[#This Row],[META]]</f>
        <v>1.0549999999999999</v>
      </c>
      <c r="N24" s="5">
        <f>6-ROUNDUP(_xlfn.RANK.EQ(DATA_NOVIEMBRE_2025[[#This Row],[AL_AC]],DATA_NOVIEMBRE_2025[AL_AC],0)/(COUNTA(DATA_NOVIEMBRE_2025[AL_AC])/5),0)</f>
        <v>4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5">
        <v>45084</v>
      </c>
      <c r="J25" t="s">
        <v>501</v>
      </c>
      <c r="L25" s="55"/>
      <c r="M25" s="1">
        <f>DATA_NOVIEMBRE_2025[[#This Row],[RECUPERO]]/DATA_NOVIEMBRE_2025[[#This Row],[META]]</f>
        <v>1.3121428571428571</v>
      </c>
      <c r="N25" s="5">
        <f>6-ROUNDUP(_xlfn.RANK.EQ(DATA_NOVIEMBRE_2025[[#This Row],[AL_AC]],DATA_NOVIEMBRE_2025[AL_AC],0)/(COUNTA(DATA_NOVIEMBRE_2025[AL_AC])/5),0)</f>
        <v>5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5">
        <v>44470</v>
      </c>
      <c r="J26" t="s">
        <v>501</v>
      </c>
      <c r="L26" s="55"/>
      <c r="M26" s="1">
        <f>DATA_NOVIEMBRE_2025[[#This Row],[RECUPERO]]/DATA_NOVIEMBRE_2025[[#This Row],[META]]</f>
        <v>0.49916363636363636</v>
      </c>
      <c r="N26" s="5">
        <f>6-ROUNDUP(_xlfn.RANK.EQ(DATA_NOVIEMBRE_2025[[#This Row],[AL_AC]],DATA_NOVIEMBRE_2025[AL_AC],0)/(COUNTA(DATA_NOVIEMBRE_2025[AL_AC])/5),0)</f>
        <v>2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5">
        <v>45142</v>
      </c>
      <c r="J27" t="s">
        <v>501</v>
      </c>
      <c r="L27" s="55"/>
      <c r="M27" s="1">
        <f>DATA_NOVIEMBRE_2025[[#This Row],[RECUPERO]]/DATA_NOVIEMBRE_2025[[#This Row],[META]]</f>
        <v>1.3463488372093024</v>
      </c>
      <c r="N27" s="5">
        <f>6-ROUNDUP(_xlfn.RANK.EQ(DATA_NOVIEMBRE_2025[[#This Row],[AL_AC]],DATA_NOVIEMBRE_2025[AL_AC],0)/(COUNTA(DATA_NOVIEMBRE_2025[AL_AC])/5),0)</f>
        <v>5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5">
        <v>45674</v>
      </c>
      <c r="J28" t="s">
        <v>501</v>
      </c>
      <c r="L28" s="55"/>
      <c r="M28" s="1">
        <f>DATA_NOVIEMBRE_2025[[#This Row],[RECUPERO]]/DATA_NOVIEMBRE_2025[[#This Row],[META]]</f>
        <v>0.50981818181818184</v>
      </c>
      <c r="N28" s="5">
        <f>6-ROUNDUP(_xlfn.RANK.EQ(DATA_NOVIEMBRE_2025[[#This Row],[AL_AC]],DATA_NOVIEMBRE_2025[AL_AC],0)/(COUNTA(DATA_NOVIEMBRE_2025[AL_AC])/5),0)</f>
        <v>2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5">
        <v>45399</v>
      </c>
      <c r="J29" t="s">
        <v>501</v>
      </c>
      <c r="L29" s="55"/>
      <c r="M29" s="1">
        <f>DATA_NOVIEMBRE_2025[[#This Row],[RECUPERO]]/DATA_NOVIEMBRE_2025[[#This Row],[META]]</f>
        <v>0.40736363636363637</v>
      </c>
      <c r="N29" s="5">
        <f>6-ROUNDUP(_xlfn.RANK.EQ(DATA_NOVIEMBRE_2025[[#This Row],[AL_AC]],DATA_NOVIEMBRE_2025[AL_AC],0)/(COUNTA(DATA_NOVIEMBRE_2025[AL_AC])/5),0)</f>
        <v>2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5">
        <v>45917</v>
      </c>
      <c r="J30" t="s">
        <v>501</v>
      </c>
      <c r="L30" s="55"/>
      <c r="M30" s="1">
        <f>DATA_NOVIEMBRE_2025[[#This Row],[RECUPERO]]/DATA_NOVIEMBRE_2025[[#This Row],[META]]</f>
        <v>0.4</v>
      </c>
      <c r="N30" s="5">
        <f>6-ROUNDUP(_xlfn.RANK.EQ(DATA_NOVIEMBRE_2025[[#This Row],[AL_AC]],DATA_NOVIEMBRE_2025[AL_AC],0)/(COUNTA(DATA_NOVIEMBRE_2025[AL_AC])/5),0)</f>
        <v>1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5">
        <v>45727</v>
      </c>
      <c r="J31" t="s">
        <v>501</v>
      </c>
      <c r="L31" s="55"/>
      <c r="M31" s="1">
        <f>DATA_NOVIEMBRE_2025[[#This Row],[RECUPERO]]/DATA_NOVIEMBRE_2025[[#This Row],[META]]</f>
        <v>0.51142857142857145</v>
      </c>
      <c r="N31" s="5">
        <f>6-ROUNDUP(_xlfn.RANK.EQ(DATA_NOVIEMBRE_2025[[#This Row],[AL_AC]],DATA_NOVIEMBRE_2025[AL_AC],0)/(COUNTA(DATA_NOVIEMBRE_2025[AL_AC])/5),0)</f>
        <v>2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5">
        <v>45133</v>
      </c>
      <c r="J32" t="s">
        <v>501</v>
      </c>
      <c r="L32" s="55"/>
      <c r="M32" s="1">
        <f>DATA_NOVIEMBRE_2025[[#This Row],[RECUPERO]]/DATA_NOVIEMBRE_2025[[#This Row],[META]]</f>
        <v>0.44977272727272727</v>
      </c>
      <c r="N32" s="5">
        <f>6-ROUNDUP(_xlfn.RANK.EQ(DATA_NOVIEMBRE_2025[[#This Row],[AL_AC]],DATA_NOVIEMBRE_2025[AL_AC],0)/(COUNTA(DATA_NOVIEMBRE_2025[AL_AC])/5),0)</f>
        <v>2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5">
        <v>45334</v>
      </c>
      <c r="J33" t="s">
        <v>501</v>
      </c>
      <c r="L33" s="55"/>
      <c r="M33" s="1">
        <f>DATA_NOVIEMBRE_2025[[#This Row],[RECUPERO]]/DATA_NOVIEMBRE_2025[[#This Row],[META]]</f>
        <v>0.51090909090909087</v>
      </c>
      <c r="N33" s="5">
        <f>6-ROUNDUP(_xlfn.RANK.EQ(DATA_NOVIEMBRE_2025[[#This Row],[AL_AC]],DATA_NOVIEMBRE_2025[AL_AC],0)/(COUNTA(DATA_NOVIEMBRE_2025[AL_AC])/5),0)</f>
        <v>2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5">
        <v>44909</v>
      </c>
      <c r="J34" t="s">
        <v>501</v>
      </c>
      <c r="L34" s="55"/>
      <c r="M34" s="1">
        <f>DATA_NOVIEMBRE_2025[[#This Row],[RECUPERO]]/DATA_NOVIEMBRE_2025[[#This Row],[META]]</f>
        <v>0.55054545454545456</v>
      </c>
      <c r="N34" s="5">
        <f>6-ROUNDUP(_xlfn.RANK.EQ(DATA_NOVIEMBRE_2025[[#This Row],[AL_AC]],DATA_NOVIEMBRE_2025[AL_AC],0)/(COUNTA(DATA_NOVIEMBRE_2025[AL_AC])/5),0)</f>
        <v>2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5">
        <v>44945</v>
      </c>
      <c r="J35" t="s">
        <v>501</v>
      </c>
      <c r="L35" s="55"/>
      <c r="M35" s="1">
        <f>DATA_NOVIEMBRE_2025[[#This Row],[RECUPERO]]/DATA_NOVIEMBRE_2025[[#This Row],[META]]</f>
        <v>0.36241818181818181</v>
      </c>
      <c r="N35" s="5">
        <f>6-ROUNDUP(_xlfn.RANK.EQ(DATA_NOVIEMBRE_2025[[#This Row],[AL_AC]],DATA_NOVIEMBRE_2025[AL_AC],0)/(COUNTA(DATA_NOVIEMBRE_2025[AL_AC])/5),0)</f>
        <v>1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5">
        <v>45523</v>
      </c>
      <c r="J36" t="s">
        <v>501</v>
      </c>
      <c r="L36" s="55"/>
      <c r="M36" s="1">
        <f>DATA_NOVIEMBRE_2025[[#This Row],[RECUPERO]]/DATA_NOVIEMBRE_2025[[#This Row],[META]]</f>
        <v>1.1672</v>
      </c>
      <c r="N36" s="5">
        <f>6-ROUNDUP(_xlfn.RANK.EQ(DATA_NOVIEMBRE_2025[[#This Row],[AL_AC]],DATA_NOVIEMBRE_2025[AL_AC],0)/(COUNTA(DATA_NOVIEMBRE_2025[AL_AC])/5),0)</f>
        <v>4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5">
        <v>44748</v>
      </c>
      <c r="J37" t="s">
        <v>501</v>
      </c>
      <c r="L37" s="55"/>
      <c r="M37" s="1">
        <f>DATA_NOVIEMBRE_2025[[#This Row],[RECUPERO]]/DATA_NOVIEMBRE_2025[[#This Row],[META]]</f>
        <v>0.3537142857142857</v>
      </c>
      <c r="N37" s="5">
        <f>6-ROUNDUP(_xlfn.RANK.EQ(DATA_NOVIEMBRE_2025[[#This Row],[AL_AC]],DATA_NOVIEMBRE_2025[AL_AC],0)/(COUNTA(DATA_NOVIEMBRE_2025[AL_AC])/5),0)</f>
        <v>1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5">
        <v>45371</v>
      </c>
      <c r="J38" t="s">
        <v>501</v>
      </c>
      <c r="L38" s="55"/>
      <c r="M38" s="1">
        <f>DATA_NOVIEMBRE_2025[[#This Row],[RECUPERO]]/DATA_NOVIEMBRE_2025[[#This Row],[META]]</f>
        <v>0.64514285714285713</v>
      </c>
      <c r="N38" s="5">
        <f>6-ROUNDUP(_xlfn.RANK.EQ(DATA_NOVIEMBRE_2025[[#This Row],[AL_AC]],DATA_NOVIEMBRE_2025[AL_AC],0)/(COUNTA(DATA_NOVIEMBRE_2025[AL_AC])/5),0)</f>
        <v>3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5">
        <v>44259</v>
      </c>
      <c r="J39" t="s">
        <v>501</v>
      </c>
      <c r="L39" s="55"/>
      <c r="M39" s="1">
        <f>DATA_NOVIEMBRE_2025[[#This Row],[RECUPERO]]/DATA_NOVIEMBRE_2025[[#This Row],[META]]</f>
        <v>0.94565454545454541</v>
      </c>
      <c r="N39" s="5">
        <f>6-ROUNDUP(_xlfn.RANK.EQ(DATA_NOVIEMBRE_2025[[#This Row],[AL_AC]],DATA_NOVIEMBRE_2025[AL_AC],0)/(COUNTA(DATA_NOVIEMBRE_2025[AL_AC])/5),0)</f>
        <v>4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5">
        <v>45506</v>
      </c>
      <c r="J40" t="s">
        <v>501</v>
      </c>
      <c r="L40" s="55"/>
      <c r="M40" s="1">
        <f>DATA_NOVIEMBRE_2025[[#This Row],[RECUPERO]]/DATA_NOVIEMBRE_2025[[#This Row],[META]]</f>
        <v>1.37</v>
      </c>
      <c r="N40" s="5">
        <f>6-ROUNDUP(_xlfn.RANK.EQ(DATA_NOVIEMBRE_2025[[#This Row],[AL_AC]],DATA_NOVIEMBRE_2025[AL_AC],0)/(COUNTA(DATA_NOVIEMBRE_2025[AL_AC])/5),0)</f>
        <v>5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5">
        <v>44811</v>
      </c>
      <c r="J41" t="s">
        <v>501</v>
      </c>
      <c r="L41" s="55"/>
      <c r="M41" s="1">
        <f>DATA_NOVIEMBRE_2025[[#This Row],[RECUPERO]]/DATA_NOVIEMBRE_2025[[#This Row],[META]]</f>
        <v>1.1536649999999999</v>
      </c>
      <c r="N41" s="5">
        <f>6-ROUNDUP(_xlfn.RANK.EQ(DATA_NOVIEMBRE_2025[[#This Row],[AL_AC]],DATA_NOVIEMBRE_2025[AL_AC],0)/(COUNTA(DATA_NOVIEMBRE_2025[AL_AC])/5),0)</f>
        <v>4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5">
        <v>44673</v>
      </c>
      <c r="J42" t="s">
        <v>501</v>
      </c>
      <c r="L42" s="55"/>
      <c r="M42" s="1">
        <f>DATA_NOVIEMBRE_2025[[#This Row],[RECUPERO]]/DATA_NOVIEMBRE_2025[[#This Row],[META]]</f>
        <v>1.9712857142857143</v>
      </c>
      <c r="N42" s="5">
        <f>6-ROUNDUP(_xlfn.RANK.EQ(DATA_NOVIEMBRE_2025[[#This Row],[AL_AC]],DATA_NOVIEMBRE_2025[AL_AC],0)/(COUNTA(DATA_NOVIEMBRE_2025[AL_AC])/5),0)</f>
        <v>5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5">
        <v>45021</v>
      </c>
      <c r="J43" t="s">
        <v>501</v>
      </c>
      <c r="L43" s="55"/>
      <c r="M43" s="1">
        <f>DATA_NOVIEMBRE_2025[[#This Row],[RECUPERO]]/DATA_NOVIEMBRE_2025[[#This Row],[META]]</f>
        <v>1.4307857142857143</v>
      </c>
      <c r="N43" s="5">
        <f>6-ROUNDUP(_xlfn.RANK.EQ(DATA_NOVIEMBRE_2025[[#This Row],[AL_AC]],DATA_NOVIEMBRE_2025[AL_AC],0)/(COUNTA(DATA_NOVIEMBRE_2025[AL_AC])/5),0)</f>
        <v>5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5">
        <v>45304</v>
      </c>
      <c r="J44" t="s">
        <v>501</v>
      </c>
      <c r="L44" s="55"/>
      <c r="M44" s="1">
        <f>DATA_NOVIEMBRE_2025[[#This Row],[RECUPERO]]/DATA_NOVIEMBRE_2025[[#This Row],[META]]</f>
        <v>0.70425000000000004</v>
      </c>
      <c r="N44" s="5">
        <f>6-ROUNDUP(_xlfn.RANK.EQ(DATA_NOVIEMBRE_2025[[#This Row],[AL_AC]],DATA_NOVIEMBRE_2025[AL_AC],0)/(COUNTA(DATA_NOVIEMBRE_2025[AL_AC])/5),0)</f>
        <v>3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5">
        <v>45590</v>
      </c>
      <c r="J45" t="s">
        <v>501</v>
      </c>
      <c r="L45" s="55"/>
      <c r="M45" s="1">
        <f>DATA_NOVIEMBRE_2025[[#This Row],[RECUPERO]]/DATA_NOVIEMBRE_2025[[#This Row],[META]]</f>
        <v>0.58257142857142852</v>
      </c>
      <c r="N45" s="5">
        <f>6-ROUNDUP(_xlfn.RANK.EQ(DATA_NOVIEMBRE_2025[[#This Row],[AL_AC]],DATA_NOVIEMBRE_2025[AL_AC],0)/(COUNTA(DATA_NOVIEMBRE_2025[AL_AC])/5),0)</f>
        <v>2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5">
        <v>44706</v>
      </c>
      <c r="J46" t="s">
        <v>501</v>
      </c>
      <c r="L46" s="55"/>
      <c r="M46" s="1">
        <f>DATA_NOVIEMBRE_2025[[#This Row],[RECUPERO]]/DATA_NOVIEMBRE_2025[[#This Row],[META]]</f>
        <v>0.15398181818181819</v>
      </c>
      <c r="N46" s="5">
        <f>6-ROUNDUP(_xlfn.RANK.EQ(DATA_NOVIEMBRE_2025[[#This Row],[AL_AC]],DATA_NOVIEMBRE_2025[AL_AC],0)/(COUNTA(DATA_NOVIEMBRE_2025[AL_AC])/5),0)</f>
        <v>1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5">
        <v>45323</v>
      </c>
      <c r="J47" t="s">
        <v>501</v>
      </c>
      <c r="L47" s="55"/>
      <c r="M47" s="1">
        <f>DATA_NOVIEMBRE_2025[[#This Row],[RECUPERO]]/DATA_NOVIEMBRE_2025[[#This Row],[META]]</f>
        <v>0.90349999999999997</v>
      </c>
      <c r="N47" s="5">
        <f>6-ROUNDUP(_xlfn.RANK.EQ(DATA_NOVIEMBRE_2025[[#This Row],[AL_AC]],DATA_NOVIEMBRE_2025[AL_AC],0)/(COUNTA(DATA_NOVIEMBRE_2025[AL_AC])/5),0)</f>
        <v>3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5">
        <v>45348</v>
      </c>
      <c r="J48" t="s">
        <v>501</v>
      </c>
      <c r="L48" s="55"/>
      <c r="M48" s="1">
        <f>DATA_NOVIEMBRE_2025[[#This Row],[RECUPERO]]/DATA_NOVIEMBRE_2025[[#This Row],[META]]</f>
        <v>1.5856250000000001</v>
      </c>
      <c r="N48" s="5">
        <f>6-ROUNDUP(_xlfn.RANK.EQ(DATA_NOVIEMBRE_2025[[#This Row],[AL_AC]],DATA_NOVIEMBRE_2025[AL_AC],0)/(COUNTA(DATA_NOVIEMBRE_2025[AL_AC])/5),0)</f>
        <v>5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5">
        <v>44716</v>
      </c>
      <c r="J49" t="s">
        <v>501</v>
      </c>
      <c r="L49" s="55"/>
      <c r="M49" s="1">
        <f>DATA_NOVIEMBRE_2025[[#This Row],[RECUPERO]]/DATA_NOVIEMBRE_2025[[#This Row],[META]]</f>
        <v>2.7742499999999999</v>
      </c>
      <c r="N49" s="5">
        <f>6-ROUNDUP(_xlfn.RANK.EQ(DATA_NOVIEMBRE_2025[[#This Row],[AL_AC]],DATA_NOVIEMBRE_2025[AL_AC],0)/(COUNTA(DATA_NOVIEMBRE_2025[AL_AC])/5),0)</f>
        <v>5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5">
        <v>45285</v>
      </c>
      <c r="J50" t="s">
        <v>501</v>
      </c>
      <c r="L50" s="55"/>
      <c r="M50" s="1">
        <f>DATA_NOVIEMBRE_2025[[#This Row],[RECUPERO]]/DATA_NOVIEMBRE_2025[[#This Row],[META]]</f>
        <v>1.1024</v>
      </c>
      <c r="N50" s="5">
        <f>6-ROUNDUP(_xlfn.RANK.EQ(DATA_NOVIEMBRE_2025[[#This Row],[AL_AC]],DATA_NOVIEMBRE_2025[AL_AC],0)/(COUNTA(DATA_NOVIEMBRE_2025[AL_AC])/5),0)</f>
        <v>4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5">
        <v>45748</v>
      </c>
      <c r="J51" t="s">
        <v>501</v>
      </c>
      <c r="L51" s="55"/>
      <c r="M51" s="1">
        <f>DATA_NOVIEMBRE_2025[[#This Row],[RECUPERO]]/DATA_NOVIEMBRE_2025[[#This Row],[META]]</f>
        <v>1.357</v>
      </c>
      <c r="N51" s="5">
        <f>6-ROUNDUP(_xlfn.RANK.EQ(DATA_NOVIEMBRE_2025[[#This Row],[AL_AC]],DATA_NOVIEMBRE_2025[AL_AC],0)/(COUNTA(DATA_NOVIEMBRE_2025[AL_AC])/5),0)</f>
        <v>5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5">
        <v>43035</v>
      </c>
      <c r="J52" t="s">
        <v>501</v>
      </c>
      <c r="L52" s="55"/>
      <c r="M52" s="1">
        <f>DATA_NOVIEMBRE_2025[[#This Row],[RECUPERO]]/DATA_NOVIEMBRE_2025[[#This Row],[META]]</f>
        <v>1.1293454545454547</v>
      </c>
      <c r="N52" s="5">
        <f>6-ROUNDUP(_xlfn.RANK.EQ(DATA_NOVIEMBRE_2025[[#This Row],[AL_AC]],DATA_NOVIEMBRE_2025[AL_AC],0)/(COUNTA(DATA_NOVIEMBRE_2025[AL_AC])/5),0)</f>
        <v>4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5">
        <v>44644</v>
      </c>
      <c r="J53" t="s">
        <v>501</v>
      </c>
      <c r="L53" s="55"/>
      <c r="M53" s="1">
        <f>DATA_NOVIEMBRE_2025[[#This Row],[RECUPERO]]/DATA_NOVIEMBRE_2025[[#This Row],[META]]</f>
        <v>1.669</v>
      </c>
      <c r="N53" s="5">
        <f>6-ROUNDUP(_xlfn.RANK.EQ(DATA_NOVIEMBRE_2025[[#This Row],[AL_AC]],DATA_NOVIEMBRE_2025[AL_AC],0)/(COUNTA(DATA_NOVIEMBRE_2025[AL_AC])/5),0)</f>
        <v>5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5">
        <v>45429</v>
      </c>
      <c r="J54" t="s">
        <v>501</v>
      </c>
      <c r="L54" s="55"/>
      <c r="M54" s="1">
        <f>DATA_NOVIEMBRE_2025[[#This Row],[RECUPERO]]/DATA_NOVIEMBRE_2025[[#This Row],[META]]</f>
        <v>0.36</v>
      </c>
      <c r="N54" s="5">
        <f>6-ROUNDUP(_xlfn.RANK.EQ(DATA_NOVIEMBRE_2025[[#This Row],[AL_AC]],DATA_NOVIEMBRE_2025[AL_AC],0)/(COUNTA(DATA_NOVIEMBRE_2025[AL_AC])/5),0)</f>
        <v>1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5">
        <v>43132</v>
      </c>
      <c r="J55" t="s">
        <v>501</v>
      </c>
      <c r="L55" s="55"/>
      <c r="M55" s="1">
        <f>DATA_NOVIEMBRE_2025[[#This Row],[RECUPERO]]/DATA_NOVIEMBRE_2025[[#This Row],[META]]</f>
        <v>1.2083999999999999</v>
      </c>
      <c r="N55" s="5">
        <f>6-ROUNDUP(_xlfn.RANK.EQ(DATA_NOVIEMBRE_2025[[#This Row],[AL_AC]],DATA_NOVIEMBRE_2025[AL_AC],0)/(COUNTA(DATA_NOVIEMBRE_2025[AL_AC])/5),0)</f>
        <v>5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5">
        <v>45334</v>
      </c>
      <c r="J56" t="s">
        <v>501</v>
      </c>
      <c r="L56" s="55"/>
      <c r="M56" s="1">
        <f>DATA_NOVIEMBRE_2025[[#This Row],[RECUPERO]]/DATA_NOVIEMBRE_2025[[#This Row],[META]]</f>
        <v>0.6931090909090909</v>
      </c>
      <c r="N56" s="5">
        <f>6-ROUNDUP(_xlfn.RANK.EQ(DATA_NOVIEMBRE_2025[[#This Row],[AL_AC]],DATA_NOVIEMBRE_2025[AL_AC],0)/(COUNTA(DATA_NOVIEMBRE_2025[AL_AC])/5),0)</f>
        <v>3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5">
        <v>44111</v>
      </c>
      <c r="J57" t="s">
        <v>501</v>
      </c>
      <c r="L57" s="55"/>
      <c r="M57" s="1">
        <f>DATA_NOVIEMBRE_2025[[#This Row],[RECUPERO]]/DATA_NOVIEMBRE_2025[[#This Row],[META]]</f>
        <v>0.79571428571428571</v>
      </c>
      <c r="N57" s="5">
        <f>6-ROUNDUP(_xlfn.RANK.EQ(DATA_NOVIEMBRE_2025[[#This Row],[AL_AC]],DATA_NOVIEMBRE_2025[AL_AC],0)/(COUNTA(DATA_NOVIEMBRE_2025[AL_AC])/5),0)</f>
        <v>3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5">
        <v>44461</v>
      </c>
      <c r="J58" t="s">
        <v>501</v>
      </c>
      <c r="L58" s="55"/>
      <c r="M58" s="1">
        <f>DATA_NOVIEMBRE_2025[[#This Row],[RECUPERO]]/DATA_NOVIEMBRE_2025[[#This Row],[META]]</f>
        <v>0.40885714285714286</v>
      </c>
      <c r="N58" s="5">
        <f>6-ROUNDUP(_xlfn.RANK.EQ(DATA_NOVIEMBRE_2025[[#This Row],[AL_AC]],DATA_NOVIEMBRE_2025[AL_AC],0)/(COUNTA(DATA_NOVIEMBRE_2025[AL_AC])/5),0)</f>
        <v>2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5">
        <v>45530</v>
      </c>
      <c r="J59" t="s">
        <v>501</v>
      </c>
      <c r="L59" s="55"/>
      <c r="M59" s="1">
        <f>DATA_NOVIEMBRE_2025[[#This Row],[RECUPERO]]/DATA_NOVIEMBRE_2025[[#This Row],[META]]</f>
        <v>1.1633</v>
      </c>
      <c r="N59" s="5">
        <f>6-ROUNDUP(_xlfn.RANK.EQ(DATA_NOVIEMBRE_2025[[#This Row],[AL_AC]],DATA_NOVIEMBRE_2025[AL_AC],0)/(COUNTA(DATA_NOVIEMBRE_2025[AL_AC])/5),0)</f>
        <v>4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5">
        <v>44811</v>
      </c>
      <c r="J60" t="s">
        <v>501</v>
      </c>
      <c r="L60" s="55"/>
      <c r="M60" s="1">
        <f>DATA_NOVIEMBRE_2025[[#This Row],[RECUPERO]]/DATA_NOVIEMBRE_2025[[#This Row],[META]]</f>
        <v>0.58799999999999997</v>
      </c>
      <c r="N60" s="5">
        <f>6-ROUNDUP(_xlfn.RANK.EQ(DATA_NOVIEMBRE_2025[[#This Row],[AL_AC]],DATA_NOVIEMBRE_2025[AL_AC],0)/(COUNTA(DATA_NOVIEMBRE_2025[AL_AC])/5),0)</f>
        <v>3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5">
        <v>45299</v>
      </c>
      <c r="J61" t="s">
        <v>501</v>
      </c>
      <c r="L61" s="55"/>
      <c r="M61" s="1">
        <f>DATA_NOVIEMBRE_2025[[#This Row],[RECUPERO]]/DATA_NOVIEMBRE_2025[[#This Row],[META]]</f>
        <v>1.0025714285714287</v>
      </c>
      <c r="N61" s="5">
        <f>6-ROUNDUP(_xlfn.RANK.EQ(DATA_NOVIEMBRE_2025[[#This Row],[AL_AC]],DATA_NOVIEMBRE_2025[AL_AC],0)/(COUNTA(DATA_NOVIEMBRE_2025[AL_AC])/5),0)</f>
        <v>4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5">
        <v>45334</v>
      </c>
      <c r="J62" t="s">
        <v>501</v>
      </c>
      <c r="L62" s="55"/>
      <c r="M62" s="1">
        <f>DATA_NOVIEMBRE_2025[[#This Row],[RECUPERO]]/DATA_NOVIEMBRE_2025[[#This Row],[META]]</f>
        <v>0.28127272727272729</v>
      </c>
      <c r="N62" s="5">
        <f>6-ROUNDUP(_xlfn.RANK.EQ(DATA_NOVIEMBRE_2025[[#This Row],[AL_AC]],DATA_NOVIEMBRE_2025[AL_AC],0)/(COUNTA(DATA_NOVIEMBRE_2025[AL_AC])/5),0)</f>
        <v>1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5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>
        <f>6-ROUNDUP(_xlfn.RANK.EQ(DATA_NOVIEMBRE_2025[[#This Row],[AL_AC]],DATA_NOVIEMBRE_2025[AL_AC],0)/(COUNTA(DATA_NOVIEMBRE_2025[AL_AC])/5),0)</f>
        <v>3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5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>
        <f>6-ROUNDUP(_xlfn.RANK.EQ(DATA_NOVIEMBRE_2025[[#This Row],[AL_AC]],DATA_NOVIEMBRE_2025[AL_AC],0)/(COUNTA(DATA_NOVIEMBRE_2025[AL_AC])/5),0)</f>
        <v>3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5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>
        <f>6-ROUNDUP(_xlfn.RANK.EQ(DATA_NOVIEMBRE_2025[[#This Row],[AL_AC]],DATA_NOVIEMBRE_2025[AL_AC],0)/(COUNTA(DATA_NOVIEMBRE_2025[AL_AC])/5),0)</f>
        <v>1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5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>
        <f>6-ROUNDUP(_xlfn.RANK.EQ(DATA_NOVIEMBRE_2025[[#This Row],[AL_AC]],DATA_NOVIEMBRE_2025[AL_AC],0)/(COUNTA(DATA_NOVIEMBRE_2025[AL_AC])/5),0)</f>
        <v>2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>
        <f>6-ROUNDUP(_xlfn.RANK.EQ(DATA_NOVIEMBRE_2025[[#This Row],[AL_AC]],DATA_NOVIEMBRE_2025[AL_AC],0)/(COUNTA(DATA_NOVIEMBRE_2025[AL_AC])/5),0)</f>
        <v>4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>
        <f>6-ROUNDUP(_xlfn.RANK.EQ(DATA_NOVIEMBRE_2025[[#This Row],[AL_AC]],DATA_NOVIEMBRE_2025[AL_AC],0)/(COUNTA(DATA_NOVIEMBRE_2025[AL_AC])/5),0)</f>
        <v>1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B1" zoomScale="70" zoomScaleNormal="70" workbookViewId="0">
      <selection activeCell="N8" sqref="N8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5">
        <v>45133</v>
      </c>
      <c r="J3" s="55" t="s">
        <v>501</v>
      </c>
      <c r="K3" s="55"/>
      <c r="L3" s="55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5">
        <v>44301</v>
      </c>
      <c r="J4" s="55" t="s">
        <v>501</v>
      </c>
      <c r="K4" s="55"/>
      <c r="L4" s="55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5">
        <v>43035</v>
      </c>
      <c r="J5" s="55" t="s">
        <v>501</v>
      </c>
      <c r="K5" s="55"/>
      <c r="L5" s="55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5">
        <v>45323</v>
      </c>
      <c r="J6" s="55" t="s">
        <v>501</v>
      </c>
      <c r="K6" s="55"/>
      <c r="L6" s="55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5">
        <v>44735</v>
      </c>
      <c r="J7" s="55" t="s">
        <v>501</v>
      </c>
      <c r="K7" s="55"/>
      <c r="L7" s="55"/>
      <c r="M7" s="1"/>
      <c r="N7" s="5"/>
      <c r="CK7" t="s">
        <v>626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5">
        <v>45995</v>
      </c>
      <c r="J8" s="55" t="s">
        <v>501</v>
      </c>
      <c r="K8" s="55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5">
        <v>44673</v>
      </c>
      <c r="J9" s="55" t="s">
        <v>501</v>
      </c>
      <c r="K9" s="55"/>
      <c r="L9" s="55"/>
      <c r="M9">
        <f>DATA_DICIEMBRE_2025[[#This Row],[RECUPERO]]/DATA_DICIEMBRE_2025[[#This Row],[META]]</f>
        <v>1.1104144144144144</v>
      </c>
      <c r="N9" s="5">
        <f>6-ROUNDUP(_xlfn.RANK.EQ(DATA_DICIEMBRE_2025[[#This Row],[AL_AC]],DATA_DICIEMBRE_2025[AL_AC],0)/(COUNTA(DATA_DICIEMBRE_2025[AL_AC])/5),0)</f>
        <v>2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5">
        <v>45304</v>
      </c>
      <c r="J10" s="55" t="s">
        <v>501</v>
      </c>
      <c r="K10" s="55"/>
      <c r="L10" s="55"/>
      <c r="M10">
        <f>DATA_DICIEMBRE_2025[[#This Row],[RECUPERO]]/DATA_DICIEMBRE_2025[[#This Row],[META]]</f>
        <v>1.588095238095238</v>
      </c>
      <c r="N10" s="5">
        <f>6-ROUNDUP(_xlfn.RANK.EQ(DATA_DICIEMBRE_2025[[#This Row],[AL_AC]],DATA_DICIEMBRE_2025[AL_AC],0)/(COUNTA(DATA_DICIEMBRE_2025[AL_AC])/5),0)</f>
        <v>4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5">
        <v>44909</v>
      </c>
      <c r="J11" s="55" t="s">
        <v>501</v>
      </c>
      <c r="K11" s="55"/>
      <c r="L11" s="55"/>
      <c r="M11">
        <f>DATA_DICIEMBRE_2025[[#This Row],[RECUPERO]]/DATA_DICIEMBRE_2025[[#This Row],[META]]</f>
        <v>2.9866666666666668</v>
      </c>
      <c r="N11" s="5">
        <f>6-ROUNDUP(_xlfn.RANK.EQ(DATA_DICIEMBRE_2025[[#This Row],[AL_AC]],DATA_DICIEMBRE_2025[AL_AC],0)/(COUNTA(DATA_DICIEMBRE_2025[AL_AC])/5),0)</f>
        <v>5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5">
        <v>45285</v>
      </c>
      <c r="J12" s="55" t="s">
        <v>501</v>
      </c>
      <c r="K12" s="55"/>
      <c r="L12" s="55"/>
      <c r="M12">
        <f>DATA_DICIEMBRE_2025[[#This Row],[RECUPERO]]/DATA_DICIEMBRE_2025[[#This Row],[META]]</f>
        <v>1.2935315315315314</v>
      </c>
      <c r="N12" s="5">
        <f>6-ROUNDUP(_xlfn.RANK.EQ(DATA_DICIEMBRE_2025[[#This Row],[AL_AC]],DATA_DICIEMBRE_2025[AL_AC],0)/(COUNTA(DATA_DICIEMBRE_2025[AL_AC])/5),0)</f>
        <v>3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5">
        <v>45429</v>
      </c>
      <c r="J13" s="55" t="s">
        <v>501</v>
      </c>
      <c r="K13" s="55"/>
      <c r="L13" s="55"/>
      <c r="M13">
        <f>DATA_DICIEMBRE_2025[[#This Row],[RECUPERO]]/DATA_DICIEMBRE_2025[[#This Row],[META]]</f>
        <v>1.2428732394366198</v>
      </c>
      <c r="N13" s="5">
        <f>6-ROUNDUP(_xlfn.RANK.EQ(DATA_DICIEMBRE_2025[[#This Row],[AL_AC]],DATA_DICIEMBRE_2025[AL_AC],0)/(COUNTA(DATA_DICIEMBRE_2025[AL_AC])/5),0)</f>
        <v>3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5">
        <v>45506</v>
      </c>
      <c r="J14" s="55" t="s">
        <v>501</v>
      </c>
      <c r="K14" s="55"/>
      <c r="L14" s="55"/>
      <c r="M14">
        <f>DATA_DICIEMBRE_2025[[#This Row],[RECUPERO]]/DATA_DICIEMBRE_2025[[#This Row],[META]]</f>
        <v>0.92719047619047623</v>
      </c>
      <c r="N14" s="5">
        <f>6-ROUNDUP(_xlfn.RANK.EQ(DATA_DICIEMBRE_2025[[#This Row],[AL_AC]],DATA_DICIEMBRE_2025[AL_AC],0)/(COUNTA(DATA_DICIEMBRE_2025[AL_AC])/5),0)</f>
        <v>1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5">
        <v>45084</v>
      </c>
      <c r="J15" s="55" t="s">
        <v>501</v>
      </c>
      <c r="K15" s="55"/>
      <c r="L15" s="55"/>
      <c r="M15">
        <f>DATA_DICIEMBRE_2025[[#This Row],[RECUPERO]]/DATA_DICIEMBRE_2025[[#This Row],[META]]</f>
        <v>3.3010344827586207</v>
      </c>
      <c r="N15" s="5">
        <f>6-ROUNDUP(_xlfn.RANK.EQ(DATA_DICIEMBRE_2025[[#This Row],[AL_AC]],DATA_DICIEMBRE_2025[AL_AC],0)/(COUNTA(DATA_DICIEMBRE_2025[AL_AC])/5),0)</f>
        <v>5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5">
        <v>45299</v>
      </c>
      <c r="J16" s="55" t="s">
        <v>501</v>
      </c>
      <c r="K16" s="55"/>
      <c r="L16" s="55"/>
      <c r="M16">
        <f>DATA_DICIEMBRE_2025[[#This Row],[RECUPERO]]/DATA_DICIEMBRE_2025[[#This Row],[META]]</f>
        <v>1.5370952380952381</v>
      </c>
      <c r="N16" s="5">
        <f>6-ROUNDUP(_xlfn.RANK.EQ(DATA_DICIEMBRE_2025[[#This Row],[AL_AC]],DATA_DICIEMBRE_2025[AL_AC],0)/(COUNTA(DATA_DICIEMBRE_2025[AL_AC])/5),0)</f>
        <v>4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5">
        <v>45334</v>
      </c>
      <c r="J17" s="55" t="s">
        <v>501</v>
      </c>
      <c r="K17" s="55"/>
      <c r="L17" s="55"/>
      <c r="M17">
        <f>DATA_DICIEMBRE_2025[[#This Row],[RECUPERO]]/DATA_DICIEMBRE_2025[[#This Row],[META]]</f>
        <v>1.1292942342342343</v>
      </c>
      <c r="N17" s="5">
        <f>6-ROUNDUP(_xlfn.RANK.EQ(DATA_DICIEMBRE_2025[[#This Row],[AL_AC]],DATA_DICIEMBRE_2025[AL_AC],0)/(COUNTA(DATA_DICIEMBRE_2025[AL_AC])/5),0)</f>
        <v>2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5">
        <v>44870</v>
      </c>
      <c r="J18" s="55" t="s">
        <v>501</v>
      </c>
      <c r="K18" s="55"/>
      <c r="L18" s="55"/>
      <c r="M18">
        <f>DATA_DICIEMBRE_2025[[#This Row],[RECUPERO]]/DATA_DICIEMBRE_2025[[#This Row],[META]]</f>
        <v>1.5548620689655173</v>
      </c>
      <c r="N18" s="5">
        <f>6-ROUNDUP(_xlfn.RANK.EQ(DATA_DICIEMBRE_2025[[#This Row],[AL_AC]],DATA_DICIEMBRE_2025[AL_AC],0)/(COUNTA(DATA_DICIEMBRE_2025[AL_AC])/5),0)</f>
        <v>4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5">
        <v>45674</v>
      </c>
      <c r="J19" s="55" t="s">
        <v>501</v>
      </c>
      <c r="K19" s="55"/>
      <c r="L19" s="55"/>
      <c r="M19">
        <f>DATA_DICIEMBRE_2025[[#This Row],[RECUPERO]]/DATA_DICIEMBRE_2025[[#This Row],[META]]</f>
        <v>1.1331904761904761</v>
      </c>
      <c r="N19" s="5">
        <f>6-ROUNDUP(_xlfn.RANK.EQ(DATA_DICIEMBRE_2025[[#This Row],[AL_AC]],DATA_DICIEMBRE_2025[AL_AC],0)/(COUNTA(DATA_DICIEMBRE_2025[AL_AC])/5),0)</f>
        <v>2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5">
        <v>44811</v>
      </c>
      <c r="J20" s="55" t="s">
        <v>501</v>
      </c>
      <c r="K20" s="55"/>
      <c r="L20" s="55"/>
      <c r="M20">
        <f>DATA_DICIEMBRE_2025[[#This Row],[RECUPERO]]/DATA_DICIEMBRE_2025[[#This Row],[META]]</f>
        <v>1.2545517241379309</v>
      </c>
      <c r="N20" s="5">
        <f>6-ROUNDUP(_xlfn.RANK.EQ(DATA_DICIEMBRE_2025[[#This Row],[AL_AC]],DATA_DICIEMBRE_2025[AL_AC],0)/(COUNTA(DATA_DICIEMBRE_2025[AL_AC])/5),0)</f>
        <v>3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5">
        <v>45530</v>
      </c>
      <c r="J21" s="55" t="s">
        <v>501</v>
      </c>
      <c r="K21" s="55"/>
      <c r="L21" s="55"/>
      <c r="M21">
        <f>DATA_DICIEMBRE_2025[[#This Row],[RECUPERO]]/DATA_DICIEMBRE_2025[[#This Row],[META]]</f>
        <v>0.80151351351351352</v>
      </c>
      <c r="N21" s="5">
        <f>6-ROUNDUP(_xlfn.RANK.EQ(DATA_DICIEMBRE_2025[[#This Row],[AL_AC]],DATA_DICIEMBRE_2025[AL_AC],0)/(COUNTA(DATA_DICIEMBRE_2025[AL_AC])/5),0)</f>
        <v>1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5">
        <v>45399</v>
      </c>
      <c r="J22" s="55" t="s">
        <v>501</v>
      </c>
      <c r="K22" s="55"/>
      <c r="L22" s="55"/>
      <c r="M22">
        <f>DATA_DICIEMBRE_2025[[#This Row],[RECUPERO]]/DATA_DICIEMBRE_2025[[#This Row],[META]]</f>
        <v>0.93945945945945941</v>
      </c>
      <c r="N22" s="5">
        <f>6-ROUNDUP(_xlfn.RANK.EQ(DATA_DICIEMBRE_2025[[#This Row],[AL_AC]],DATA_DICIEMBRE_2025[AL_AC],0)/(COUNTA(DATA_DICIEMBRE_2025[AL_AC])/5),0)</f>
        <v>1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5">
        <v>45917</v>
      </c>
      <c r="J23" s="55" t="s">
        <v>501</v>
      </c>
      <c r="K23" s="55"/>
      <c r="L23" s="55"/>
      <c r="M23">
        <f>DATA_DICIEMBRE_2025[[#This Row],[RECUPERO]]/DATA_DICIEMBRE_2025[[#This Row],[META]]</f>
        <v>1.3207207207207208</v>
      </c>
      <c r="N23" s="5">
        <f>6-ROUNDUP(_xlfn.RANK.EQ(DATA_DICIEMBRE_2025[[#This Row],[AL_AC]],DATA_DICIEMBRE_2025[AL_AC],0)/(COUNTA(DATA_DICIEMBRE_2025[AL_AC])/5),0)</f>
        <v>3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5">
        <v>45590</v>
      </c>
      <c r="J24" s="55" t="s">
        <v>501</v>
      </c>
      <c r="K24" s="55"/>
      <c r="L24" s="55"/>
      <c r="M24">
        <f>DATA_DICIEMBRE_2025[[#This Row],[RECUPERO]]/DATA_DICIEMBRE_2025[[#This Row],[META]]</f>
        <v>1.31</v>
      </c>
      <c r="N24" s="5">
        <f>6-ROUNDUP(_xlfn.RANK.EQ(DATA_DICIEMBRE_2025[[#This Row],[AL_AC]],DATA_DICIEMBRE_2025[AL_AC],0)/(COUNTA(DATA_DICIEMBRE_2025[AL_AC])/5),0)</f>
        <v>3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5">
        <v>42814</v>
      </c>
      <c r="J25" s="55" t="s">
        <v>501</v>
      </c>
      <c r="K25" s="55"/>
      <c r="L25" s="55"/>
      <c r="M25">
        <f>DATA_DICIEMBRE_2025[[#This Row],[RECUPERO]]/DATA_DICIEMBRE_2025[[#This Row],[META]]</f>
        <v>1.0704761904761906</v>
      </c>
      <c r="N25" s="5">
        <f>6-ROUNDUP(_xlfn.RANK.EQ(DATA_DICIEMBRE_2025[[#This Row],[AL_AC]],DATA_DICIEMBRE_2025[AL_AC],0)/(COUNTA(DATA_DICIEMBRE_2025[AL_AC])/5),0)</f>
        <v>2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5">
        <v>44259</v>
      </c>
      <c r="J26" s="55" t="s">
        <v>501</v>
      </c>
      <c r="K26" s="55"/>
      <c r="L26" s="55"/>
      <c r="M26">
        <f>DATA_DICIEMBRE_2025[[#This Row],[RECUPERO]]/DATA_DICIEMBRE_2025[[#This Row],[META]]</f>
        <v>1.2782432432432433</v>
      </c>
      <c r="N26" s="5">
        <f>6-ROUNDUP(_xlfn.RANK.EQ(DATA_DICIEMBRE_2025[[#This Row],[AL_AC]],DATA_DICIEMBRE_2025[AL_AC],0)/(COUNTA(DATA_DICIEMBRE_2025[AL_AC])/5),0)</f>
        <v>3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5">
        <v>45082</v>
      </c>
      <c r="J27" s="55" t="s">
        <v>501</v>
      </c>
      <c r="K27" s="55"/>
      <c r="L27" s="55"/>
      <c r="M27">
        <f>DATA_DICIEMBRE_2025[[#This Row],[RECUPERO]]/DATA_DICIEMBRE_2025[[#This Row],[META]]</f>
        <v>1.094990990990991</v>
      </c>
      <c r="N27" s="5">
        <f>6-ROUNDUP(_xlfn.RANK.EQ(DATA_DICIEMBRE_2025[[#This Row],[AL_AC]],DATA_DICIEMBRE_2025[AL_AC],0)/(COUNTA(DATA_DICIEMBRE_2025[AL_AC])/5),0)</f>
        <v>2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5">
        <v>45671</v>
      </c>
      <c r="J28" s="55" t="s">
        <v>501</v>
      </c>
      <c r="K28" s="55"/>
      <c r="L28" s="55"/>
      <c r="M28">
        <f>DATA_DICIEMBRE_2025[[#This Row],[RECUPERO]]/DATA_DICIEMBRE_2025[[#This Row],[META]]</f>
        <v>1.5629859154929577</v>
      </c>
      <c r="N28" s="5">
        <f>6-ROUNDUP(_xlfn.RANK.EQ(DATA_DICIEMBRE_2025[[#This Row],[AL_AC]],DATA_DICIEMBRE_2025[AL_AC],0)/(COUNTA(DATA_DICIEMBRE_2025[AL_AC])/5),0)</f>
        <v>4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5">
        <v>45021</v>
      </c>
      <c r="J29" s="55" t="s">
        <v>501</v>
      </c>
      <c r="K29" s="55"/>
      <c r="L29" s="55"/>
      <c r="M29">
        <f>DATA_DICIEMBRE_2025[[#This Row],[RECUPERO]]/DATA_DICIEMBRE_2025[[#This Row],[META]]</f>
        <v>0.54861904761904767</v>
      </c>
      <c r="N29" s="5">
        <f>6-ROUNDUP(_xlfn.RANK.EQ(DATA_DICIEMBRE_2025[[#This Row],[AL_AC]],DATA_DICIEMBRE_2025[AL_AC],0)/(COUNTA(DATA_DICIEMBRE_2025[AL_AC])/5),0)</f>
        <v>1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5">
        <v>43132</v>
      </c>
      <c r="J30" s="55" t="s">
        <v>501</v>
      </c>
      <c r="K30" s="55"/>
      <c r="L30" s="55"/>
      <c r="M30">
        <f>DATA_DICIEMBRE_2025[[#This Row],[RECUPERO]]/DATA_DICIEMBRE_2025[[#This Row],[META]]</f>
        <v>0.11711711711711711</v>
      </c>
      <c r="N30" s="5">
        <f>6-ROUNDUP(_xlfn.RANK.EQ(DATA_DICIEMBRE_2025[[#This Row],[AL_AC]],DATA_DICIEMBRE_2025[AL_AC],0)/(COUNTA(DATA_DICIEMBRE_2025[AL_AC])/5),0)</f>
        <v>1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5">
        <v>44840</v>
      </c>
      <c r="J31" s="55" t="s">
        <v>501</v>
      </c>
      <c r="K31" s="55"/>
      <c r="L31" s="55"/>
      <c r="M31">
        <f>DATA_DICIEMBRE_2025[[#This Row],[RECUPERO]]/DATA_DICIEMBRE_2025[[#This Row],[META]]</f>
        <v>2.255095238095238</v>
      </c>
      <c r="N31" s="5">
        <f>6-ROUNDUP(_xlfn.RANK.EQ(DATA_DICIEMBRE_2025[[#This Row],[AL_AC]],DATA_DICIEMBRE_2025[AL_AC],0)/(COUNTA(DATA_DICIEMBRE_2025[AL_AC])/5),0)</f>
        <v>5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5">
        <v>44748</v>
      </c>
      <c r="J32" s="55" t="s">
        <v>501</v>
      </c>
      <c r="K32" s="55"/>
      <c r="L32" s="55"/>
      <c r="M32">
        <f>DATA_DICIEMBRE_2025[[#This Row],[RECUPERO]]/DATA_DICIEMBRE_2025[[#This Row],[META]]</f>
        <v>2.3176896551724138</v>
      </c>
      <c r="N32" s="5">
        <f>6-ROUNDUP(_xlfn.RANK.EQ(DATA_DICIEMBRE_2025[[#This Row],[AL_AC]],DATA_DICIEMBRE_2025[AL_AC],0)/(COUNTA(DATA_DICIEMBRE_2025[AL_AC])/5),0)</f>
        <v>5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5">
        <v>45523</v>
      </c>
      <c r="J33" s="55" t="s">
        <v>501</v>
      </c>
      <c r="K33" s="55"/>
      <c r="L33" s="55"/>
      <c r="M33">
        <f>DATA_DICIEMBRE_2025[[#This Row],[RECUPERO]]/DATA_DICIEMBRE_2025[[#This Row],[META]]</f>
        <v>0.95873873873873872</v>
      </c>
      <c r="N33" s="5">
        <f>6-ROUNDUP(_xlfn.RANK.EQ(DATA_DICIEMBRE_2025[[#This Row],[AL_AC]],DATA_DICIEMBRE_2025[AL_AC],0)/(COUNTA(DATA_DICIEMBRE_2025[AL_AC])/5),0)</f>
        <v>2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5">
        <v>44869</v>
      </c>
      <c r="J34" s="55" t="s">
        <v>501</v>
      </c>
      <c r="K34" s="55"/>
      <c r="L34" s="55"/>
      <c r="M34">
        <f>DATA_DICIEMBRE_2025[[#This Row],[RECUPERO]]/DATA_DICIEMBRE_2025[[#This Row],[META]]</f>
        <v>0.87484684684684688</v>
      </c>
      <c r="N34" s="5">
        <f>6-ROUNDUP(_xlfn.RANK.EQ(DATA_DICIEMBRE_2025[[#This Row],[AL_AC]],DATA_DICIEMBRE_2025[AL_AC],0)/(COUNTA(DATA_DICIEMBRE_2025[AL_AC])/5),0)</f>
        <v>1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5">
        <v>44111</v>
      </c>
      <c r="J35" s="55" t="s">
        <v>501</v>
      </c>
      <c r="K35" s="55"/>
      <c r="L35" s="55"/>
      <c r="M35">
        <f>DATA_DICIEMBRE_2025[[#This Row],[RECUPERO]]/DATA_DICIEMBRE_2025[[#This Row],[META]]</f>
        <v>0.40906306306306306</v>
      </c>
      <c r="N35" s="5">
        <f>6-ROUNDUP(_xlfn.RANK.EQ(DATA_DICIEMBRE_2025[[#This Row],[AL_AC]],DATA_DICIEMBRE_2025[AL_AC],0)/(COUNTA(DATA_DICIEMBRE_2025[AL_AC])/5),0)</f>
        <v>1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5">
        <v>45364</v>
      </c>
      <c r="J36" s="55" t="s">
        <v>501</v>
      </c>
      <c r="K36" s="55"/>
      <c r="L36" s="55"/>
      <c r="M36">
        <f>DATA_DICIEMBRE_2025[[#This Row],[RECUPERO]]/DATA_DICIEMBRE_2025[[#This Row],[META]]</f>
        <v>1.4053448275862068</v>
      </c>
      <c r="N36" s="5">
        <f>6-ROUNDUP(_xlfn.RANK.EQ(DATA_DICIEMBRE_2025[[#This Row],[AL_AC]],DATA_DICIEMBRE_2025[AL_AC],0)/(COUNTA(DATA_DICIEMBRE_2025[AL_AC])/5),0)</f>
        <v>3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5">
        <v>45334</v>
      </c>
      <c r="J37" s="55" t="s">
        <v>501</v>
      </c>
      <c r="K37" s="55"/>
      <c r="L37" s="55"/>
      <c r="M37">
        <f>DATA_DICIEMBRE_2025[[#This Row],[RECUPERO]]/DATA_DICIEMBRE_2025[[#This Row],[META]]</f>
        <v>1.7203766666666669</v>
      </c>
      <c r="N37" s="5">
        <f>6-ROUNDUP(_xlfn.RANK.EQ(DATA_DICIEMBRE_2025[[#This Row],[AL_AC]],DATA_DICIEMBRE_2025[AL_AC],0)/(COUNTA(DATA_DICIEMBRE_2025[AL_AC])/5),0)</f>
        <v>4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5">
        <v>44687</v>
      </c>
      <c r="J38" s="55" t="s">
        <v>501</v>
      </c>
      <c r="K38" s="55"/>
      <c r="L38" s="55"/>
      <c r="M38">
        <f>DATA_DICIEMBRE_2025[[#This Row],[RECUPERO]]/DATA_DICIEMBRE_2025[[#This Row],[META]]</f>
        <v>1.306948275862069</v>
      </c>
      <c r="N38" s="5">
        <f>6-ROUNDUP(_xlfn.RANK.EQ(DATA_DICIEMBRE_2025[[#This Row],[AL_AC]],DATA_DICIEMBRE_2025[AL_AC],0)/(COUNTA(DATA_DICIEMBRE_2025[AL_AC])/5),0)</f>
        <v>3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5">
        <v>44820</v>
      </c>
      <c r="J39" s="55" t="s">
        <v>501</v>
      </c>
      <c r="K39" s="55"/>
      <c r="L39" s="55"/>
      <c r="M39">
        <f>DATA_DICIEMBRE_2025[[#This Row],[RECUPERO]]/DATA_DICIEMBRE_2025[[#This Row],[META]]</f>
        <v>1.577</v>
      </c>
      <c r="N39" s="5">
        <f>6-ROUNDUP(_xlfn.RANK.EQ(DATA_DICIEMBRE_2025[[#This Row],[AL_AC]],DATA_DICIEMBRE_2025[AL_AC],0)/(COUNTA(DATA_DICIEMBRE_2025[AL_AC])/5),0)</f>
        <v>4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5">
        <v>44888</v>
      </c>
      <c r="J40" s="55" t="s">
        <v>501</v>
      </c>
      <c r="K40" s="55"/>
      <c r="L40" s="55"/>
      <c r="M40">
        <f>DATA_DICIEMBRE_2025[[#This Row],[RECUPERO]]/DATA_DICIEMBRE_2025[[#This Row],[META]]</f>
        <v>0.71255855855855854</v>
      </c>
      <c r="N40" s="5">
        <f>6-ROUNDUP(_xlfn.RANK.EQ(DATA_DICIEMBRE_2025[[#This Row],[AL_AC]],DATA_DICIEMBRE_2025[AL_AC],0)/(COUNTA(DATA_DICIEMBRE_2025[AL_AC])/5),0)</f>
        <v>1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5">
        <v>45805</v>
      </c>
      <c r="J41" s="55" t="s">
        <v>501</v>
      </c>
      <c r="K41" s="55"/>
      <c r="L41" s="55"/>
      <c r="M41">
        <f>DATA_DICIEMBRE_2025[[#This Row],[RECUPERO]]/DATA_DICIEMBRE_2025[[#This Row],[META]]</f>
        <v>2.2284684684684684</v>
      </c>
      <c r="N41" s="5">
        <f>6-ROUNDUP(_xlfn.RANK.EQ(DATA_DICIEMBRE_2025[[#This Row],[AL_AC]],DATA_DICIEMBRE_2025[AL_AC],0)/(COUNTA(DATA_DICIEMBRE_2025[AL_AC])/5),0)</f>
        <v>5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5">
        <v>44716</v>
      </c>
      <c r="J42" s="55" t="s">
        <v>501</v>
      </c>
      <c r="K42" s="55"/>
      <c r="L42" s="55"/>
      <c r="M42">
        <f>DATA_DICIEMBRE_2025[[#This Row],[RECUPERO]]/DATA_DICIEMBRE_2025[[#This Row],[META]]</f>
        <v>1.9508732394366197</v>
      </c>
      <c r="N42" s="5">
        <f>6-ROUNDUP(_xlfn.RANK.EQ(DATA_DICIEMBRE_2025[[#This Row],[AL_AC]],DATA_DICIEMBRE_2025[AL_AC],0)/(COUNTA(DATA_DICIEMBRE_2025[AL_AC])/5),0)</f>
        <v>5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5">
        <v>45818</v>
      </c>
      <c r="J43" s="55" t="s">
        <v>501</v>
      </c>
      <c r="K43" s="55"/>
      <c r="L43" s="55"/>
      <c r="M43">
        <f>DATA_DICIEMBRE_2025[[#This Row],[RECUPERO]]/DATA_DICIEMBRE_2025[[#This Row],[META]]</f>
        <v>1.1853333333333333</v>
      </c>
      <c r="N43" s="5">
        <f>6-ROUNDUP(_xlfn.RANK.EQ(DATA_DICIEMBRE_2025[[#This Row],[AL_AC]],DATA_DICIEMBRE_2025[AL_AC],0)/(COUNTA(DATA_DICIEMBRE_2025[AL_AC])/5),0)</f>
        <v>3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5">
        <v>45371</v>
      </c>
      <c r="J44" s="55" t="s">
        <v>501</v>
      </c>
      <c r="K44" s="55"/>
      <c r="L44" s="55"/>
      <c r="M44">
        <f>DATA_DICIEMBRE_2025[[#This Row],[RECUPERO]]/DATA_DICIEMBRE_2025[[#This Row],[META]]</f>
        <v>1.0459971830985917</v>
      </c>
      <c r="N44" s="5">
        <f>6-ROUNDUP(_xlfn.RANK.EQ(DATA_DICIEMBRE_2025[[#This Row],[AL_AC]],DATA_DICIEMBRE_2025[AL_AC],0)/(COUNTA(DATA_DICIEMBRE_2025[AL_AC])/5),0)</f>
        <v>2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5">
        <v>44566</v>
      </c>
      <c r="J45" s="55" t="s">
        <v>501</v>
      </c>
      <c r="K45" s="55"/>
      <c r="L45" s="55"/>
      <c r="M45">
        <f>DATA_DICIEMBRE_2025[[#This Row],[RECUPERO]]/DATA_DICIEMBRE_2025[[#This Row],[META]]</f>
        <v>1.4267605633802818</v>
      </c>
      <c r="N45" s="5">
        <f>6-ROUNDUP(_xlfn.RANK.EQ(DATA_DICIEMBRE_2025[[#This Row],[AL_AC]],DATA_DICIEMBRE_2025[AL_AC],0)/(COUNTA(DATA_DICIEMBRE_2025[AL_AC])/5),0)</f>
        <v>4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5">
        <v>45889</v>
      </c>
      <c r="J46" s="55" t="s">
        <v>501</v>
      </c>
      <c r="K46" s="55"/>
      <c r="L46" s="55"/>
      <c r="M46">
        <f>DATA_DICIEMBRE_2025[[#This Row],[RECUPERO]]/DATA_DICIEMBRE_2025[[#This Row],[META]]</f>
        <v>0.82893747747747748</v>
      </c>
      <c r="N46" s="5">
        <f>6-ROUNDUP(_xlfn.RANK.EQ(DATA_DICIEMBRE_2025[[#This Row],[AL_AC]],DATA_DICIEMBRE_2025[AL_AC],0)/(COUNTA(DATA_DICIEMBRE_2025[AL_AC])/5),0)</f>
        <v>1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5">
        <v>45348</v>
      </c>
      <c r="J47" s="55" t="s">
        <v>501</v>
      </c>
      <c r="K47" s="55"/>
      <c r="L47" s="55"/>
      <c r="M47">
        <f>DATA_DICIEMBRE_2025[[#This Row],[RECUPERO]]/DATA_DICIEMBRE_2025[[#This Row],[META]]</f>
        <v>2.0112394366197184</v>
      </c>
      <c r="N47" s="5">
        <f>6-ROUNDUP(_xlfn.RANK.EQ(DATA_DICIEMBRE_2025[[#This Row],[AL_AC]],DATA_DICIEMBRE_2025[AL_AC],0)/(COUNTA(DATA_DICIEMBRE_2025[AL_AC])/5),0)</f>
        <v>5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5">
        <v>45145</v>
      </c>
      <c r="J48" s="55" t="s">
        <v>501</v>
      </c>
      <c r="K48" s="55"/>
      <c r="L48" s="55"/>
      <c r="M48">
        <f>DATA_DICIEMBRE_2025[[#This Row],[RECUPERO]]/DATA_DICIEMBRE_2025[[#This Row],[META]]</f>
        <v>2.4242702702702701</v>
      </c>
      <c r="N48" s="5">
        <f>6-ROUNDUP(_xlfn.RANK.EQ(DATA_DICIEMBRE_2025[[#This Row],[AL_AC]],DATA_DICIEMBRE_2025[AL_AC],0)/(COUNTA(DATA_DICIEMBRE_2025[AL_AC])/5),0)</f>
        <v>5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5">
        <v>45175</v>
      </c>
      <c r="J49" s="55" t="s">
        <v>501</v>
      </c>
      <c r="K49" s="55"/>
      <c r="L49" s="55"/>
      <c r="M49">
        <f>DATA_DICIEMBRE_2025[[#This Row],[RECUPERO]]/DATA_DICIEMBRE_2025[[#This Row],[META]]</f>
        <v>0.14584828828828827</v>
      </c>
      <c r="N49" s="5">
        <f>6-ROUNDUP(_xlfn.RANK.EQ(DATA_DICIEMBRE_2025[[#This Row],[AL_AC]],DATA_DICIEMBRE_2025[AL_AC],0)/(COUNTA(DATA_DICIEMBRE_2025[AL_AC])/5),0)</f>
        <v>1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5">
        <v>44945</v>
      </c>
      <c r="J50" s="55" t="s">
        <v>501</v>
      </c>
      <c r="K50" s="55"/>
      <c r="L50" s="55"/>
      <c r="M50">
        <f>DATA_DICIEMBRE_2025[[#This Row],[RECUPERO]]/DATA_DICIEMBRE_2025[[#This Row],[META]]</f>
        <v>1.6536551724137931</v>
      </c>
      <c r="N50" s="5">
        <f>6-ROUNDUP(_xlfn.RANK.EQ(DATA_DICIEMBRE_2025[[#This Row],[AL_AC]],DATA_DICIEMBRE_2025[AL_AC],0)/(COUNTA(DATA_DICIEMBRE_2025[AL_AC])/5),0)</f>
        <v>4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5">
        <v>44748</v>
      </c>
      <c r="J51" s="55" t="s">
        <v>501</v>
      </c>
      <c r="K51" s="55"/>
      <c r="L51" s="55"/>
      <c r="M51">
        <f>DATA_DICIEMBRE_2025[[#This Row],[RECUPERO]]/DATA_DICIEMBRE_2025[[#This Row],[META]]</f>
        <v>1.0040360563380282</v>
      </c>
      <c r="N51" s="5">
        <f>6-ROUNDUP(_xlfn.RANK.EQ(DATA_DICIEMBRE_2025[[#This Row],[AL_AC]],DATA_DICIEMBRE_2025[AL_AC],0)/(COUNTA(DATA_DICIEMBRE_2025[AL_AC])/5),0)</f>
        <v>2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5">
        <v>44706</v>
      </c>
      <c r="J52" s="55" t="s">
        <v>501</v>
      </c>
      <c r="K52" s="55"/>
      <c r="L52" s="55"/>
      <c r="M52">
        <f>DATA_DICIEMBRE_2025[[#This Row],[RECUPERO]]/DATA_DICIEMBRE_2025[[#This Row],[META]]</f>
        <v>1.8461904761904762</v>
      </c>
      <c r="N52" s="5">
        <f>6-ROUNDUP(_xlfn.RANK.EQ(DATA_DICIEMBRE_2025[[#This Row],[AL_AC]],DATA_DICIEMBRE_2025[AL_AC],0)/(COUNTA(DATA_DICIEMBRE_2025[AL_AC])/5),0)</f>
        <v>5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5">
        <v>44819</v>
      </c>
      <c r="J53" s="55" t="s">
        <v>501</v>
      </c>
      <c r="K53" s="55"/>
      <c r="L53" s="55"/>
      <c r="M53">
        <f>DATA_DICIEMBRE_2025[[#This Row],[RECUPERO]]/DATA_DICIEMBRE_2025[[#This Row],[META]]</f>
        <v>1.4183243243243244</v>
      </c>
      <c r="N53" s="5">
        <f>6-ROUNDUP(_xlfn.RANK.EQ(DATA_DICIEMBRE_2025[[#This Row],[AL_AC]],DATA_DICIEMBRE_2025[AL_AC],0)/(COUNTA(DATA_DICIEMBRE_2025[AL_AC])/5),0)</f>
        <v>3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>
        <f>6-ROUNDUP(_xlfn.RANK.EQ(DATA_DICIEMBRE_2025[[#This Row],[AL_AC]],DATA_DICIEMBRE_2025[AL_AC],0)/(COUNTA(DATA_DICIEMBRE_2025[AL_AC])/5),0)</f>
        <v>1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>
        <f>6-ROUNDUP(_xlfn.RANK.EQ(DATA_DICIEMBRE_2025[[#This Row],[AL_AC]],DATA_DICIEMBRE_2025[AL_AC],0)/(COUNTA(DATA_DICIEMBRE_2025[AL_AC])/5),0)</f>
        <v>4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>
        <f>6-ROUNDUP(_xlfn.RANK.EQ(DATA_DICIEMBRE_2025[[#This Row],[AL_AC]],DATA_DICIEMBRE_2025[AL_AC],0)/(COUNTA(DATA_DICIEMBRE_2025[AL_AC])/5),0)</f>
        <v>4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>
        <f>6-ROUNDUP(_xlfn.RANK.EQ(DATA_DICIEMBRE_2025[[#This Row],[AL_AC]],DATA_DICIEMBRE_2025[AL_AC],0)/(COUNTA(DATA_DICIEMBRE_2025[AL_AC])/5),0)</f>
        <v>2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>
        <f>6-ROUNDUP(_xlfn.RANK.EQ(DATA_DICIEMBRE_2025[[#This Row],[AL_AC]],DATA_DICIEMBRE_2025[AL_AC],0)/(COUNTA(DATA_DICIEMBRE_2025[AL_AC])/5),0)</f>
        <v>2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>
        <f>6-ROUNDUP(_xlfn.RANK.EQ(DATA_DICIEMBRE_2025[[#This Row],[AL_AC]],DATA_DICIEMBRE_2025[AL_AC],0)/(COUNTA(DATA_DICIEMBRE_2025[AL_AC])/5),0)</f>
        <v>5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4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93" ht="26.25" x14ac:dyDescent="0.4">
      <c r="A3" s="62" t="str">
        <f>D1_ENERO_2026[[#This Row],[SUPER2]]</f>
        <v>JOHAN</v>
      </c>
      <c r="B3" s="61" t="str">
        <f>D1_ENERO_2026[[#This Row],[ASESOR]]</f>
        <v>JANETH PORTOCARRERO</v>
      </c>
      <c r="C3" s="62" t="s">
        <v>548</v>
      </c>
      <c r="D3" s="62">
        <v>0</v>
      </c>
      <c r="E3" s="62" t="s">
        <v>125</v>
      </c>
      <c r="F3" s="61" t="s">
        <v>49</v>
      </c>
      <c r="G3" s="61"/>
      <c r="H3" s="65" t="s">
        <v>436</v>
      </c>
      <c r="I3" s="63">
        <v>43313</v>
      </c>
      <c r="J3" s="63" t="s">
        <v>500</v>
      </c>
      <c r="K3" s="63"/>
      <c r="L3" s="55"/>
      <c r="M3" s="33">
        <v>2026</v>
      </c>
      <c r="N3" s="33" t="s">
        <v>139</v>
      </c>
      <c r="O3" s="33">
        <v>22</v>
      </c>
    </row>
    <row r="4" spans="1:93" x14ac:dyDescent="0.25">
      <c r="A4" s="62" t="str">
        <f>D1_ENERO_2026[[#This Row],[SUPER2]]</f>
        <v>MELINA</v>
      </c>
      <c r="B4" s="61" t="str">
        <f>D1_ENERO_2026[[#This Row],[ASESOR]]</f>
        <v>CRISTINA TICONA</v>
      </c>
      <c r="C4" s="62" t="s">
        <v>548</v>
      </c>
      <c r="D4" s="62">
        <v>0</v>
      </c>
      <c r="E4" s="62" t="s">
        <v>4</v>
      </c>
      <c r="F4" s="61" t="s">
        <v>61</v>
      </c>
      <c r="G4" s="61"/>
      <c r="H4" s="65" t="s">
        <v>411</v>
      </c>
      <c r="I4" s="63">
        <v>44907</v>
      </c>
      <c r="J4" s="63" t="s">
        <v>500</v>
      </c>
      <c r="K4" s="63"/>
      <c r="L4" s="55"/>
      <c r="N4" s="5"/>
    </row>
    <row r="5" spans="1:93" x14ac:dyDescent="0.25">
      <c r="A5" s="62" t="str">
        <f>D1_ENERO_2026[[#This Row],[SUPER2]]</f>
        <v>SANDY</v>
      </c>
      <c r="B5" s="61" t="str">
        <f>D1_ENERO_2026[[#This Row],[ASESOR]]</f>
        <v>EVELY TENORIO</v>
      </c>
      <c r="C5" s="62" t="s">
        <v>548</v>
      </c>
      <c r="D5" s="62">
        <v>0</v>
      </c>
      <c r="E5" s="62" t="s">
        <v>3</v>
      </c>
      <c r="F5" s="61" t="s">
        <v>22</v>
      </c>
      <c r="G5" s="61"/>
      <c r="H5" s="65" t="s">
        <v>442</v>
      </c>
      <c r="I5" s="63">
        <v>45295</v>
      </c>
      <c r="J5" s="63" t="s">
        <v>500</v>
      </c>
      <c r="K5" s="63"/>
      <c r="L5" s="55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0">
        <v>45132</v>
      </c>
      <c r="J6" s="60" t="s">
        <v>501</v>
      </c>
      <c r="K6" s="60"/>
      <c r="L6" s="55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0">
        <v>43119</v>
      </c>
      <c r="J7" s="60" t="s">
        <v>501</v>
      </c>
      <c r="K7" s="60"/>
      <c r="L7" s="55"/>
      <c r="M7" s="1"/>
      <c r="N7" s="5"/>
      <c r="CK7" t="s">
        <v>626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0">
        <v>46024</v>
      </c>
      <c r="J8" s="60" t="s">
        <v>501</v>
      </c>
      <c r="K8" s="60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0">
        <v>45854</v>
      </c>
      <c r="J9" s="60" t="s">
        <v>501</v>
      </c>
      <c r="K9" s="60"/>
      <c r="L9" s="55"/>
      <c r="M9" s="5">
        <f>DATA_ENERO_2026[[#This Row],[RECUPERO]]/DATA_ENERO_2026[[#This Row],[META]]</f>
        <v>0.73239583333333336</v>
      </c>
      <c r="N9" s="5">
        <f>6-ROUNDUP(_xlfn.RANK.EQ(DATA_ENERO_2026[[#This Row],[AL_AC]],DATA_ENERO_2026[AL_AC],0)/(COUNTA(DATA_ENERO_2026[AL_AC])/5),0)</f>
        <v>2</v>
      </c>
      <c r="O9" s="54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0">
        <v>44733</v>
      </c>
      <c r="J10" s="60" t="s">
        <v>501</v>
      </c>
      <c r="K10" s="60"/>
      <c r="L10" s="55"/>
      <c r="M10" s="5">
        <f>DATA_ENERO_2026[[#This Row],[RECUPERO]]/DATA_ENERO_2026[[#This Row],[META]]</f>
        <v>2.0175918367346939</v>
      </c>
      <c r="N10" s="5">
        <f>6-ROUNDUP(_xlfn.RANK.EQ(DATA_ENERO_2026[[#This Row],[AL_AC]],DATA_ENERO_2026[AL_AC],0)/(COUNTA(DATA_ENERO_2026[AL_AC])/5),0)</f>
        <v>5</v>
      </c>
      <c r="O10" s="54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0">
        <v>45992</v>
      </c>
      <c r="J11" s="60" t="s">
        <v>501</v>
      </c>
      <c r="K11" s="60"/>
      <c r="L11" s="55"/>
      <c r="M11" s="5">
        <f>DATA_ENERO_2026[[#This Row],[RECUPERO]]/DATA_ENERO_2026[[#This Row],[META]]</f>
        <v>1.2057142857142857</v>
      </c>
      <c r="N11" s="5">
        <f>6-ROUNDUP(_xlfn.RANK.EQ(DATA_ENERO_2026[[#This Row],[AL_AC]],DATA_ENERO_2026[AL_AC],0)/(COUNTA(DATA_ENERO_2026[AL_AC])/5),0)</f>
        <v>3</v>
      </c>
      <c r="O11" s="54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0">
        <v>44671</v>
      </c>
      <c r="J12" s="60" t="s">
        <v>501</v>
      </c>
      <c r="K12" s="60"/>
      <c r="L12" s="55"/>
      <c r="M12" s="5">
        <f>DATA_ENERO_2026[[#This Row],[RECUPERO]]/DATA_ENERO_2026[[#This Row],[META]]</f>
        <v>1.3685416666666668</v>
      </c>
      <c r="N12" s="5">
        <f>6-ROUNDUP(_xlfn.RANK.EQ(DATA_ENERO_2026[[#This Row],[AL_AC]],DATA_ENERO_2026[AL_AC],0)/(COUNTA(DATA_ENERO_2026[AL_AC])/5),0)</f>
        <v>4</v>
      </c>
      <c r="O12" s="54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0">
        <v>45302</v>
      </c>
      <c r="J13" s="60" t="s">
        <v>501</v>
      </c>
      <c r="K13" s="60"/>
      <c r="L13" s="55"/>
      <c r="M13" s="5">
        <f>DATA_ENERO_2026[[#This Row],[RECUPERO]]/DATA_ENERO_2026[[#This Row],[META]]</f>
        <v>1.1276687116564417</v>
      </c>
      <c r="N13" s="5">
        <f>6-ROUNDUP(_xlfn.RANK.EQ(DATA_ENERO_2026[[#This Row],[AL_AC]],DATA_ENERO_2026[AL_AC],0)/(COUNTA(DATA_ENERO_2026[AL_AC])/5),0)</f>
        <v>3</v>
      </c>
      <c r="O13" s="54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0">
        <v>45281</v>
      </c>
      <c r="J14" s="60" t="s">
        <v>501</v>
      </c>
      <c r="K14" s="60"/>
      <c r="L14" s="55"/>
      <c r="M14" s="5">
        <f>DATA_ENERO_2026[[#This Row],[RECUPERO]]/DATA_ENERO_2026[[#This Row],[META]]</f>
        <v>1.0128571428571429</v>
      </c>
      <c r="N14" s="5">
        <f>6-ROUNDUP(_xlfn.RANK.EQ(DATA_ENERO_2026[[#This Row],[AL_AC]],DATA_ENERO_2026[AL_AC],0)/(COUNTA(DATA_ENERO_2026[AL_AC])/5),0)</f>
        <v>3</v>
      </c>
      <c r="O14" s="54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0">
        <v>45433</v>
      </c>
      <c r="J15" s="60" t="s">
        <v>501</v>
      </c>
      <c r="K15" s="60"/>
      <c r="L15" s="55"/>
      <c r="M15" s="5">
        <f>DATA_ENERO_2026[[#This Row],[RECUPERO]]/DATA_ENERO_2026[[#This Row],[META]]</f>
        <v>1.8079928315412186</v>
      </c>
      <c r="N15" s="5">
        <f>6-ROUNDUP(_xlfn.RANK.EQ(DATA_ENERO_2026[[#This Row],[AL_AC]],DATA_ENERO_2026[AL_AC],0)/(COUNTA(DATA_ENERO_2026[AL_AC])/5),0)</f>
        <v>5</v>
      </c>
      <c r="O15" s="54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0">
        <v>45511</v>
      </c>
      <c r="J16" s="60" t="s">
        <v>501</v>
      </c>
      <c r="K16" s="60"/>
      <c r="L16" s="55"/>
      <c r="M16" s="5">
        <f>DATA_ENERO_2026[[#This Row],[RECUPERO]]/DATA_ENERO_2026[[#This Row],[META]]</f>
        <v>0.65453061224489795</v>
      </c>
      <c r="N16" s="5">
        <f>6-ROUNDUP(_xlfn.RANK.EQ(DATA_ENERO_2026[[#This Row],[AL_AC]],DATA_ENERO_2026[AL_AC],0)/(COUNTA(DATA_ENERO_2026[AL_AC])/5),0)</f>
        <v>1</v>
      </c>
      <c r="O16" s="54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0">
        <v>46038</v>
      </c>
      <c r="J17" s="60" t="s">
        <v>501</v>
      </c>
      <c r="K17" s="60"/>
      <c r="L17" s="55"/>
      <c r="M17" s="5">
        <f>DATA_ENERO_2026[[#This Row],[RECUPERO]]/DATA_ENERO_2026[[#This Row],[META]]</f>
        <v>0.75376344086021507</v>
      </c>
      <c r="N17" s="5">
        <f>6-ROUNDUP(_xlfn.RANK.EQ(DATA_ENERO_2026[[#This Row],[AL_AC]],DATA_ENERO_2026[AL_AC],0)/(COUNTA(DATA_ENERO_2026[AL_AC])/5),0)</f>
        <v>2</v>
      </c>
      <c r="O17" s="54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0">
        <v>45691</v>
      </c>
      <c r="J18" s="55" t="s">
        <v>501</v>
      </c>
      <c r="K18" s="55"/>
      <c r="L18" s="55"/>
      <c r="M18" s="5">
        <f>DATA_ENERO_2026[[#This Row],[RECUPERO]]/DATA_ENERO_2026[[#This Row],[META]]</f>
        <v>0.45053061224489793</v>
      </c>
      <c r="N18" s="5">
        <f>6-ROUNDUP(_xlfn.RANK.EQ(DATA_ENERO_2026[[#This Row],[AL_AC]],DATA_ENERO_2026[AL_AC],0)/(COUNTA(DATA_ENERO_2026[AL_AC])/5),0)</f>
        <v>1</v>
      </c>
      <c r="O18" s="54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0">
        <v>45334</v>
      </c>
      <c r="J19" s="55" t="s">
        <v>501</v>
      </c>
      <c r="K19" s="55"/>
      <c r="L19" s="55"/>
      <c r="M19" s="5">
        <f>DATA_ENERO_2026[[#This Row],[RECUPERO]]/DATA_ENERO_2026[[#This Row],[META]]</f>
        <v>2.0576344086021505</v>
      </c>
      <c r="N19" s="5">
        <f>6-ROUNDUP(_xlfn.RANK.EQ(DATA_ENERO_2026[[#This Row],[AL_AC]],DATA_ENERO_2026[AL_AC],0)/(COUNTA(DATA_ENERO_2026[AL_AC])/5),0)</f>
        <v>5</v>
      </c>
      <c r="O19" s="54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0">
        <v>46027</v>
      </c>
      <c r="J20" s="55" t="s">
        <v>501</v>
      </c>
      <c r="K20" s="55"/>
      <c r="L20" s="55"/>
      <c r="M20" s="5">
        <f>DATA_ENERO_2026[[#This Row],[RECUPERO]]/DATA_ENERO_2026[[#This Row],[META]]</f>
        <v>0.2502448979591837</v>
      </c>
      <c r="N20" s="5">
        <f>6-ROUNDUP(_xlfn.RANK.EQ(DATA_ENERO_2026[[#This Row],[AL_AC]],DATA_ENERO_2026[AL_AC],0)/(COUNTA(DATA_ENERO_2026[AL_AC])/5),0)</f>
        <v>1</v>
      </c>
      <c r="O20" s="54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0">
        <v>44868</v>
      </c>
      <c r="J21" s="55" t="s">
        <v>501</v>
      </c>
      <c r="K21" s="55"/>
      <c r="L21" s="55"/>
      <c r="M21" s="5">
        <f>DATA_ENERO_2026[[#This Row],[RECUPERO]]/DATA_ENERO_2026[[#This Row],[META]]</f>
        <v>0.32129166666666664</v>
      </c>
      <c r="N21" s="5">
        <f>6-ROUNDUP(_xlfn.RANK.EQ(DATA_ENERO_2026[[#This Row],[AL_AC]],DATA_ENERO_2026[AL_AC],0)/(COUNTA(DATA_ENERO_2026[AL_AC])/5),0)</f>
        <v>1</v>
      </c>
      <c r="O21" s="54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0">
        <v>45678</v>
      </c>
      <c r="J22" s="55" t="s">
        <v>501</v>
      </c>
      <c r="K22" s="55"/>
      <c r="L22" s="55"/>
      <c r="M22" s="5">
        <f>DATA_ENERO_2026[[#This Row],[RECUPERO]]/DATA_ENERO_2026[[#This Row],[META]]</f>
        <v>0.98322916666666671</v>
      </c>
      <c r="N22" s="5">
        <f>6-ROUNDUP(_xlfn.RANK.EQ(DATA_ENERO_2026[[#This Row],[AL_AC]],DATA_ENERO_2026[AL_AC],0)/(COUNTA(DATA_ENERO_2026[AL_AC])/5),0)</f>
        <v>3</v>
      </c>
      <c r="O22" s="54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0">
        <v>44809</v>
      </c>
      <c r="J23" s="55" t="s">
        <v>501</v>
      </c>
      <c r="K23" s="55"/>
      <c r="L23" s="55"/>
      <c r="M23" s="5">
        <f>DATA_ENERO_2026[[#This Row],[RECUPERO]]/DATA_ENERO_2026[[#This Row],[META]]</f>
        <v>1.4598566308243728</v>
      </c>
      <c r="N23" s="5">
        <f>6-ROUNDUP(_xlfn.RANK.EQ(DATA_ENERO_2026[[#This Row],[AL_AC]],DATA_ENERO_2026[AL_AC],0)/(COUNTA(DATA_ENERO_2026[AL_AC])/5),0)</f>
        <v>4</v>
      </c>
      <c r="O23" s="54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0">
        <v>45526</v>
      </c>
      <c r="J24" s="55" t="s">
        <v>501</v>
      </c>
      <c r="K24" s="55"/>
      <c r="L24" s="55"/>
      <c r="M24" s="5">
        <f>DATA_ENERO_2026[[#This Row],[RECUPERO]]/DATA_ENERO_2026[[#This Row],[META]]</f>
        <v>0.81270833333333337</v>
      </c>
      <c r="N24" s="5">
        <f>6-ROUNDUP(_xlfn.RANK.EQ(DATA_ENERO_2026[[#This Row],[AL_AC]],DATA_ENERO_2026[AL_AC],0)/(COUNTA(DATA_ENERO_2026[AL_AC])/5),0)</f>
        <v>2</v>
      </c>
      <c r="O24" s="54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0">
        <v>45398</v>
      </c>
      <c r="J25" s="55" t="s">
        <v>501</v>
      </c>
      <c r="K25" s="55"/>
      <c r="L25" s="55"/>
      <c r="M25" s="5">
        <f>DATA_ENERO_2026[[#This Row],[RECUPERO]]/DATA_ENERO_2026[[#This Row],[META]]</f>
        <v>1.0315510204081633</v>
      </c>
      <c r="N25" s="5">
        <f>6-ROUNDUP(_xlfn.RANK.EQ(DATA_ENERO_2026[[#This Row],[AL_AC]],DATA_ENERO_2026[AL_AC],0)/(COUNTA(DATA_ENERO_2026[AL_AC])/5),0)</f>
        <v>3</v>
      </c>
      <c r="O25" s="54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0">
        <v>44257</v>
      </c>
      <c r="J26" s="55" t="s">
        <v>501</v>
      </c>
      <c r="K26" s="55"/>
      <c r="L26" s="55"/>
      <c r="M26" s="5">
        <f>DATA_ENERO_2026[[#This Row],[RECUPERO]]/DATA_ENERO_2026[[#This Row],[META]]</f>
        <v>1.2952604166666666</v>
      </c>
      <c r="N26" s="5">
        <f>6-ROUNDUP(_xlfn.RANK.EQ(DATA_ENERO_2026[[#This Row],[AL_AC]],DATA_ENERO_2026[AL_AC],0)/(COUNTA(DATA_ENERO_2026[AL_AC])/5),0)</f>
        <v>4</v>
      </c>
      <c r="O26" s="54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0">
        <v>45971</v>
      </c>
      <c r="J27" s="55" t="s">
        <v>501</v>
      </c>
      <c r="K27" s="55"/>
      <c r="L27" s="55"/>
      <c r="M27" s="5">
        <f>DATA_ENERO_2026[[#This Row],[RECUPERO]]/DATA_ENERO_2026[[#This Row],[META]]</f>
        <v>1.8912500000000001</v>
      </c>
      <c r="N27" s="5">
        <f>6-ROUNDUP(_xlfn.RANK.EQ(DATA_ENERO_2026[[#This Row],[AL_AC]],DATA_ENERO_2026[AL_AC],0)/(COUNTA(DATA_ENERO_2026[AL_AC])/5),0)</f>
        <v>5</v>
      </c>
      <c r="O27" s="54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0">
        <v>45882</v>
      </c>
      <c r="J28" s="55" t="s">
        <v>501</v>
      </c>
      <c r="K28" s="55"/>
      <c r="L28" s="55"/>
      <c r="M28" s="5">
        <f>DATA_ENERO_2026[[#This Row],[RECUPERO]]/DATA_ENERO_2026[[#This Row],[META]]</f>
        <v>0.9349119631901841</v>
      </c>
      <c r="N28" s="5">
        <f>6-ROUNDUP(_xlfn.RANK.EQ(DATA_ENERO_2026[[#This Row],[AL_AC]],DATA_ENERO_2026[AL_AC],0)/(COUNTA(DATA_ENERO_2026[AL_AC])/5),0)</f>
        <v>3</v>
      </c>
      <c r="O28" s="54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0">
        <v>45019</v>
      </c>
      <c r="J29" s="55" t="s">
        <v>501</v>
      </c>
      <c r="K29" s="55"/>
      <c r="L29" s="55"/>
      <c r="M29" s="5">
        <f>DATA_ENERO_2026[[#This Row],[RECUPERO]]/DATA_ENERO_2026[[#This Row],[META]]</f>
        <v>1.5908960573476703</v>
      </c>
      <c r="N29" s="5">
        <f>6-ROUNDUP(_xlfn.RANK.EQ(DATA_ENERO_2026[[#This Row],[AL_AC]],DATA_ENERO_2026[AL_AC],0)/(COUNTA(DATA_ENERO_2026[AL_AC])/5),0)</f>
        <v>4</v>
      </c>
      <c r="O29" s="54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0">
        <v>45112</v>
      </c>
      <c r="J30" s="55" t="s">
        <v>501</v>
      </c>
      <c r="K30" s="55"/>
      <c r="L30" s="55"/>
      <c r="M30" s="5">
        <f>DATA_ENERO_2026[[#This Row],[RECUPERO]]/DATA_ENERO_2026[[#This Row],[META]]</f>
        <v>0.70343750000000005</v>
      </c>
      <c r="N30" s="5">
        <f>6-ROUNDUP(_xlfn.RANK.EQ(DATA_ENERO_2026[[#This Row],[AL_AC]],DATA_ENERO_2026[AL_AC],0)/(COUNTA(DATA_ENERO_2026[AL_AC])/5),0)</f>
        <v>2</v>
      </c>
      <c r="O30" s="54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0">
        <v>44838</v>
      </c>
      <c r="J31" s="55" t="s">
        <v>501</v>
      </c>
      <c r="K31" s="55"/>
      <c r="L31" s="55"/>
      <c r="M31" s="5">
        <f>DATA_ENERO_2026[[#This Row],[RECUPERO]]/DATA_ENERO_2026[[#This Row],[META]]</f>
        <v>1.286375</v>
      </c>
      <c r="N31" s="5">
        <f>6-ROUNDUP(_xlfn.RANK.EQ(DATA_ENERO_2026[[#This Row],[AL_AC]],DATA_ENERO_2026[AL_AC],0)/(COUNTA(DATA_ENERO_2026[AL_AC])/5),0)</f>
        <v>4</v>
      </c>
      <c r="O31" s="54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0">
        <v>44746</v>
      </c>
      <c r="J32" s="55" t="s">
        <v>501</v>
      </c>
      <c r="K32" s="55"/>
      <c r="L32" s="55"/>
      <c r="M32" s="5">
        <f>DATA_ENERO_2026[[#This Row],[RECUPERO]]/DATA_ENERO_2026[[#This Row],[META]]</f>
        <v>0.73114583333333338</v>
      </c>
      <c r="N32" s="5">
        <f>6-ROUNDUP(_xlfn.RANK.EQ(DATA_ENERO_2026[[#This Row],[AL_AC]],DATA_ENERO_2026[AL_AC],0)/(COUNTA(DATA_ENERO_2026[AL_AC])/5),0)</f>
        <v>2</v>
      </c>
      <c r="O32" s="54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0">
        <v>45789</v>
      </c>
      <c r="J33" s="55" t="s">
        <v>501</v>
      </c>
      <c r="K33" s="55"/>
      <c r="L33" s="55"/>
      <c r="M33" s="5">
        <f>DATA_ENERO_2026[[#This Row],[RECUPERO]]/DATA_ENERO_2026[[#This Row],[META]]</f>
        <v>0.21985663082437276</v>
      </c>
      <c r="N33" s="5">
        <f>6-ROUNDUP(_xlfn.RANK.EQ(DATA_ENERO_2026[[#This Row],[AL_AC]],DATA_ENERO_2026[AL_AC],0)/(COUNTA(DATA_ENERO_2026[AL_AC])/5),0)</f>
        <v>1</v>
      </c>
      <c r="O33" s="54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0">
        <v>44867</v>
      </c>
      <c r="J34" s="55" t="s">
        <v>501</v>
      </c>
      <c r="K34" s="55"/>
      <c r="L34" s="55"/>
      <c r="M34" s="5">
        <f>DATA_ENERO_2026[[#This Row],[RECUPERO]]/DATA_ENERO_2026[[#This Row],[META]]</f>
        <v>1.8593142857142857</v>
      </c>
      <c r="N34" s="5">
        <f>6-ROUNDUP(_xlfn.RANK.EQ(DATA_ENERO_2026[[#This Row],[AL_AC]],DATA_ENERO_2026[AL_AC],0)/(COUNTA(DATA_ENERO_2026[AL_AC])/5),0)</f>
        <v>5</v>
      </c>
      <c r="O34" s="54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0">
        <v>44109</v>
      </c>
      <c r="J35" s="55" t="s">
        <v>501</v>
      </c>
      <c r="K35" s="55"/>
      <c r="L35" s="55"/>
      <c r="M35" s="5">
        <f>DATA_ENERO_2026[[#This Row],[RECUPERO]]/DATA_ENERO_2026[[#This Row],[META]]</f>
        <v>0.40724372759856631</v>
      </c>
      <c r="N35" s="5">
        <f>6-ROUNDUP(_xlfn.RANK.EQ(DATA_ENERO_2026[[#This Row],[AL_AC]],DATA_ENERO_2026[AL_AC],0)/(COUNTA(DATA_ENERO_2026[AL_AC])/5),0)</f>
        <v>1</v>
      </c>
      <c r="O35" s="54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0">
        <v>45363</v>
      </c>
      <c r="J36" s="55" t="s">
        <v>501</v>
      </c>
      <c r="K36" s="55"/>
      <c r="L36" s="55"/>
      <c r="M36" s="5">
        <f>DATA_ENERO_2026[[#This Row],[RECUPERO]]/DATA_ENERO_2026[[#This Row],[META]]</f>
        <v>1.2897132616487454</v>
      </c>
      <c r="N36" s="5">
        <f>6-ROUNDUP(_xlfn.RANK.EQ(DATA_ENERO_2026[[#This Row],[AL_AC]],DATA_ENERO_2026[AL_AC],0)/(COUNTA(DATA_ENERO_2026[AL_AC])/5),0)</f>
        <v>4</v>
      </c>
      <c r="O36" s="54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0">
        <v>45334</v>
      </c>
      <c r="J37" s="55" t="s">
        <v>501</v>
      </c>
      <c r="K37" s="55"/>
      <c r="L37" s="55"/>
      <c r="M37" s="5">
        <f>DATA_ENERO_2026[[#This Row],[RECUPERO]]/DATA_ENERO_2026[[#This Row],[META]]</f>
        <v>0.5482083333333333</v>
      </c>
      <c r="N37" s="5">
        <f>6-ROUNDUP(_xlfn.RANK.EQ(DATA_ENERO_2026[[#This Row],[AL_AC]],DATA_ENERO_2026[AL_AC],0)/(COUNTA(DATA_ENERO_2026[AL_AC])/5),0)</f>
        <v>1</v>
      </c>
      <c r="O37" s="54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0">
        <v>44685</v>
      </c>
      <c r="J38" s="55" t="s">
        <v>501</v>
      </c>
      <c r="K38" s="55"/>
      <c r="L38" s="55"/>
      <c r="M38" s="5">
        <f>DATA_ENERO_2026[[#This Row],[RECUPERO]]/DATA_ENERO_2026[[#This Row],[META]]</f>
        <v>1.4682270833333333</v>
      </c>
      <c r="N38" s="5">
        <f>6-ROUNDUP(_xlfn.RANK.EQ(DATA_ENERO_2026[[#This Row],[AL_AC]],DATA_ENERO_2026[AL_AC],0)/(COUNTA(DATA_ENERO_2026[AL_AC])/5),0)</f>
        <v>4</v>
      </c>
      <c r="O38" s="54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0">
        <v>44818</v>
      </c>
      <c r="J39" s="55" t="s">
        <v>501</v>
      </c>
      <c r="K39" s="55"/>
      <c r="L39" s="55"/>
      <c r="M39" s="5">
        <f>DATA_ENERO_2026[[#This Row],[RECUPERO]]/DATA_ENERO_2026[[#This Row],[META]]</f>
        <v>1.851717791411043</v>
      </c>
      <c r="N39" s="5">
        <f>6-ROUNDUP(_xlfn.RANK.EQ(DATA_ENERO_2026[[#This Row],[AL_AC]],DATA_ENERO_2026[AL_AC],0)/(COUNTA(DATA_ENERO_2026[AL_AC])/5),0)</f>
        <v>5</v>
      </c>
      <c r="O39" s="54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0">
        <v>44886</v>
      </c>
      <c r="J40" s="55" t="s">
        <v>501</v>
      </c>
      <c r="K40" s="55"/>
      <c r="L40" s="55"/>
      <c r="M40" s="5">
        <f>DATA_ENERO_2026[[#This Row],[RECUPERO]]/DATA_ENERO_2026[[#This Row],[META]]</f>
        <v>0.86945937500000003</v>
      </c>
      <c r="N40" s="5">
        <f>6-ROUNDUP(_xlfn.RANK.EQ(DATA_ENERO_2026[[#This Row],[AL_AC]],DATA_ENERO_2026[AL_AC],0)/(COUNTA(DATA_ENERO_2026[AL_AC])/5),0)</f>
        <v>2</v>
      </c>
      <c r="O40" s="54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0">
        <v>46029</v>
      </c>
      <c r="J41" s="55" t="s">
        <v>501</v>
      </c>
      <c r="K41" s="55"/>
      <c r="L41" s="55"/>
      <c r="M41" s="5">
        <f>DATA_ENERO_2026[[#This Row],[RECUPERO]]/DATA_ENERO_2026[[#This Row],[META]]</f>
        <v>0.86219018404907977</v>
      </c>
      <c r="N41" s="5">
        <f>6-ROUNDUP(_xlfn.RANK.EQ(DATA_ENERO_2026[[#This Row],[AL_AC]],DATA_ENERO_2026[AL_AC],0)/(COUNTA(DATA_ENERO_2026[AL_AC])/5),0)</f>
        <v>2</v>
      </c>
      <c r="O41" s="54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0">
        <v>45800</v>
      </c>
      <c r="J42" s="55" t="s">
        <v>501</v>
      </c>
      <c r="K42" s="55"/>
      <c r="L42" s="55"/>
      <c r="M42" s="5">
        <f>DATA_ENERO_2026[[#This Row],[RECUPERO]]/DATA_ENERO_2026[[#This Row],[META]]</f>
        <v>1.6223312883435583</v>
      </c>
      <c r="N42" s="5">
        <f>6-ROUNDUP(_xlfn.RANK.EQ(DATA_ENERO_2026[[#This Row],[AL_AC]],DATA_ENERO_2026[AL_AC],0)/(COUNTA(DATA_ENERO_2026[AL_AC])/5),0)</f>
        <v>5</v>
      </c>
      <c r="O42" s="54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0">
        <v>44714</v>
      </c>
      <c r="J43" s="55" t="s">
        <v>501</v>
      </c>
      <c r="K43" s="55"/>
      <c r="L43" s="55"/>
      <c r="M43" s="5">
        <f>DATA_ENERO_2026[[#This Row],[RECUPERO]]/DATA_ENERO_2026[[#This Row],[META]]</f>
        <v>0.7694375</v>
      </c>
      <c r="N43" s="5">
        <f>6-ROUNDUP(_xlfn.RANK.EQ(DATA_ENERO_2026[[#This Row],[AL_AC]],DATA_ENERO_2026[AL_AC],0)/(COUNTA(DATA_ENERO_2026[AL_AC])/5),0)</f>
        <v>2</v>
      </c>
      <c r="O43" s="54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0">
        <v>46024</v>
      </c>
      <c r="J44" s="55" t="s">
        <v>501</v>
      </c>
      <c r="K44" s="55"/>
      <c r="L44" s="55"/>
      <c r="M44" s="5">
        <f>DATA_ENERO_2026[[#This Row],[RECUPERO]]/DATA_ENERO_2026[[#This Row],[META]]</f>
        <v>1.1670204081632654</v>
      </c>
      <c r="N44" s="5">
        <f>6-ROUNDUP(_xlfn.RANK.EQ(DATA_ENERO_2026[[#This Row],[AL_AC]],DATA_ENERO_2026[AL_AC],0)/(COUNTA(DATA_ENERO_2026[AL_AC])/5),0)</f>
        <v>3</v>
      </c>
      <c r="O44" s="54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0">
        <v>45813</v>
      </c>
      <c r="J45" s="55" t="s">
        <v>501</v>
      </c>
      <c r="K45" s="55"/>
      <c r="L45" s="55"/>
      <c r="M45" s="5">
        <f>DATA_ENERO_2026[[#This Row],[RECUPERO]]/DATA_ENERO_2026[[#This Row],[META]]</f>
        <v>1.5676073619631903</v>
      </c>
      <c r="N45" s="5">
        <f>6-ROUNDUP(_xlfn.RANK.EQ(DATA_ENERO_2026[[#This Row],[AL_AC]],DATA_ENERO_2026[AL_AC],0)/(COUNTA(DATA_ENERO_2026[AL_AC])/5),0)</f>
        <v>4</v>
      </c>
      <c r="O45" s="54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0">
        <v>45369</v>
      </c>
      <c r="J46" s="55" t="s">
        <v>501</v>
      </c>
      <c r="K46" s="55"/>
      <c r="L46" s="55"/>
      <c r="M46" s="5">
        <f>DATA_ENERO_2026[[#This Row],[RECUPERO]]/DATA_ENERO_2026[[#This Row],[META]]</f>
        <v>1.2305833333333334</v>
      </c>
      <c r="N46" s="5">
        <f>6-ROUNDUP(_xlfn.RANK.EQ(DATA_ENERO_2026[[#This Row],[AL_AC]],DATA_ENERO_2026[AL_AC],0)/(COUNTA(DATA_ENERO_2026[AL_AC])/5),0)</f>
        <v>3</v>
      </c>
      <c r="O46" s="54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0">
        <v>45145</v>
      </c>
      <c r="J47" s="55" t="s">
        <v>501</v>
      </c>
      <c r="K47" s="55"/>
      <c r="L47" s="55"/>
      <c r="M47" s="5">
        <f>DATA_ENERO_2026[[#This Row],[RECUPERO]]/DATA_ENERO_2026[[#This Row],[META]]</f>
        <v>0.55810416666666662</v>
      </c>
      <c r="N47" s="5">
        <f>6-ROUNDUP(_xlfn.RANK.EQ(DATA_ENERO_2026[[#This Row],[AL_AC]],DATA_ENERO_2026[AL_AC],0)/(COUNTA(DATA_ENERO_2026[AL_AC])/5),0)</f>
        <v>1</v>
      </c>
      <c r="O47" s="54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0">
        <v>45884</v>
      </c>
      <c r="J48" s="55" t="s">
        <v>501</v>
      </c>
      <c r="K48" s="55"/>
      <c r="L48" s="55"/>
      <c r="M48" s="5">
        <f>DATA_ENERO_2026[[#This Row],[RECUPERO]]/DATA_ENERO_2026[[#This Row],[META]]</f>
        <v>0.47081632653061223</v>
      </c>
      <c r="N48" s="5">
        <f>6-ROUNDUP(_xlfn.RANK.EQ(DATA_ENERO_2026[[#This Row],[AL_AC]],DATA_ENERO_2026[AL_AC],0)/(COUNTA(DATA_ENERO_2026[AL_AC])/5),0)</f>
        <v>1</v>
      </c>
      <c r="O48" s="54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0">
        <v>46041</v>
      </c>
      <c r="J49" s="55" t="s">
        <v>501</v>
      </c>
      <c r="K49" s="55"/>
      <c r="L49" s="55"/>
      <c r="M49" s="5">
        <f>DATA_ENERO_2026[[#This Row],[RECUPERO]]/DATA_ENERO_2026[[#This Row],[META]]</f>
        <v>1.38584229390681</v>
      </c>
      <c r="N49" s="5">
        <f>6-ROUNDUP(_xlfn.RANK.EQ(DATA_ENERO_2026[[#This Row],[AL_AC]],DATA_ENERO_2026[AL_AC],0)/(COUNTA(DATA_ENERO_2026[AL_AC])/5),0)</f>
        <v>4</v>
      </c>
      <c r="O49" s="54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0">
        <v>45344</v>
      </c>
      <c r="J50" s="55" t="s">
        <v>501</v>
      </c>
      <c r="K50" s="55"/>
      <c r="L50" s="55"/>
      <c r="M50" s="5">
        <f>DATA_ENERO_2026[[#This Row],[RECUPERO]]/DATA_ENERO_2026[[#This Row],[META]]</f>
        <v>0.89745398773006135</v>
      </c>
      <c r="N50" s="5">
        <f>6-ROUNDUP(_xlfn.RANK.EQ(DATA_ENERO_2026[[#This Row],[AL_AC]],DATA_ENERO_2026[AL_AC],0)/(COUNTA(DATA_ENERO_2026[AL_AC])/5),0)</f>
        <v>2</v>
      </c>
      <c r="O50" s="54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0">
        <v>45141</v>
      </c>
      <c r="J51" s="55" t="s">
        <v>501</v>
      </c>
      <c r="K51" s="55"/>
      <c r="L51" s="55"/>
      <c r="M51" s="5">
        <f>DATA_ENERO_2026[[#This Row],[RECUPERO]]/DATA_ENERO_2026[[#This Row],[META]]</f>
        <v>1.1748571428571428</v>
      </c>
      <c r="N51" s="5">
        <f>6-ROUNDUP(_xlfn.RANK.EQ(DATA_ENERO_2026[[#This Row],[AL_AC]],DATA_ENERO_2026[AL_AC],0)/(COUNTA(DATA_ENERO_2026[AL_AC])/5),0)</f>
        <v>3</v>
      </c>
      <c r="O51" s="54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0">
        <v>45173</v>
      </c>
      <c r="J52" s="55" t="s">
        <v>501</v>
      </c>
      <c r="K52" s="55"/>
      <c r="L52" s="55"/>
      <c r="M52" s="5">
        <f>DATA_ENERO_2026[[#This Row],[RECUPERO]]/DATA_ENERO_2026[[#This Row],[META]]</f>
        <v>0.58775510204081638</v>
      </c>
      <c r="N52" s="5">
        <f>6-ROUNDUP(_xlfn.RANK.EQ(DATA_ENERO_2026[[#This Row],[AL_AC]],DATA_ENERO_2026[AL_AC],0)/(COUNTA(DATA_ENERO_2026[AL_AC])/5),0)</f>
        <v>1</v>
      </c>
      <c r="O52" s="54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0">
        <v>44943</v>
      </c>
      <c r="J53" s="55" t="s">
        <v>501</v>
      </c>
      <c r="K53" s="55"/>
      <c r="L53" s="55"/>
      <c r="M53" s="5">
        <f>DATA_ENERO_2026[[#This Row],[RECUPERO]]/DATA_ENERO_2026[[#This Row],[META]]</f>
        <v>2.0449583333333332</v>
      </c>
      <c r="N53" s="5">
        <f>6-ROUNDUP(_xlfn.RANK.EQ(DATA_ENERO_2026[[#This Row],[AL_AC]],DATA_ENERO_2026[AL_AC],0)/(COUNTA(DATA_ENERO_2026[AL_AC])/5),0)</f>
        <v>5</v>
      </c>
      <c r="O53" s="54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0">
        <v>44746</v>
      </c>
      <c r="J54" s="55" t="s">
        <v>501</v>
      </c>
      <c r="K54" s="55"/>
      <c r="M54" s="5">
        <f>DATA_ENERO_2026[[#This Row],[RECUPERO]]/DATA_ENERO_2026[[#This Row],[META]]</f>
        <v>0.71142857142857141</v>
      </c>
      <c r="N54" s="5">
        <f>6-ROUNDUP(_xlfn.RANK.EQ(DATA_ENERO_2026[[#This Row],[AL_AC]],DATA_ENERO_2026[AL_AC],0)/(COUNTA(DATA_ENERO_2026[AL_AC])/5),0)</f>
        <v>2</v>
      </c>
      <c r="O54" s="54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0">
        <v>44704</v>
      </c>
      <c r="J55" s="55" t="s">
        <v>501</v>
      </c>
      <c r="K55" s="55"/>
      <c r="M55" s="5">
        <f>DATA_ENERO_2026[[#This Row],[RECUPERO]]/DATA_ENERO_2026[[#This Row],[META]]</f>
        <v>1.6282437275985664</v>
      </c>
      <c r="N55" s="5">
        <f>6-ROUNDUP(_xlfn.RANK.EQ(DATA_ENERO_2026[[#This Row],[AL_AC]],DATA_ENERO_2026[AL_AC],0)/(COUNTA(DATA_ENERO_2026[AL_AC])/5),0)</f>
        <v>5</v>
      </c>
      <c r="O55" s="54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0">
        <v>44817</v>
      </c>
      <c r="J56" s="55" t="s">
        <v>501</v>
      </c>
      <c r="K56" s="55"/>
      <c r="M56" s="5">
        <f>DATA_ENERO_2026[[#This Row],[RECUPERO]]/DATA_ENERO_2026[[#This Row],[META]]</f>
        <v>0.5134355828220859</v>
      </c>
      <c r="N56" s="5">
        <f>6-ROUNDUP(_xlfn.RANK.EQ(DATA_ENERO_2026[[#This Row],[AL_AC]],DATA_ENERO_2026[AL_AC],0)/(COUNTA(DATA_ENERO_2026[AL_AC])/5),0)</f>
        <v>1</v>
      </c>
      <c r="O56" s="54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>
        <f>6-ROUNDUP(_xlfn.RANK.EQ(DATA_ENERO_2026[[#This Row],[AL_AC]],DATA_ENERO_2026[AL_AC],0)/(COUNTA(DATA_ENERO_2026[AL_AC])/5),0)</f>
        <v>3</v>
      </c>
      <c r="O57" s="54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>
        <f>6-ROUNDUP(_xlfn.RANK.EQ(DATA_ENERO_2026[[#This Row],[AL_AC]],DATA_ENERO_2026[AL_AC],0)/(COUNTA(DATA_ENERO_2026[AL_AC])/5),0)</f>
        <v>4</v>
      </c>
      <c r="O58" s="54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>
        <f>6-ROUNDUP(_xlfn.RANK.EQ(DATA_ENERO_2026[[#This Row],[AL_AC]],DATA_ENERO_2026[AL_AC],0)/(COUNTA(DATA_ENERO_2026[AL_AC])/5),0)</f>
        <v>5</v>
      </c>
      <c r="O59" s="54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3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DR1193"/>
  <sheetViews>
    <sheetView topLeftCell="A6" zoomScale="70" zoomScaleNormal="70" workbookViewId="0">
      <selection activeCell="N8" sqref="N8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  <col min="95" max="95" width="15.140625" customWidth="1"/>
    <col min="96" max="96" width="16.5703125" customWidth="1"/>
    <col min="97" max="97" width="14.140625" customWidth="1"/>
    <col min="98" max="98" width="15.85546875" customWidth="1"/>
    <col min="99" max="99" width="30" customWidth="1"/>
    <col min="100" max="100" width="19" customWidth="1"/>
    <col min="101" max="101" width="19.42578125" customWidth="1"/>
    <col min="102" max="102" width="24.28515625" customWidth="1"/>
    <col min="103" max="103" width="16.5703125" customWidth="1"/>
    <col min="104" max="104" width="41.28515625" customWidth="1"/>
    <col min="105" max="105" width="28.140625" customWidth="1"/>
    <col min="106" max="106" width="25.7109375" customWidth="1"/>
    <col min="107" max="107" width="27.5703125" customWidth="1"/>
    <col min="108" max="108" width="32.85546875" customWidth="1"/>
    <col min="109" max="109" width="20.140625" customWidth="1"/>
    <col min="110" max="110" width="20.42578125" customWidth="1"/>
    <col min="111" max="111" width="25.7109375" customWidth="1"/>
    <col min="112" max="112" width="20.85546875" customWidth="1"/>
    <col min="113" max="113" width="26.7109375" customWidth="1"/>
    <col min="114" max="114" width="13.7109375" customWidth="1"/>
    <col min="115" max="115" width="15.5703125" customWidth="1"/>
    <col min="116" max="116" width="20.5703125" customWidth="1"/>
    <col min="117" max="117" width="21.28515625" customWidth="1"/>
    <col min="118" max="118" width="19.85546875" customWidth="1"/>
    <col min="119" max="119" width="22.85546875" customWidth="1"/>
    <col min="120" max="120" width="23.85546875" customWidth="1"/>
    <col min="121" max="121" width="15.5703125" customWidth="1"/>
    <col min="122" max="122" width="22.28515625" customWidth="1"/>
  </cols>
  <sheetData>
    <row r="1" spans="1:122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2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22" ht="26.25" x14ac:dyDescent="0.4">
      <c r="A3" s="62" t="str">
        <f>D1_FEBRERO_2026[[#This Row],[SUPER2]]</f>
        <v>GUSTAVO</v>
      </c>
      <c r="B3" s="61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2"/>
      <c r="D3" s="62"/>
      <c r="E3" s="62" t="s">
        <v>124</v>
      </c>
      <c r="F3" s="61" t="s">
        <v>41</v>
      </c>
      <c r="G3" s="61"/>
      <c r="H3" s="61" t="s">
        <v>387</v>
      </c>
      <c r="I3" s="63">
        <v>45302</v>
      </c>
      <c r="J3" s="63" t="s">
        <v>500</v>
      </c>
      <c r="K3" s="60"/>
      <c r="L3" s="55"/>
      <c r="M3" s="33">
        <v>2026</v>
      </c>
      <c r="N3" s="33" t="s">
        <v>140</v>
      </c>
      <c r="O3" s="33">
        <v>21</v>
      </c>
    </row>
    <row r="4" spans="1:122" x14ac:dyDescent="0.25">
      <c r="A4" s="62" t="str">
        <f>D1_FEBRERO_2026[[#This Row],[SUPER2]]</f>
        <v>SANDY</v>
      </c>
      <c r="B4" s="61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2"/>
      <c r="D4" s="62"/>
      <c r="E4" s="62" t="s">
        <v>3</v>
      </c>
      <c r="F4" s="61" t="s">
        <v>24</v>
      </c>
      <c r="G4" s="61"/>
      <c r="H4" s="61" t="s">
        <v>434</v>
      </c>
      <c r="I4" s="63">
        <v>45334</v>
      </c>
      <c r="J4" s="63" t="s">
        <v>500</v>
      </c>
      <c r="K4" s="60"/>
      <c r="L4" s="55"/>
      <c r="N4" s="5"/>
      <c r="S4" s="45"/>
    </row>
    <row r="5" spans="1:122" x14ac:dyDescent="0.25">
      <c r="A5" s="62" t="str">
        <f>D1_FEBRERO_2026[[#This Row],[SUPER2]]</f>
        <v>JORGE</v>
      </c>
      <c r="B5" s="61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2"/>
      <c r="D5" s="62"/>
      <c r="E5" s="62" t="s">
        <v>2</v>
      </c>
      <c r="F5" s="61" t="s">
        <v>68</v>
      </c>
      <c r="G5" s="61"/>
      <c r="H5" s="61" t="s">
        <v>440</v>
      </c>
      <c r="I5" s="63">
        <v>45363</v>
      </c>
      <c r="J5" s="63" t="s">
        <v>500</v>
      </c>
      <c r="K5" s="60"/>
      <c r="L5" s="55"/>
      <c r="N5" s="5"/>
      <c r="S5" s="45"/>
      <c r="BQ5" s="45"/>
    </row>
    <row r="6" spans="1:122" x14ac:dyDescent="0.25">
      <c r="A6" s="66" t="str">
        <f>D1_FEBRERO_2026[[#This Row],[SUPER2]]</f>
        <v>KENNETH</v>
      </c>
      <c r="B6" s="65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2"/>
      <c r="D6" s="62"/>
      <c r="E6" s="66" t="s">
        <v>6</v>
      </c>
      <c r="F6" s="65" t="s">
        <v>11</v>
      </c>
      <c r="G6" s="72"/>
      <c r="H6" s="65" t="s">
        <v>429</v>
      </c>
      <c r="I6" s="67">
        <v>45369</v>
      </c>
      <c r="J6" s="67" t="s">
        <v>500</v>
      </c>
      <c r="K6" s="60"/>
      <c r="L6" s="55"/>
      <c r="N6" s="5"/>
      <c r="S6" s="45"/>
    </row>
    <row r="7" spans="1:122" x14ac:dyDescent="0.25">
      <c r="A7" s="66" t="str">
        <f>D1_FEBRERO_2026[[#This Row],[SUPER2]]</f>
        <v>JOHAN</v>
      </c>
      <c r="B7" s="65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2"/>
      <c r="D7" s="62"/>
      <c r="E7" s="66" t="s">
        <v>125</v>
      </c>
      <c r="F7" s="65" t="s">
        <v>72</v>
      </c>
      <c r="G7" s="72"/>
      <c r="H7" s="65" t="s">
        <v>450</v>
      </c>
      <c r="I7" s="67">
        <v>45691</v>
      </c>
      <c r="J7" s="67" t="s">
        <v>500</v>
      </c>
      <c r="K7" s="60"/>
      <c r="L7" s="55"/>
      <c r="M7" s="1"/>
      <c r="N7" s="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122" ht="15.75" thickBot="1" x14ac:dyDescent="0.3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0">
        <v>45132</v>
      </c>
      <c r="J8" s="60" t="s">
        <v>501</v>
      </c>
      <c r="K8" s="60"/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3" t="s">
        <v>627</v>
      </c>
      <c r="CL8" s="73" t="s">
        <v>533</v>
      </c>
      <c r="CM8" s="73" t="s">
        <v>503</v>
      </c>
      <c r="CN8" s="73" t="s">
        <v>525</v>
      </c>
      <c r="CO8" s="73" t="s">
        <v>529</v>
      </c>
      <c r="CQ8" s="85" t="s">
        <v>640</v>
      </c>
      <c r="CR8" s="84" t="s">
        <v>641</v>
      </c>
      <c r="CS8" s="84" t="s">
        <v>642</v>
      </c>
      <c r="CT8" s="84" t="s">
        <v>643</v>
      </c>
      <c r="CU8" s="84" t="s">
        <v>644</v>
      </c>
      <c r="CV8" s="84" t="s">
        <v>671</v>
      </c>
      <c r="CW8" s="84" t="s">
        <v>645</v>
      </c>
      <c r="CX8" s="84" t="s">
        <v>646</v>
      </c>
      <c r="CY8" s="84" t="s">
        <v>647</v>
      </c>
      <c r="CZ8" s="84" t="s">
        <v>648</v>
      </c>
      <c r="DA8" s="84" t="s">
        <v>649</v>
      </c>
      <c r="DB8" s="84" t="s">
        <v>650</v>
      </c>
      <c r="DC8" s="84" t="s">
        <v>651</v>
      </c>
      <c r="DD8" s="84" t="s">
        <v>652</v>
      </c>
      <c r="DE8" s="84" t="s">
        <v>653</v>
      </c>
      <c r="DF8" s="84" t="s">
        <v>654</v>
      </c>
      <c r="DG8" s="84" t="s">
        <v>655</v>
      </c>
      <c r="DH8" s="84" t="s">
        <v>656</v>
      </c>
      <c r="DI8" s="84" t="s">
        <v>657</v>
      </c>
      <c r="DJ8" s="84" t="s">
        <v>658</v>
      </c>
      <c r="DK8" s="84" t="s">
        <v>659</v>
      </c>
      <c r="DL8" s="84" t="s">
        <v>672</v>
      </c>
      <c r="DM8" s="84" t="s">
        <v>660</v>
      </c>
      <c r="DN8" s="84" t="s">
        <v>661</v>
      </c>
      <c r="DO8" s="84" t="s">
        <v>663</v>
      </c>
      <c r="DP8" s="84" t="s">
        <v>664</v>
      </c>
      <c r="DQ8" s="84" t="s">
        <v>665</v>
      </c>
      <c r="DR8" s="86" t="s">
        <v>662</v>
      </c>
    </row>
    <row r="9" spans="1:122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0">
        <v>43101</v>
      </c>
      <c r="J9" s="60" t="s">
        <v>501</v>
      </c>
      <c r="K9" s="60"/>
      <c r="L9" s="55"/>
      <c r="M9" s="5">
        <f>DATA_FEBRERO_2026[[#This Row],[RECUPERO]]/DATA_FEBRERO_2026[[#This Row],[META]]</f>
        <v>0.7419</v>
      </c>
      <c r="N9" s="5">
        <f>6-ROUNDUP(_xlfn.RANK.EQ(DATA_FEBRERO_2026[[#This Row],[AL_AC]],DATA_FEBRERO_2026[AL_AC],0)/(COUNTA(DATA_FEBRERO_2026[AL_AC])/5),0)</f>
        <v>2</v>
      </c>
      <c r="O9" s="54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  <c r="CQ9" t="s">
        <v>637</v>
      </c>
      <c r="CR9" t="s">
        <v>124</v>
      </c>
      <c r="CS9" t="s">
        <v>58</v>
      </c>
      <c r="CT9">
        <v>46078</v>
      </c>
      <c r="CU9">
        <v>1</v>
      </c>
      <c r="CV9">
        <v>1</v>
      </c>
      <c r="CX9">
        <v>1</v>
      </c>
      <c r="CZ9">
        <v>1.7361111111111112E-4</v>
      </c>
      <c r="DA9">
        <v>1.7361111111111112E-4</v>
      </c>
      <c r="DB9">
        <v>0.15136574074074075</v>
      </c>
      <c r="DC9">
        <v>0.1985763888888889</v>
      </c>
      <c r="DD9">
        <v>102</v>
      </c>
      <c r="DE9">
        <v>220</v>
      </c>
      <c r="DF9">
        <v>32</v>
      </c>
      <c r="DG9">
        <v>1.84375</v>
      </c>
      <c r="DH9">
        <v>22495</v>
      </c>
      <c r="DI9">
        <v>0.31369999999999998</v>
      </c>
      <c r="DJ9">
        <v>2</v>
      </c>
      <c r="DK9">
        <v>6.25E-2</v>
      </c>
      <c r="DL9">
        <v>5400</v>
      </c>
      <c r="DM9">
        <v>2700</v>
      </c>
      <c r="DN9">
        <v>5400</v>
      </c>
      <c r="DO9">
        <v>1</v>
      </c>
      <c r="DP9">
        <v>0.152</v>
      </c>
      <c r="DQ9">
        <v>100</v>
      </c>
      <c r="DR9">
        <v>2700</v>
      </c>
    </row>
    <row r="10" spans="1:122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0">
        <v>46024</v>
      </c>
      <c r="J10" s="60" t="s">
        <v>501</v>
      </c>
      <c r="K10" s="60"/>
      <c r="L10" s="55"/>
      <c r="M10" s="5">
        <f>DATA_FEBRERO_2026[[#This Row],[RECUPERO]]/DATA_FEBRERO_2026[[#This Row],[META]]</f>
        <v>1.9406382978723404</v>
      </c>
      <c r="N10" s="5">
        <f>6-ROUNDUP(_xlfn.RANK.EQ(DATA_FEBRERO_2026[[#This Row],[AL_AC]],DATA_FEBRERO_2026[AL_AC],0)/(COUNTA(DATA_FEBRERO_2026[AL_AC])/5),0)</f>
        <v>5</v>
      </c>
      <c r="O10" s="54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  <c r="CQ10" t="s">
        <v>637</v>
      </c>
      <c r="CR10" t="s">
        <v>124</v>
      </c>
      <c r="CS10" t="s">
        <v>495</v>
      </c>
      <c r="CT10">
        <v>46056</v>
      </c>
      <c r="CU10">
        <v>1</v>
      </c>
      <c r="CV10">
        <v>1</v>
      </c>
      <c r="CX10">
        <v>1</v>
      </c>
      <c r="CZ10">
        <v>0</v>
      </c>
      <c r="DA10">
        <v>0</v>
      </c>
      <c r="DB10">
        <v>5.8043981481481481E-2</v>
      </c>
      <c r="DC10">
        <v>5.5810185185185185E-2</v>
      </c>
      <c r="DD10">
        <v>117</v>
      </c>
      <c r="DE10">
        <v>237</v>
      </c>
      <c r="DF10">
        <v>27</v>
      </c>
      <c r="DG10" t="s">
        <v>679</v>
      </c>
      <c r="DH10">
        <v>9635</v>
      </c>
      <c r="DI10">
        <v>0.23080000000000001</v>
      </c>
      <c r="DJ10">
        <v>2</v>
      </c>
      <c r="DK10">
        <v>7.4099999999999999E-2</v>
      </c>
      <c r="DL10">
        <v>900</v>
      </c>
      <c r="DM10">
        <v>450</v>
      </c>
      <c r="DN10">
        <v>900</v>
      </c>
      <c r="DO10">
        <v>1</v>
      </c>
      <c r="DP10">
        <v>0.35539999999999999</v>
      </c>
      <c r="DQ10">
        <v>100</v>
      </c>
      <c r="DR10">
        <v>450</v>
      </c>
    </row>
    <row r="11" spans="1:122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0">
        <v>45854</v>
      </c>
      <c r="J11" s="60" t="s">
        <v>501</v>
      </c>
      <c r="K11" s="60"/>
      <c r="L11" s="55"/>
      <c r="M11" s="5">
        <f>DATA_FEBRERO_2026[[#This Row],[RECUPERO]]/DATA_FEBRERO_2026[[#This Row],[META]]</f>
        <v>0.4148</v>
      </c>
      <c r="N11" s="5">
        <f>6-ROUNDUP(_xlfn.RANK.EQ(DATA_FEBRERO_2026[[#This Row],[AL_AC]],DATA_FEBRERO_2026[AL_AC],0)/(COUNTA(DATA_FEBRERO_2026[AL_AC])/5),0)</f>
        <v>1</v>
      </c>
      <c r="O11" s="54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  <c r="CQ11" t="s">
        <v>637</v>
      </c>
      <c r="CR11" t="s">
        <v>124</v>
      </c>
      <c r="CS11" t="s">
        <v>51</v>
      </c>
      <c r="CT11">
        <v>46057</v>
      </c>
      <c r="CU11">
        <v>1</v>
      </c>
      <c r="CV11">
        <v>1</v>
      </c>
      <c r="CX11">
        <v>1</v>
      </c>
      <c r="CZ11">
        <v>0</v>
      </c>
      <c r="DA11">
        <v>0</v>
      </c>
      <c r="DB11">
        <v>4.5011574074074072E-2</v>
      </c>
      <c r="DC11">
        <v>1.5208333333333334E-2</v>
      </c>
      <c r="DD11">
        <v>122</v>
      </c>
      <c r="DE11">
        <v>183</v>
      </c>
      <c r="DF11">
        <v>15</v>
      </c>
      <c r="DG11">
        <v>1.6</v>
      </c>
      <c r="DH11">
        <v>7243</v>
      </c>
      <c r="DI11">
        <v>0.123</v>
      </c>
      <c r="DJ11">
        <v>1</v>
      </c>
      <c r="DK11">
        <v>6.6699999999999995E-2</v>
      </c>
      <c r="DL11">
        <v>6000</v>
      </c>
      <c r="DM11">
        <v>6000</v>
      </c>
      <c r="DN11">
        <v>6000</v>
      </c>
      <c r="DO11">
        <v>1</v>
      </c>
      <c r="DP11">
        <v>0.22550000000000001</v>
      </c>
      <c r="DQ11">
        <v>100</v>
      </c>
      <c r="DR11">
        <v>6000</v>
      </c>
    </row>
    <row r="12" spans="1:122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0">
        <v>44733</v>
      </c>
      <c r="J12" s="60" t="s">
        <v>501</v>
      </c>
      <c r="K12" s="60"/>
      <c r="L12" s="55"/>
      <c r="M12" s="5">
        <f>DATA_FEBRERO_2026[[#This Row],[RECUPERO]]/DATA_FEBRERO_2026[[#This Row],[META]]</f>
        <v>1.5776600000000001</v>
      </c>
      <c r="N12" s="5">
        <f>6-ROUNDUP(_xlfn.RANK.EQ(DATA_FEBRERO_2026[[#This Row],[AL_AC]],DATA_FEBRERO_2026[AL_AC],0)/(COUNTA(DATA_FEBRERO_2026[AL_AC])/5),0)</f>
        <v>5</v>
      </c>
      <c r="O12" s="54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  <c r="CQ12" t="s">
        <v>637</v>
      </c>
      <c r="CR12" t="s">
        <v>124</v>
      </c>
      <c r="CS12" t="s">
        <v>51</v>
      </c>
      <c r="CT12">
        <v>46062</v>
      </c>
      <c r="CU12">
        <v>1</v>
      </c>
      <c r="CV12">
        <v>1</v>
      </c>
      <c r="CX12">
        <v>1</v>
      </c>
      <c r="CZ12">
        <v>1.1574074074074073E-5</v>
      </c>
      <c r="DA12">
        <v>1.1574074074074073E-5</v>
      </c>
      <c r="DB12">
        <v>1.9201388888888889E-2</v>
      </c>
      <c r="DC12">
        <v>1.1620370370370371E-2</v>
      </c>
      <c r="DD12">
        <v>61</v>
      </c>
      <c r="DE12">
        <v>139</v>
      </c>
      <c r="DF12">
        <v>10</v>
      </c>
      <c r="DG12">
        <v>1.8</v>
      </c>
      <c r="DH12">
        <v>33209</v>
      </c>
      <c r="DI12">
        <v>0.16389999999999999</v>
      </c>
      <c r="DJ12">
        <v>2</v>
      </c>
      <c r="DK12">
        <v>0.2</v>
      </c>
      <c r="DL12">
        <v>6100</v>
      </c>
      <c r="DM12">
        <v>3050</v>
      </c>
      <c r="DN12">
        <v>6100</v>
      </c>
      <c r="DO12">
        <v>1</v>
      </c>
      <c r="DP12">
        <v>0.1633</v>
      </c>
      <c r="DQ12">
        <v>100</v>
      </c>
      <c r="DR12">
        <v>3050</v>
      </c>
    </row>
    <row r="13" spans="1:122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0">
        <v>46055</v>
      </c>
      <c r="J13" s="60" t="s">
        <v>501</v>
      </c>
      <c r="K13" s="60"/>
      <c r="L13" s="55"/>
      <c r="M13" s="5">
        <f>DATA_FEBRERO_2026[[#This Row],[RECUPERO]]/DATA_FEBRERO_2026[[#This Row],[META]]</f>
        <v>0.71235714285714291</v>
      </c>
      <c r="N13" s="5">
        <f>6-ROUNDUP(_xlfn.RANK.EQ(DATA_FEBRERO_2026[[#This Row],[AL_AC]],DATA_FEBRERO_2026[AL_AC],0)/(COUNTA(DATA_FEBRERO_2026[AL_AC])/5),0)</f>
        <v>2</v>
      </c>
      <c r="O13" s="54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  <c r="CQ13" t="s">
        <v>637</v>
      </c>
      <c r="CR13" t="s">
        <v>124</v>
      </c>
      <c r="CS13" t="s">
        <v>49</v>
      </c>
      <c r="CT13">
        <v>46077</v>
      </c>
      <c r="CU13">
        <v>1</v>
      </c>
      <c r="CV13">
        <v>1</v>
      </c>
      <c r="CX13">
        <v>1</v>
      </c>
      <c r="CZ13">
        <v>0</v>
      </c>
      <c r="DA13">
        <v>0</v>
      </c>
      <c r="DB13">
        <v>0.19800925925925925</v>
      </c>
      <c r="DC13">
        <v>0.12993055555555555</v>
      </c>
      <c r="DD13">
        <v>74</v>
      </c>
      <c r="DE13">
        <v>134</v>
      </c>
      <c r="DF13">
        <v>16</v>
      </c>
      <c r="DG13">
        <v>1.75</v>
      </c>
      <c r="DH13">
        <v>17444</v>
      </c>
      <c r="DI13">
        <v>0.2162</v>
      </c>
      <c r="DJ13">
        <v>1</v>
      </c>
      <c r="DK13">
        <v>6.25E-2</v>
      </c>
      <c r="DL13">
        <v>1100</v>
      </c>
      <c r="DM13">
        <v>1100</v>
      </c>
      <c r="DN13">
        <v>1100</v>
      </c>
      <c r="DO13">
        <v>1</v>
      </c>
      <c r="DP13">
        <v>0.11849999999999999</v>
      </c>
      <c r="DQ13">
        <v>100</v>
      </c>
      <c r="DR13">
        <v>1100</v>
      </c>
    </row>
    <row r="14" spans="1:122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0">
        <v>45992</v>
      </c>
      <c r="J14" s="60" t="s">
        <v>501</v>
      </c>
      <c r="K14" s="60"/>
      <c r="L14" s="55"/>
      <c r="M14" s="5">
        <f>DATA_FEBRERO_2026[[#This Row],[RECUPERO]]/DATA_FEBRERO_2026[[#This Row],[META]]</f>
        <v>0.65459999999999996</v>
      </c>
      <c r="N14" s="5">
        <f>6-ROUNDUP(_xlfn.RANK.EQ(DATA_FEBRERO_2026[[#This Row],[AL_AC]],DATA_FEBRERO_2026[AL_AC],0)/(COUNTA(DATA_FEBRERO_2026[AL_AC])/5),0)</f>
        <v>1</v>
      </c>
      <c r="O14" s="54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14" t="s">
        <v>637</v>
      </c>
      <c r="CR14" t="s">
        <v>124</v>
      </c>
      <c r="CS14" t="s">
        <v>77</v>
      </c>
      <c r="CT14">
        <v>46073</v>
      </c>
      <c r="CU14">
        <v>1</v>
      </c>
      <c r="CV14">
        <v>1</v>
      </c>
      <c r="CX14">
        <v>1</v>
      </c>
      <c r="CZ14">
        <v>0</v>
      </c>
      <c r="DA14">
        <v>0</v>
      </c>
      <c r="DB14">
        <v>0.20508101851851851</v>
      </c>
      <c r="DC14">
        <v>0.10793981481481481</v>
      </c>
      <c r="DD14">
        <v>139</v>
      </c>
      <c r="DE14">
        <v>254</v>
      </c>
      <c r="DF14">
        <v>26</v>
      </c>
      <c r="DG14" t="s">
        <v>707</v>
      </c>
      <c r="DH14">
        <v>21114</v>
      </c>
      <c r="DI14">
        <v>0.18709999999999999</v>
      </c>
      <c r="DJ14">
        <v>3</v>
      </c>
      <c r="DK14">
        <v>0.1154</v>
      </c>
      <c r="DL14">
        <v>1180</v>
      </c>
      <c r="DM14">
        <v>393</v>
      </c>
      <c r="DQ14">
        <v>100</v>
      </c>
    </row>
    <row r="15" spans="1:122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0">
        <v>44671</v>
      </c>
      <c r="J15" s="60" t="s">
        <v>501</v>
      </c>
      <c r="K15" s="60"/>
      <c r="L15" s="55"/>
      <c r="M15" s="5">
        <f>DATA_FEBRERO_2026[[#This Row],[RECUPERO]]/DATA_FEBRERO_2026[[#This Row],[META]]</f>
        <v>1.6344255319148937</v>
      </c>
      <c r="N15" s="5">
        <f>6-ROUNDUP(_xlfn.RANK.EQ(DATA_FEBRERO_2026[[#This Row],[AL_AC]],DATA_FEBRERO_2026[AL_AC],0)/(COUNTA(DATA_FEBRERO_2026[AL_AC])/5),0)</f>
        <v>5</v>
      </c>
      <c r="O15" s="54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  <c r="CQ15" t="s">
        <v>637</v>
      </c>
      <c r="CR15" t="s">
        <v>124</v>
      </c>
      <c r="CS15" t="s">
        <v>55</v>
      </c>
      <c r="CT15">
        <v>46056</v>
      </c>
      <c r="CU15">
        <v>1</v>
      </c>
      <c r="CV15">
        <v>1</v>
      </c>
      <c r="CX15">
        <v>1</v>
      </c>
      <c r="CZ15">
        <v>3.4722222222222222E-5</v>
      </c>
      <c r="DA15">
        <v>3.4722222222222222E-5</v>
      </c>
      <c r="DB15">
        <v>0</v>
      </c>
      <c r="DC15">
        <v>8.5057870370370367E-2</v>
      </c>
      <c r="DD15">
        <v>74</v>
      </c>
      <c r="DE15">
        <v>156</v>
      </c>
      <c r="DF15">
        <v>10</v>
      </c>
      <c r="DG15">
        <v>1.3</v>
      </c>
      <c r="DH15">
        <v>3373</v>
      </c>
      <c r="DI15">
        <v>0.1351</v>
      </c>
      <c r="DJ15">
        <v>1</v>
      </c>
      <c r="DK15">
        <v>0.1</v>
      </c>
      <c r="DL15">
        <v>250</v>
      </c>
      <c r="DM15">
        <v>250</v>
      </c>
      <c r="DN15">
        <v>250</v>
      </c>
      <c r="DO15">
        <v>1</v>
      </c>
      <c r="DP15">
        <v>0.22770000000000001</v>
      </c>
      <c r="DQ15">
        <v>100</v>
      </c>
      <c r="DR15">
        <v>250</v>
      </c>
    </row>
    <row r="16" spans="1:122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0">
        <v>44907</v>
      </c>
      <c r="J16" s="60" t="s">
        <v>501</v>
      </c>
      <c r="K16" s="60"/>
      <c r="L16" s="55"/>
      <c r="M16" s="5">
        <f>DATA_FEBRERO_2026[[#This Row],[RECUPERO]]/DATA_FEBRERO_2026[[#This Row],[META]]</f>
        <v>2.7223396226415093</v>
      </c>
      <c r="N16" s="5">
        <f>6-ROUNDUP(_xlfn.RANK.EQ(DATA_FEBRERO_2026[[#This Row],[AL_AC]],DATA_FEBRERO_2026[AL_AC],0)/(COUNTA(DATA_FEBRERO_2026[AL_AC])/5),0)</f>
        <v>5</v>
      </c>
      <c r="O16" s="54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  <c r="CQ16" t="s">
        <v>637</v>
      </c>
      <c r="CR16" t="s">
        <v>124</v>
      </c>
      <c r="CS16" t="s">
        <v>73</v>
      </c>
      <c r="CT16">
        <v>46056</v>
      </c>
      <c r="CU16">
        <v>1</v>
      </c>
      <c r="CV16">
        <v>1</v>
      </c>
      <c r="CX16">
        <v>1</v>
      </c>
      <c r="CZ16">
        <v>6.9444444444444444E-5</v>
      </c>
      <c r="DA16">
        <v>6.9444444444444444E-5</v>
      </c>
      <c r="DB16">
        <v>0.1227199074074074</v>
      </c>
      <c r="DC16">
        <v>8.0208333333333329E-3</v>
      </c>
      <c r="DD16">
        <v>43</v>
      </c>
      <c r="DE16">
        <v>61</v>
      </c>
      <c r="DF16">
        <v>8</v>
      </c>
      <c r="DG16">
        <v>1.5</v>
      </c>
      <c r="DH16">
        <v>14788</v>
      </c>
      <c r="DI16">
        <v>0.186</v>
      </c>
      <c r="DJ16">
        <v>1</v>
      </c>
      <c r="DK16">
        <v>0.125</v>
      </c>
      <c r="DL16">
        <v>250</v>
      </c>
      <c r="DM16">
        <v>250</v>
      </c>
      <c r="DN16">
        <v>250</v>
      </c>
      <c r="DO16">
        <v>1</v>
      </c>
      <c r="DQ16">
        <v>100</v>
      </c>
      <c r="DR16">
        <v>250</v>
      </c>
    </row>
    <row r="17" spans="1:122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5">
        <v>45281</v>
      </c>
      <c r="J17" s="55" t="s">
        <v>501</v>
      </c>
      <c r="K17" s="60"/>
      <c r="L17" s="55"/>
      <c r="M17" s="5">
        <f>DATA_FEBRERO_2026[[#This Row],[RECUPERO]]/DATA_FEBRERO_2026[[#This Row],[META]]</f>
        <v>0.93776000000000004</v>
      </c>
      <c r="N17" s="5">
        <f>6-ROUNDUP(_xlfn.RANK.EQ(DATA_FEBRERO_2026[[#This Row],[AL_AC]],DATA_FEBRERO_2026[AL_AC],0)/(COUNTA(DATA_FEBRERO_2026[AL_AC])/5),0)</f>
        <v>2</v>
      </c>
      <c r="O17" s="54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  <c r="CQ17" t="s">
        <v>637</v>
      </c>
      <c r="CR17" t="s">
        <v>125</v>
      </c>
      <c r="CS17" t="s">
        <v>60</v>
      </c>
      <c r="CT17">
        <v>46070</v>
      </c>
      <c r="CU17">
        <v>1</v>
      </c>
      <c r="CV17">
        <v>1</v>
      </c>
      <c r="CX17">
        <v>1</v>
      </c>
      <c r="CZ17">
        <v>3.4722222222222222E-5</v>
      </c>
      <c r="DA17">
        <v>3.4722222222222222E-5</v>
      </c>
      <c r="DB17">
        <v>0.21871527777777777</v>
      </c>
      <c r="DC17">
        <v>0.11280092592592593</v>
      </c>
      <c r="DD17">
        <v>116</v>
      </c>
      <c r="DE17">
        <v>174</v>
      </c>
      <c r="DF17">
        <v>9</v>
      </c>
      <c r="DG17" t="s">
        <v>690</v>
      </c>
      <c r="DH17">
        <v>41092</v>
      </c>
      <c r="DI17">
        <v>7.7600000000000002E-2</v>
      </c>
      <c r="DJ17">
        <v>2</v>
      </c>
      <c r="DK17">
        <v>0.22220000000000001</v>
      </c>
      <c r="DL17">
        <v>7600</v>
      </c>
      <c r="DM17">
        <v>3800</v>
      </c>
      <c r="DN17">
        <v>7600</v>
      </c>
      <c r="DO17">
        <v>1</v>
      </c>
      <c r="DP17">
        <v>0.15459999999999999</v>
      </c>
      <c r="DQ17">
        <v>100</v>
      </c>
      <c r="DR17">
        <v>3800</v>
      </c>
    </row>
    <row r="18" spans="1:122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5">
        <v>45511</v>
      </c>
      <c r="J18" s="55" t="s">
        <v>501</v>
      </c>
      <c r="K18" s="55"/>
      <c r="L18" s="55"/>
      <c r="M18" s="5">
        <f>DATA_FEBRERO_2026[[#This Row],[RECUPERO]]/DATA_FEBRERO_2026[[#This Row],[META]]</f>
        <v>0.23339622641509433</v>
      </c>
      <c r="N18" s="5">
        <f>6-ROUNDUP(_xlfn.RANK.EQ(DATA_FEBRERO_2026[[#This Row],[AL_AC]],DATA_FEBRERO_2026[AL_AC],0)/(COUNTA(DATA_FEBRERO_2026[AL_AC])/5),0)</f>
        <v>1</v>
      </c>
      <c r="O18" s="54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  <c r="CQ18" t="s">
        <v>637</v>
      </c>
      <c r="CR18" t="s">
        <v>125</v>
      </c>
      <c r="CS18" t="s">
        <v>60</v>
      </c>
      <c r="CT18">
        <v>46077</v>
      </c>
      <c r="CU18">
        <v>1</v>
      </c>
      <c r="CV18">
        <v>1</v>
      </c>
      <c r="CX18">
        <v>1</v>
      </c>
      <c r="CZ18">
        <v>8.1018518518518516E-5</v>
      </c>
      <c r="DA18">
        <v>8.1018518518518516E-5</v>
      </c>
      <c r="DB18">
        <v>0.19114583333333332</v>
      </c>
      <c r="DC18">
        <v>0.13371527777777778</v>
      </c>
      <c r="DD18">
        <v>134</v>
      </c>
      <c r="DE18">
        <v>173</v>
      </c>
      <c r="DF18">
        <v>8</v>
      </c>
      <c r="DG18">
        <v>2</v>
      </c>
      <c r="DH18">
        <v>44152</v>
      </c>
      <c r="DI18">
        <v>5.9700000000000003E-2</v>
      </c>
      <c r="DJ18">
        <v>1</v>
      </c>
      <c r="DK18">
        <v>0.125</v>
      </c>
      <c r="DL18">
        <v>4000</v>
      </c>
      <c r="DM18">
        <v>4000</v>
      </c>
      <c r="DN18">
        <v>4000</v>
      </c>
      <c r="DO18">
        <v>1</v>
      </c>
      <c r="DP18">
        <v>0.19850000000000001</v>
      </c>
      <c r="DQ18">
        <v>100</v>
      </c>
      <c r="DR18">
        <v>4000</v>
      </c>
    </row>
    <row r="19" spans="1:122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5">
        <v>46038</v>
      </c>
      <c r="J19" s="55" t="s">
        <v>501</v>
      </c>
      <c r="K19" s="55"/>
      <c r="L19" s="55"/>
      <c r="M19" s="5">
        <f>DATA_FEBRERO_2026[[#This Row],[RECUPERO]]/DATA_FEBRERO_2026[[#This Row],[META]]</f>
        <v>1.2093584905660377</v>
      </c>
      <c r="N19" s="5">
        <f>6-ROUNDUP(_xlfn.RANK.EQ(DATA_FEBRERO_2026[[#This Row],[AL_AC]],DATA_FEBRERO_2026[AL_AC],0)/(COUNTA(DATA_FEBRERO_2026[AL_AC])/5),0)</f>
        <v>4</v>
      </c>
      <c r="O19" s="54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  <c r="CQ19" t="s">
        <v>637</v>
      </c>
      <c r="CR19" t="s">
        <v>125</v>
      </c>
      <c r="CS19" t="s">
        <v>12</v>
      </c>
      <c r="CT19">
        <v>46081</v>
      </c>
      <c r="CU19">
        <v>1</v>
      </c>
      <c r="CV19">
        <v>1</v>
      </c>
      <c r="CX19">
        <v>1</v>
      </c>
      <c r="CZ19">
        <v>1.5046296296296297E-4</v>
      </c>
      <c r="DA19">
        <v>1.5046296296296297E-4</v>
      </c>
      <c r="DB19">
        <v>9.2199074074074072E-2</v>
      </c>
      <c r="DC19">
        <v>9.6550925925925929E-2</v>
      </c>
      <c r="DD19">
        <v>31</v>
      </c>
      <c r="DE19">
        <v>84</v>
      </c>
      <c r="DF19">
        <v>12</v>
      </c>
      <c r="DG19">
        <v>2</v>
      </c>
      <c r="DH19">
        <v>16648</v>
      </c>
      <c r="DI19">
        <v>0.3871</v>
      </c>
      <c r="DJ19">
        <v>2</v>
      </c>
      <c r="DK19">
        <v>0.16669999999999999</v>
      </c>
      <c r="DL19">
        <v>2800</v>
      </c>
      <c r="DM19">
        <v>1400</v>
      </c>
      <c r="DN19">
        <v>2800</v>
      </c>
      <c r="DO19">
        <v>1</v>
      </c>
      <c r="DP19">
        <v>0.1381</v>
      </c>
      <c r="DQ19">
        <v>100</v>
      </c>
      <c r="DR19">
        <v>1400</v>
      </c>
    </row>
    <row r="20" spans="1:122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5">
        <v>46052</v>
      </c>
      <c r="J20" s="55" t="s">
        <v>501</v>
      </c>
      <c r="K20" s="55"/>
      <c r="L20" s="55"/>
      <c r="M20" s="5">
        <f>DATA_FEBRERO_2026[[#This Row],[RECUPERO]]/DATA_FEBRERO_2026[[#This Row],[META]]</f>
        <v>0.36</v>
      </c>
      <c r="N20" s="5">
        <f>6-ROUNDUP(_xlfn.RANK.EQ(DATA_FEBRERO_2026[[#This Row],[AL_AC]],DATA_FEBRERO_2026[AL_AC],0)/(COUNTA(DATA_FEBRERO_2026[AL_AC])/5),0)</f>
        <v>1</v>
      </c>
      <c r="O20" s="54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  <c r="CQ20" t="s">
        <v>637</v>
      </c>
      <c r="CR20" t="s">
        <v>2</v>
      </c>
      <c r="CS20" t="s">
        <v>42</v>
      </c>
      <c r="CT20">
        <v>46072</v>
      </c>
      <c r="CU20">
        <v>1</v>
      </c>
      <c r="CV20">
        <v>1</v>
      </c>
      <c r="CX20">
        <v>1</v>
      </c>
      <c r="CZ20">
        <v>3.3564814814814816E-3</v>
      </c>
      <c r="DA20">
        <v>3.3564814814814816E-3</v>
      </c>
      <c r="DB20">
        <v>0.22309027777777779</v>
      </c>
      <c r="DC20">
        <v>0.12333333333333334</v>
      </c>
      <c r="DD20">
        <v>80</v>
      </c>
      <c r="DE20">
        <v>169</v>
      </c>
      <c r="DF20">
        <v>25</v>
      </c>
      <c r="DG20">
        <v>1.6</v>
      </c>
      <c r="DH20">
        <v>22068</v>
      </c>
      <c r="DI20">
        <v>0.3125</v>
      </c>
      <c r="DJ20">
        <v>1</v>
      </c>
      <c r="DK20">
        <v>0.04</v>
      </c>
      <c r="DL20">
        <v>160</v>
      </c>
      <c r="DM20">
        <v>160</v>
      </c>
      <c r="DN20">
        <v>160</v>
      </c>
      <c r="DO20">
        <v>1</v>
      </c>
      <c r="DP20">
        <v>0.72940000000000005</v>
      </c>
      <c r="DQ20">
        <v>100</v>
      </c>
      <c r="DR20">
        <v>160</v>
      </c>
    </row>
    <row r="21" spans="1:122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5">
        <v>45295</v>
      </c>
      <c r="J21" s="55" t="s">
        <v>501</v>
      </c>
      <c r="K21" s="55"/>
      <c r="L21" s="55"/>
      <c r="M21" s="5">
        <f>DATA_FEBRERO_2026[[#This Row],[RECUPERO]]/DATA_FEBRERO_2026[[#This Row],[META]]</f>
        <v>1.1409787234042552</v>
      </c>
      <c r="N21" s="5">
        <f>6-ROUNDUP(_xlfn.RANK.EQ(DATA_FEBRERO_2026[[#This Row],[AL_AC]],DATA_FEBRERO_2026[AL_AC],0)/(COUNTA(DATA_FEBRERO_2026[AL_AC])/5),0)</f>
        <v>3</v>
      </c>
      <c r="O21" s="54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  <c r="CQ21" t="s">
        <v>637</v>
      </c>
      <c r="CR21" t="s">
        <v>6</v>
      </c>
      <c r="CS21" t="s">
        <v>26</v>
      </c>
      <c r="CT21">
        <v>46081</v>
      </c>
      <c r="CU21">
        <v>1</v>
      </c>
      <c r="CV21">
        <v>1</v>
      </c>
      <c r="CX21">
        <v>1</v>
      </c>
      <c r="CZ21">
        <v>1.0416666666666667E-4</v>
      </c>
      <c r="DA21">
        <v>1.0416666666666667E-4</v>
      </c>
      <c r="DB21">
        <v>0.145625</v>
      </c>
      <c r="DC21">
        <v>5.1041666666666666E-2</v>
      </c>
      <c r="DD21">
        <v>51</v>
      </c>
      <c r="DE21">
        <v>77</v>
      </c>
      <c r="DF21">
        <v>14</v>
      </c>
      <c r="DG21">
        <v>1.5</v>
      </c>
      <c r="DH21">
        <v>29270</v>
      </c>
      <c r="DI21">
        <v>0.27450000000000002</v>
      </c>
      <c r="DJ21">
        <v>1</v>
      </c>
      <c r="DK21">
        <v>7.1400000000000005E-2</v>
      </c>
      <c r="DL21">
        <v>3600</v>
      </c>
      <c r="DM21">
        <v>3600</v>
      </c>
      <c r="DN21">
        <v>3600</v>
      </c>
      <c r="DO21">
        <v>1</v>
      </c>
      <c r="DP21">
        <v>0.14349999999999999</v>
      </c>
      <c r="DQ21">
        <v>100</v>
      </c>
      <c r="DR21">
        <v>3600</v>
      </c>
    </row>
    <row r="22" spans="1:122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5">
        <v>46027</v>
      </c>
      <c r="J22" s="55" t="s">
        <v>501</v>
      </c>
      <c r="K22" s="55"/>
      <c r="L22" s="55"/>
      <c r="M22" s="5">
        <f>DATA_FEBRERO_2026[[#This Row],[RECUPERO]]/DATA_FEBRERO_2026[[#This Row],[META]]</f>
        <v>0.57640000000000002</v>
      </c>
      <c r="N22" s="5">
        <f>6-ROUNDUP(_xlfn.RANK.EQ(DATA_FEBRERO_2026[[#This Row],[AL_AC]],DATA_FEBRERO_2026[AL_AC],0)/(COUNTA(DATA_FEBRERO_2026[AL_AC])/5),0)</f>
        <v>1</v>
      </c>
      <c r="O22" s="54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  <c r="CQ22" t="s">
        <v>637</v>
      </c>
      <c r="CR22" t="s">
        <v>6</v>
      </c>
      <c r="CS22" t="s">
        <v>97</v>
      </c>
      <c r="CT22">
        <v>46064</v>
      </c>
      <c r="CU22">
        <v>1</v>
      </c>
      <c r="CV22">
        <v>1</v>
      </c>
      <c r="CX22">
        <v>1</v>
      </c>
      <c r="CZ22">
        <v>1.1574074074074073E-5</v>
      </c>
      <c r="DA22">
        <v>1.1574074074074073E-5</v>
      </c>
      <c r="DB22">
        <v>2.7303240740740739E-2</v>
      </c>
      <c r="DC22">
        <v>2.4664351851851851E-2</v>
      </c>
      <c r="DD22">
        <v>89</v>
      </c>
      <c r="DE22">
        <v>147</v>
      </c>
      <c r="DF22">
        <v>17</v>
      </c>
      <c r="DG22" t="s">
        <v>824</v>
      </c>
      <c r="DH22">
        <v>36088</v>
      </c>
      <c r="DI22">
        <v>0.191</v>
      </c>
      <c r="DJ22">
        <v>3</v>
      </c>
      <c r="DK22">
        <v>0.17649999999999999</v>
      </c>
      <c r="DL22">
        <v>13540</v>
      </c>
      <c r="DM22">
        <v>4513</v>
      </c>
      <c r="DN22">
        <v>13540</v>
      </c>
      <c r="DO22">
        <v>1</v>
      </c>
      <c r="DP22">
        <v>0.13980000000000001</v>
      </c>
      <c r="DQ22">
        <v>100</v>
      </c>
      <c r="DR22">
        <v>4513</v>
      </c>
    </row>
    <row r="23" spans="1:122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5">
        <v>46052</v>
      </c>
      <c r="J23" s="55" t="s">
        <v>501</v>
      </c>
      <c r="K23" s="55"/>
      <c r="L23" s="55"/>
      <c r="M23" s="5">
        <f>DATA_FEBRERO_2026[[#This Row],[RECUPERO]]/DATA_FEBRERO_2026[[#This Row],[META]]</f>
        <v>1.5618867924528301</v>
      </c>
      <c r="N23" s="5">
        <f>6-ROUNDUP(_xlfn.RANK.EQ(DATA_FEBRERO_2026[[#This Row],[AL_AC]],DATA_FEBRERO_2026[AL_AC],0)/(COUNTA(DATA_FEBRERO_2026[AL_AC])/5),0)</f>
        <v>5</v>
      </c>
      <c r="O23" s="54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  <c r="CQ23" t="s">
        <v>637</v>
      </c>
      <c r="CR23" t="s">
        <v>6</v>
      </c>
      <c r="CS23" t="s">
        <v>97</v>
      </c>
      <c r="CT23">
        <v>46065</v>
      </c>
      <c r="CU23">
        <v>1</v>
      </c>
      <c r="CV23">
        <v>1</v>
      </c>
      <c r="CX23">
        <v>1</v>
      </c>
      <c r="CZ23">
        <v>2.3148148148148147E-5</v>
      </c>
      <c r="DA23">
        <v>2.3148148148148147E-5</v>
      </c>
      <c r="DB23">
        <v>1.6192129629629629E-2</v>
      </c>
      <c r="DC23">
        <v>2.4212962962962964E-2</v>
      </c>
      <c r="DD23">
        <v>93</v>
      </c>
      <c r="DE23">
        <v>160</v>
      </c>
      <c r="DF23">
        <v>25</v>
      </c>
      <c r="DG23">
        <v>1.8</v>
      </c>
      <c r="DH23">
        <v>38439</v>
      </c>
      <c r="DI23">
        <v>0.26879999999999998</v>
      </c>
      <c r="DJ23">
        <v>3</v>
      </c>
      <c r="DK23">
        <v>0.12</v>
      </c>
      <c r="DL23">
        <v>13668</v>
      </c>
      <c r="DM23">
        <v>4556</v>
      </c>
      <c r="DN23">
        <v>13668</v>
      </c>
      <c r="DO23">
        <v>1</v>
      </c>
      <c r="DP23">
        <v>0.48099999999999998</v>
      </c>
      <c r="DQ23">
        <v>100</v>
      </c>
      <c r="DR23">
        <v>4556</v>
      </c>
    </row>
    <row r="24" spans="1:122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5">
        <v>44868</v>
      </c>
      <c r="J24" s="55" t="s">
        <v>501</v>
      </c>
      <c r="K24" s="55"/>
      <c r="L24" s="55"/>
      <c r="M24" s="5">
        <f>DATA_FEBRERO_2026[[#This Row],[RECUPERO]]/DATA_FEBRERO_2026[[#This Row],[META]]</f>
        <v>1.3866382978723404</v>
      </c>
      <c r="N24" s="5">
        <f>6-ROUNDUP(_xlfn.RANK.EQ(DATA_FEBRERO_2026[[#This Row],[AL_AC]],DATA_FEBRERO_2026[AL_AC],0)/(COUNTA(DATA_FEBRERO_2026[AL_AC])/5),0)</f>
        <v>4</v>
      </c>
      <c r="O24" s="54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  <c r="CQ24" t="s">
        <v>637</v>
      </c>
      <c r="CR24" t="s">
        <v>3</v>
      </c>
      <c r="CS24" t="s">
        <v>96</v>
      </c>
      <c r="CT24">
        <v>46079</v>
      </c>
      <c r="CU24">
        <v>1</v>
      </c>
      <c r="CV24">
        <v>1</v>
      </c>
      <c r="CX24">
        <v>1</v>
      </c>
      <c r="CZ24">
        <v>3.1250000000000001E-4</v>
      </c>
      <c r="DA24">
        <v>3.1250000000000001E-4</v>
      </c>
      <c r="DB24">
        <v>0.15505787037037036</v>
      </c>
      <c r="DC24">
        <v>0.20884259259259258</v>
      </c>
      <c r="DD24">
        <v>53</v>
      </c>
      <c r="DE24">
        <v>128</v>
      </c>
      <c r="DF24">
        <v>7</v>
      </c>
      <c r="DG24">
        <v>2</v>
      </c>
      <c r="DH24">
        <v>52086</v>
      </c>
      <c r="DI24">
        <v>0.1321</v>
      </c>
      <c r="DJ24">
        <v>1</v>
      </c>
      <c r="DK24">
        <v>0.1429</v>
      </c>
      <c r="DL24">
        <v>6000</v>
      </c>
      <c r="DM24">
        <v>6000</v>
      </c>
      <c r="DN24">
        <v>6000</v>
      </c>
      <c r="DO24">
        <v>1</v>
      </c>
      <c r="DP24">
        <v>0.1865</v>
      </c>
      <c r="DQ24">
        <v>100</v>
      </c>
      <c r="DR24">
        <v>6000</v>
      </c>
    </row>
    <row r="25" spans="1:122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5">
        <v>45678</v>
      </c>
      <c r="J25" s="55" t="s">
        <v>501</v>
      </c>
      <c r="K25" s="55"/>
      <c r="L25" s="55"/>
      <c r="M25" s="5">
        <f>DATA_FEBRERO_2026[[#This Row],[RECUPERO]]/DATA_FEBRERO_2026[[#This Row],[META]]</f>
        <v>0.94379999999999997</v>
      </c>
      <c r="N25" s="5">
        <f>6-ROUNDUP(_xlfn.RANK.EQ(DATA_FEBRERO_2026[[#This Row],[AL_AC]],DATA_FEBRERO_2026[AL_AC],0)/(COUNTA(DATA_FEBRERO_2026[AL_AC])/5),0)</f>
        <v>3</v>
      </c>
      <c r="O25" s="54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5" t="s">
        <v>637</v>
      </c>
      <c r="CR25" t="s">
        <v>3</v>
      </c>
      <c r="CS25" t="s">
        <v>65</v>
      </c>
      <c r="CT25">
        <v>46078</v>
      </c>
      <c r="CU25">
        <v>1</v>
      </c>
      <c r="CV25">
        <v>1</v>
      </c>
      <c r="CX25">
        <v>1</v>
      </c>
      <c r="CZ25">
        <v>3.3564814814814812E-4</v>
      </c>
      <c r="DA25">
        <v>3.3564814814814812E-4</v>
      </c>
      <c r="DB25">
        <v>0.18979166666666666</v>
      </c>
      <c r="DC25">
        <v>0.15241898148148147</v>
      </c>
      <c r="DD25">
        <v>60</v>
      </c>
      <c r="DE25">
        <v>175</v>
      </c>
      <c r="DF25">
        <v>11</v>
      </c>
      <c r="DG25" t="s">
        <v>698</v>
      </c>
      <c r="DH25">
        <v>25156</v>
      </c>
      <c r="DI25">
        <v>0.18329999999999999</v>
      </c>
      <c r="DJ25">
        <v>1</v>
      </c>
      <c r="DK25">
        <v>9.0899999999999995E-2</v>
      </c>
      <c r="DL25">
        <v>3000</v>
      </c>
      <c r="DM25">
        <v>3000</v>
      </c>
      <c r="DN25">
        <v>3000</v>
      </c>
      <c r="DO25">
        <v>1</v>
      </c>
      <c r="DP25">
        <v>0.14019999999999999</v>
      </c>
      <c r="DQ25">
        <v>100</v>
      </c>
      <c r="DR25">
        <v>3000</v>
      </c>
    </row>
    <row r="26" spans="1:122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5">
        <v>44809</v>
      </c>
      <c r="J26" s="55" t="s">
        <v>501</v>
      </c>
      <c r="K26" s="55"/>
      <c r="L26" s="55"/>
      <c r="M26" s="5">
        <f>DATA_FEBRERO_2026[[#This Row],[RECUPERO]]/DATA_FEBRERO_2026[[#This Row],[META]]</f>
        <v>0.77842553191489361</v>
      </c>
      <c r="N26" s="5">
        <f>6-ROUNDUP(_xlfn.RANK.EQ(DATA_FEBRERO_2026[[#This Row],[AL_AC]],DATA_FEBRERO_2026[AL_AC],0)/(COUNTA(DATA_FEBRERO_2026[AL_AC])/5),0)</f>
        <v>2</v>
      </c>
      <c r="O26" s="54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26" t="s">
        <v>637</v>
      </c>
      <c r="CR26" t="s">
        <v>3</v>
      </c>
      <c r="CS26" t="s">
        <v>31</v>
      </c>
      <c r="CT26">
        <v>46066</v>
      </c>
      <c r="CU26">
        <v>1</v>
      </c>
      <c r="CV26">
        <v>1</v>
      </c>
      <c r="CX26">
        <v>1</v>
      </c>
      <c r="CZ26">
        <v>1.9675925925925926E-4</v>
      </c>
      <c r="DA26">
        <v>1.9675925925925926E-4</v>
      </c>
      <c r="DB26">
        <v>0.14972222222222223</v>
      </c>
      <c r="DC26">
        <v>7.8703703703703706E-2</v>
      </c>
      <c r="DD26">
        <v>53</v>
      </c>
      <c r="DE26">
        <v>148</v>
      </c>
      <c r="DF26">
        <v>9</v>
      </c>
      <c r="DG26">
        <v>3</v>
      </c>
      <c r="DH26">
        <v>17193</v>
      </c>
      <c r="DI26">
        <v>0.16980000000000001</v>
      </c>
      <c r="DJ26">
        <v>2</v>
      </c>
      <c r="DK26">
        <v>0.22220000000000001</v>
      </c>
      <c r="DL26">
        <v>8000</v>
      </c>
      <c r="DM26">
        <v>4000</v>
      </c>
      <c r="DN26">
        <v>8000</v>
      </c>
      <c r="DO26">
        <v>1</v>
      </c>
      <c r="DP26">
        <v>0.16589999999999999</v>
      </c>
      <c r="DQ26">
        <v>100</v>
      </c>
      <c r="DR26">
        <v>4000</v>
      </c>
    </row>
    <row r="27" spans="1:122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5">
        <v>45526</v>
      </c>
      <c r="J27" s="55" t="s">
        <v>501</v>
      </c>
      <c r="K27" s="55"/>
      <c r="L27" s="55"/>
      <c r="M27" s="5">
        <f>DATA_FEBRERO_2026[[#This Row],[RECUPERO]]/DATA_FEBRERO_2026[[#This Row],[META]]</f>
        <v>1.3184</v>
      </c>
      <c r="N27" s="5">
        <f>6-ROUNDUP(_xlfn.RANK.EQ(DATA_FEBRERO_2026[[#This Row],[AL_AC]],DATA_FEBRERO_2026[AL_AC],0)/(COUNTA(DATA_FEBRERO_2026[AL_AC])/5),0)</f>
        <v>4</v>
      </c>
      <c r="O27" s="54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7" t="s">
        <v>637</v>
      </c>
      <c r="CR27" t="s">
        <v>124</v>
      </c>
      <c r="CS27" t="s">
        <v>495</v>
      </c>
      <c r="CT27">
        <v>46069</v>
      </c>
      <c r="CU27">
        <v>1</v>
      </c>
      <c r="CV27">
        <v>1</v>
      </c>
      <c r="CX27">
        <v>1</v>
      </c>
      <c r="CZ27">
        <v>1.1574074074074073E-5</v>
      </c>
      <c r="DA27">
        <v>1.1574074074074073E-5</v>
      </c>
      <c r="DB27">
        <v>0.20402777777777778</v>
      </c>
      <c r="DC27">
        <v>0.15385416666666665</v>
      </c>
      <c r="DD27">
        <v>152</v>
      </c>
      <c r="DE27">
        <v>268</v>
      </c>
      <c r="DF27">
        <v>22</v>
      </c>
      <c r="DG27" t="s">
        <v>855</v>
      </c>
      <c r="DH27">
        <v>13591</v>
      </c>
      <c r="DI27">
        <v>0.1447</v>
      </c>
      <c r="DJ27">
        <v>3</v>
      </c>
      <c r="DK27">
        <v>0.13639999999999999</v>
      </c>
      <c r="DL27">
        <v>1200</v>
      </c>
      <c r="DM27">
        <v>400</v>
      </c>
      <c r="DN27">
        <v>1200</v>
      </c>
      <c r="DO27">
        <v>1</v>
      </c>
      <c r="DP27">
        <v>0.1701</v>
      </c>
      <c r="DQ27">
        <v>98</v>
      </c>
      <c r="DR27">
        <v>400</v>
      </c>
    </row>
    <row r="28" spans="1:122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5">
        <v>45398</v>
      </c>
      <c r="J28" s="55" t="s">
        <v>501</v>
      </c>
      <c r="K28" s="55"/>
      <c r="L28" s="55"/>
      <c r="M28" s="5">
        <f>DATA_FEBRERO_2026[[#This Row],[RECUPERO]]/DATA_FEBRERO_2026[[#This Row],[META]]</f>
        <v>1.3682000000000001</v>
      </c>
      <c r="N28" s="5">
        <f>6-ROUNDUP(_xlfn.RANK.EQ(DATA_FEBRERO_2026[[#This Row],[AL_AC]],DATA_FEBRERO_2026[AL_AC],0)/(COUNTA(DATA_FEBRERO_2026[AL_AC])/5),0)</f>
        <v>4</v>
      </c>
      <c r="O28" s="54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28" t="s">
        <v>637</v>
      </c>
      <c r="CR28" t="s">
        <v>124</v>
      </c>
      <c r="CS28" t="s">
        <v>495</v>
      </c>
      <c r="CT28">
        <v>46073</v>
      </c>
      <c r="CU28">
        <v>1</v>
      </c>
      <c r="CV28">
        <v>1</v>
      </c>
      <c r="CX28">
        <v>1</v>
      </c>
      <c r="CZ28">
        <v>1.8518518518518518E-4</v>
      </c>
      <c r="DA28">
        <v>1.8518518518518518E-4</v>
      </c>
      <c r="DB28">
        <v>0.20032407407407407</v>
      </c>
      <c r="DC28">
        <v>0.15982638888888889</v>
      </c>
      <c r="DD28">
        <v>103</v>
      </c>
      <c r="DE28">
        <v>185</v>
      </c>
      <c r="DF28">
        <v>24</v>
      </c>
      <c r="DG28" t="s">
        <v>677</v>
      </c>
      <c r="DH28">
        <v>21163</v>
      </c>
      <c r="DI28">
        <v>0.23300000000000001</v>
      </c>
      <c r="DJ28">
        <v>1</v>
      </c>
      <c r="DK28">
        <v>4.1700000000000001E-2</v>
      </c>
      <c r="DL28">
        <v>150</v>
      </c>
      <c r="DM28">
        <v>150</v>
      </c>
      <c r="DN28">
        <v>150</v>
      </c>
      <c r="DO28">
        <v>1</v>
      </c>
      <c r="DP28">
        <v>0.55279999999999996</v>
      </c>
      <c r="DQ28">
        <v>98</v>
      </c>
      <c r="DR28">
        <v>150</v>
      </c>
    </row>
    <row r="29" spans="1:122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5">
        <v>43313</v>
      </c>
      <c r="J29" s="55" t="s">
        <v>501</v>
      </c>
      <c r="K29" s="55"/>
      <c r="L29" s="55"/>
      <c r="M29" s="5">
        <f>DATA_FEBRERO_2026[[#This Row],[RECUPERO]]/DATA_FEBRERO_2026[[#This Row],[META]]</f>
        <v>0.70364285714285713</v>
      </c>
      <c r="N29" s="5">
        <f>6-ROUNDUP(_xlfn.RANK.EQ(DATA_FEBRERO_2026[[#This Row],[AL_AC]],DATA_FEBRERO_2026[AL_AC],0)/(COUNTA(DATA_FEBRERO_2026[AL_AC])/5),0)</f>
        <v>1</v>
      </c>
      <c r="O29" s="54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29" t="s">
        <v>637</v>
      </c>
      <c r="CR29" t="s">
        <v>124</v>
      </c>
      <c r="CS29" t="s">
        <v>495</v>
      </c>
      <c r="CT29">
        <v>46077</v>
      </c>
      <c r="CU29">
        <v>1</v>
      </c>
      <c r="CV29">
        <v>1</v>
      </c>
      <c r="CX29">
        <v>1</v>
      </c>
      <c r="CZ29">
        <v>1.9675925925925926E-4</v>
      </c>
      <c r="DA29">
        <v>1.9675925925925926E-4</v>
      </c>
      <c r="DB29">
        <v>0.17857638888888888</v>
      </c>
      <c r="DC29">
        <v>0.17652777777777778</v>
      </c>
      <c r="DD29">
        <v>100</v>
      </c>
      <c r="DE29">
        <v>216</v>
      </c>
      <c r="DF29">
        <v>27</v>
      </c>
      <c r="DG29" t="s">
        <v>1007</v>
      </c>
      <c r="DH29">
        <v>23856</v>
      </c>
      <c r="DI29">
        <v>0.27</v>
      </c>
      <c r="DJ29">
        <v>3</v>
      </c>
      <c r="DK29">
        <v>0.1111</v>
      </c>
      <c r="DL29">
        <v>1150</v>
      </c>
      <c r="DM29">
        <v>383</v>
      </c>
      <c r="DN29">
        <v>1150</v>
      </c>
      <c r="DO29">
        <v>1</v>
      </c>
      <c r="DP29">
        <v>0.23019999999999999</v>
      </c>
      <c r="DQ29">
        <v>98</v>
      </c>
      <c r="DR29">
        <v>383</v>
      </c>
    </row>
    <row r="30" spans="1:122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5">
        <v>44257</v>
      </c>
      <c r="J30" s="55" t="s">
        <v>501</v>
      </c>
      <c r="K30" s="55"/>
      <c r="L30" s="55"/>
      <c r="M30" s="5">
        <f>DATA_FEBRERO_2026[[#This Row],[RECUPERO]]/DATA_FEBRERO_2026[[#This Row],[META]]</f>
        <v>0.93251063829787229</v>
      </c>
      <c r="N30" s="5">
        <f>6-ROUNDUP(_xlfn.RANK.EQ(DATA_FEBRERO_2026[[#This Row],[AL_AC]],DATA_FEBRERO_2026[AL_AC],0)/(COUNTA(DATA_FEBRERO_2026[AL_AC])/5),0)</f>
        <v>2</v>
      </c>
      <c r="O30" s="54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0" t="s">
        <v>637</v>
      </c>
      <c r="CR30" t="s">
        <v>124</v>
      </c>
      <c r="CS30" t="s">
        <v>493</v>
      </c>
      <c r="CT30">
        <v>46070</v>
      </c>
      <c r="CU30">
        <v>1</v>
      </c>
      <c r="CV30">
        <v>1</v>
      </c>
      <c r="CX30">
        <v>1</v>
      </c>
      <c r="CZ30">
        <v>2.3148148148148147E-5</v>
      </c>
      <c r="DA30">
        <v>2.3148148148148147E-5</v>
      </c>
      <c r="DB30">
        <v>0.22402777777777777</v>
      </c>
      <c r="DC30">
        <v>0.13590277777777779</v>
      </c>
      <c r="DD30">
        <v>187</v>
      </c>
      <c r="DE30">
        <v>237</v>
      </c>
      <c r="DF30">
        <v>44</v>
      </c>
      <c r="DG30" t="s">
        <v>1064</v>
      </c>
      <c r="DH30">
        <v>14936</v>
      </c>
      <c r="DI30">
        <v>0.23530000000000001</v>
      </c>
      <c r="DJ30">
        <v>3</v>
      </c>
      <c r="DK30">
        <v>6.8199999999999997E-2</v>
      </c>
      <c r="DL30">
        <v>2000</v>
      </c>
      <c r="DM30">
        <v>667</v>
      </c>
      <c r="DN30">
        <v>2000</v>
      </c>
      <c r="DO30">
        <v>1</v>
      </c>
      <c r="DP30">
        <v>0.18759999999999999</v>
      </c>
      <c r="DQ30">
        <v>98</v>
      </c>
      <c r="DR30">
        <v>667</v>
      </c>
    </row>
    <row r="31" spans="1:122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5">
        <v>45971</v>
      </c>
      <c r="J31" s="55" t="s">
        <v>501</v>
      </c>
      <c r="K31" s="55"/>
      <c r="L31" s="55"/>
      <c r="M31" s="5">
        <f>DATA_FEBRERO_2026[[#This Row],[RECUPERO]]/DATA_FEBRERO_2026[[#This Row],[META]]</f>
        <v>1.6580754716981132</v>
      </c>
      <c r="N31" s="5">
        <f>6-ROUNDUP(_xlfn.RANK.EQ(DATA_FEBRERO_2026[[#This Row],[AL_AC]],DATA_FEBRERO_2026[AL_AC],0)/(COUNTA(DATA_FEBRERO_2026[AL_AC])/5),0)</f>
        <v>5</v>
      </c>
      <c r="O31" s="54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1" t="s">
        <v>637</v>
      </c>
      <c r="CR31" t="s">
        <v>124</v>
      </c>
      <c r="CS31" t="s">
        <v>49</v>
      </c>
      <c r="CT31">
        <v>46058</v>
      </c>
      <c r="CU31">
        <v>1</v>
      </c>
      <c r="CV31">
        <v>1</v>
      </c>
      <c r="CX31">
        <v>1</v>
      </c>
      <c r="CZ31">
        <v>3.2407407407407406E-3</v>
      </c>
      <c r="DA31">
        <v>3.2407407407407406E-3</v>
      </c>
      <c r="DB31">
        <v>6.9942129629629632E-2</v>
      </c>
      <c r="DC31">
        <v>3.6527777777777777E-2</v>
      </c>
      <c r="DD31">
        <v>62</v>
      </c>
      <c r="DE31">
        <v>91</v>
      </c>
      <c r="DF31">
        <v>14</v>
      </c>
      <c r="DG31" t="s">
        <v>708</v>
      </c>
      <c r="DH31">
        <v>6237</v>
      </c>
      <c r="DI31">
        <v>0.2258</v>
      </c>
      <c r="DJ31">
        <v>1</v>
      </c>
      <c r="DK31">
        <v>7.1400000000000005E-2</v>
      </c>
      <c r="DL31">
        <v>400</v>
      </c>
      <c r="DM31">
        <v>400</v>
      </c>
      <c r="DN31">
        <v>400</v>
      </c>
      <c r="DO31">
        <v>1</v>
      </c>
      <c r="DP31">
        <v>0.30830000000000002</v>
      </c>
      <c r="DQ31">
        <v>98</v>
      </c>
      <c r="DR31">
        <v>400</v>
      </c>
    </row>
    <row r="32" spans="1:122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5">
        <v>45882</v>
      </c>
      <c r="J32" s="55" t="s">
        <v>501</v>
      </c>
      <c r="K32" s="55"/>
      <c r="L32" s="55"/>
      <c r="M32" s="5">
        <f>DATA_FEBRERO_2026[[#This Row],[RECUPERO]]/DATA_FEBRERO_2026[[#This Row],[META]]</f>
        <v>0.71779999999999999</v>
      </c>
      <c r="N32" s="5">
        <f>6-ROUNDUP(_xlfn.RANK.EQ(DATA_FEBRERO_2026[[#This Row],[AL_AC]],DATA_FEBRERO_2026[AL_AC],0)/(COUNTA(DATA_FEBRERO_2026[AL_AC])/5),0)</f>
        <v>2</v>
      </c>
      <c r="O32" s="54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2" t="s">
        <v>637</v>
      </c>
      <c r="CR32" t="s">
        <v>124</v>
      </c>
      <c r="CS32" t="s">
        <v>77</v>
      </c>
      <c r="CT32">
        <v>46072</v>
      </c>
      <c r="CU32">
        <v>1</v>
      </c>
      <c r="CV32">
        <v>1</v>
      </c>
      <c r="CX32">
        <v>1</v>
      </c>
      <c r="CZ32">
        <v>0</v>
      </c>
      <c r="DA32">
        <v>0</v>
      </c>
      <c r="DB32">
        <v>0.1683912037037037</v>
      </c>
      <c r="DC32">
        <v>0.14344907407407406</v>
      </c>
      <c r="DD32">
        <v>84</v>
      </c>
      <c r="DE32">
        <v>162</v>
      </c>
      <c r="DF32">
        <v>23</v>
      </c>
      <c r="DG32" t="s">
        <v>800</v>
      </c>
      <c r="DH32">
        <v>18917</v>
      </c>
      <c r="DI32">
        <v>0.27379999999999999</v>
      </c>
      <c r="DJ32">
        <v>1</v>
      </c>
      <c r="DK32">
        <v>4.3499999999999997E-2</v>
      </c>
      <c r="DL32">
        <v>400</v>
      </c>
      <c r="DM32">
        <v>400</v>
      </c>
      <c r="DN32">
        <v>400</v>
      </c>
      <c r="DO32">
        <v>1</v>
      </c>
      <c r="DP32">
        <v>0.43990000000000001</v>
      </c>
      <c r="DQ32">
        <v>98</v>
      </c>
      <c r="DR32">
        <v>400</v>
      </c>
    </row>
    <row r="33" spans="1:122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5">
        <v>45019</v>
      </c>
      <c r="J33" s="55" t="s">
        <v>501</v>
      </c>
      <c r="K33" s="55"/>
      <c r="L33" s="55"/>
      <c r="M33" s="5">
        <f>DATA_FEBRERO_2026[[#This Row],[RECUPERO]]/DATA_FEBRERO_2026[[#This Row],[META]]</f>
        <v>1.05236</v>
      </c>
      <c r="N33" s="5">
        <f>6-ROUNDUP(_xlfn.RANK.EQ(DATA_FEBRERO_2026[[#This Row],[AL_AC]],DATA_FEBRERO_2026[AL_AC],0)/(COUNTA(DATA_FEBRERO_2026[AL_AC])/5),0)</f>
        <v>3</v>
      </c>
      <c r="O33" s="54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3" t="s">
        <v>637</v>
      </c>
      <c r="CR33" t="s">
        <v>124</v>
      </c>
      <c r="CS33" t="s">
        <v>73</v>
      </c>
      <c r="CT33">
        <v>46073</v>
      </c>
      <c r="CU33">
        <v>1</v>
      </c>
      <c r="CV33">
        <v>1</v>
      </c>
      <c r="CX33">
        <v>1</v>
      </c>
      <c r="CZ33">
        <v>1.0416666666666667E-4</v>
      </c>
      <c r="DA33">
        <v>1.0416666666666667E-4</v>
      </c>
      <c r="DB33">
        <v>0.20732638888888888</v>
      </c>
      <c r="DC33">
        <v>0.14310185185185184</v>
      </c>
      <c r="DD33">
        <v>60</v>
      </c>
      <c r="DE33">
        <v>94</v>
      </c>
      <c r="DF33">
        <v>11</v>
      </c>
      <c r="DG33" t="s">
        <v>1092</v>
      </c>
      <c r="DH33">
        <v>12583</v>
      </c>
      <c r="DI33">
        <v>0.18329999999999999</v>
      </c>
      <c r="DJ33">
        <v>1</v>
      </c>
      <c r="DK33">
        <v>9.0899999999999995E-2</v>
      </c>
      <c r="DL33">
        <v>204</v>
      </c>
      <c r="DM33">
        <v>204</v>
      </c>
      <c r="DQ33">
        <v>98</v>
      </c>
    </row>
    <row r="34" spans="1:122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5">
        <v>45112</v>
      </c>
      <c r="J34" s="55" t="s">
        <v>501</v>
      </c>
      <c r="K34" s="55"/>
      <c r="L34" s="55"/>
      <c r="M34" s="5">
        <f>DATA_FEBRERO_2026[[#This Row],[RECUPERO]]/DATA_FEBRERO_2026[[#This Row],[META]]</f>
        <v>0.7581</v>
      </c>
      <c r="N34" s="5">
        <f>6-ROUNDUP(_xlfn.RANK.EQ(DATA_FEBRERO_2026[[#This Row],[AL_AC]],DATA_FEBRERO_2026[AL_AC],0)/(COUNTA(DATA_FEBRERO_2026[AL_AC])/5),0)</f>
        <v>2</v>
      </c>
      <c r="O34" s="54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34" t="s">
        <v>637</v>
      </c>
      <c r="CR34" t="s">
        <v>125</v>
      </c>
      <c r="CS34" t="s">
        <v>109</v>
      </c>
      <c r="CT34">
        <v>46070</v>
      </c>
      <c r="CU34">
        <v>1</v>
      </c>
      <c r="CV34">
        <v>1</v>
      </c>
      <c r="CX34">
        <v>1</v>
      </c>
      <c r="CZ34">
        <v>2.0833333333333335E-4</v>
      </c>
      <c r="DA34">
        <v>2.0833333333333335E-4</v>
      </c>
      <c r="DB34">
        <v>0.21230324074074075</v>
      </c>
      <c r="DC34">
        <v>0.13280092592592593</v>
      </c>
      <c r="DD34">
        <v>98</v>
      </c>
      <c r="DE34">
        <v>222</v>
      </c>
      <c r="DF34">
        <v>19</v>
      </c>
      <c r="DG34" t="s">
        <v>839</v>
      </c>
      <c r="DH34">
        <v>33538</v>
      </c>
      <c r="DI34">
        <v>0.19389999999999999</v>
      </c>
      <c r="DJ34">
        <v>1</v>
      </c>
      <c r="DK34">
        <v>5.2600000000000001E-2</v>
      </c>
      <c r="DL34">
        <v>400</v>
      </c>
      <c r="DM34">
        <v>400</v>
      </c>
      <c r="DN34">
        <v>400</v>
      </c>
      <c r="DO34">
        <v>1</v>
      </c>
      <c r="DP34">
        <v>0.34300000000000003</v>
      </c>
      <c r="DQ34">
        <v>98</v>
      </c>
      <c r="DR34">
        <v>400</v>
      </c>
    </row>
    <row r="35" spans="1:122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5">
        <v>46064</v>
      </c>
      <c r="J35" s="55" t="s">
        <v>501</v>
      </c>
      <c r="K35" s="55"/>
      <c r="L35" s="55"/>
      <c r="M35" s="5">
        <f>DATA_FEBRERO_2026[[#This Row],[RECUPERO]]/DATA_FEBRERO_2026[[#This Row],[META]]</f>
        <v>1.1268388888888889</v>
      </c>
      <c r="N35" s="5">
        <f>6-ROUNDUP(_xlfn.RANK.EQ(DATA_FEBRERO_2026[[#This Row],[AL_AC]],DATA_FEBRERO_2026[AL_AC],0)/(COUNTA(DATA_FEBRERO_2026[AL_AC])/5),0)</f>
        <v>3</v>
      </c>
      <c r="O35" s="54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5" t="s">
        <v>637</v>
      </c>
      <c r="CR35" t="s">
        <v>125</v>
      </c>
      <c r="CS35" t="s">
        <v>12</v>
      </c>
      <c r="CT35">
        <v>46062</v>
      </c>
      <c r="CU35">
        <v>1</v>
      </c>
      <c r="CV35">
        <v>1</v>
      </c>
      <c r="CX35">
        <v>1</v>
      </c>
      <c r="CZ35">
        <v>5.7870370370370373E-5</v>
      </c>
      <c r="DA35">
        <v>5.7870370370370373E-5</v>
      </c>
      <c r="DB35">
        <v>6.6145833333333334E-2</v>
      </c>
      <c r="DC35">
        <v>1.7858796296296296E-2</v>
      </c>
      <c r="DD35">
        <v>86</v>
      </c>
      <c r="DE35">
        <v>271</v>
      </c>
      <c r="DF35">
        <v>10</v>
      </c>
      <c r="DG35">
        <v>1.6</v>
      </c>
      <c r="DH35">
        <v>29256</v>
      </c>
      <c r="DI35">
        <v>0.1163</v>
      </c>
      <c r="DJ35">
        <v>2</v>
      </c>
      <c r="DK35">
        <v>0.2</v>
      </c>
      <c r="DL35">
        <v>19700</v>
      </c>
      <c r="DM35">
        <v>9850</v>
      </c>
      <c r="DN35">
        <v>19700</v>
      </c>
      <c r="DO35">
        <v>1</v>
      </c>
      <c r="DP35">
        <v>0.29849999999999999</v>
      </c>
      <c r="DQ35">
        <v>98</v>
      </c>
      <c r="DR35">
        <v>9850</v>
      </c>
    </row>
    <row r="36" spans="1:122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5">
        <v>44838</v>
      </c>
      <c r="J36" s="55" t="s">
        <v>501</v>
      </c>
      <c r="K36" s="55"/>
      <c r="L36" s="55"/>
      <c r="M36" s="5">
        <f>DATA_FEBRERO_2026[[#This Row],[RECUPERO]]/DATA_FEBRERO_2026[[#This Row],[META]]</f>
        <v>2.7234042553191489E-2</v>
      </c>
      <c r="N36" s="5">
        <f>6-ROUNDUP(_xlfn.RANK.EQ(DATA_FEBRERO_2026[[#This Row],[AL_AC]],DATA_FEBRERO_2026[AL_AC],0)/(COUNTA(DATA_FEBRERO_2026[AL_AC])/5),0)</f>
        <v>1</v>
      </c>
      <c r="O36" s="54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6" t="s">
        <v>637</v>
      </c>
      <c r="CR36" t="s">
        <v>125</v>
      </c>
      <c r="CS36" t="s">
        <v>206</v>
      </c>
      <c r="CT36">
        <v>46072</v>
      </c>
      <c r="CU36">
        <v>1</v>
      </c>
      <c r="CV36">
        <v>1</v>
      </c>
      <c r="CX36">
        <v>1</v>
      </c>
      <c r="CZ36">
        <v>8.1018518518518516E-5</v>
      </c>
      <c r="DA36">
        <v>8.1018518518518516E-5</v>
      </c>
      <c r="DB36">
        <v>0.19835648148148149</v>
      </c>
      <c r="DC36">
        <v>0.14377314814814815</v>
      </c>
      <c r="DD36">
        <v>111</v>
      </c>
      <c r="DE36">
        <v>259</v>
      </c>
      <c r="DF36">
        <v>16</v>
      </c>
      <c r="DG36">
        <v>2.3125</v>
      </c>
      <c r="DH36">
        <v>41527</v>
      </c>
      <c r="DI36">
        <v>0.14410000000000001</v>
      </c>
      <c r="DJ36">
        <v>2</v>
      </c>
      <c r="DK36">
        <v>0.125</v>
      </c>
      <c r="DL36">
        <v>2450</v>
      </c>
      <c r="DM36">
        <v>1225</v>
      </c>
      <c r="DN36">
        <v>2450</v>
      </c>
      <c r="DO36">
        <v>1</v>
      </c>
      <c r="DP36">
        <v>0.32779999999999998</v>
      </c>
      <c r="DQ36">
        <v>98</v>
      </c>
      <c r="DR36">
        <v>1225</v>
      </c>
    </row>
    <row r="37" spans="1:122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5">
        <v>44746</v>
      </c>
      <c r="J37" s="55" t="s">
        <v>501</v>
      </c>
      <c r="K37" s="55"/>
      <c r="L37" s="55"/>
      <c r="M37" s="5">
        <f>DATA_FEBRERO_2026[[#This Row],[RECUPERO]]/DATA_FEBRERO_2026[[#This Row],[META]]</f>
        <v>1.0220221276595745</v>
      </c>
      <c r="N37" s="5">
        <f>6-ROUNDUP(_xlfn.RANK.EQ(DATA_FEBRERO_2026[[#This Row],[AL_AC]],DATA_FEBRERO_2026[AL_AC],0)/(COUNTA(DATA_FEBRERO_2026[AL_AC])/5),0)</f>
        <v>3</v>
      </c>
      <c r="O37" s="54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37" t="s">
        <v>637</v>
      </c>
      <c r="CR37" t="s">
        <v>125</v>
      </c>
      <c r="CS37" t="s">
        <v>59</v>
      </c>
      <c r="CT37">
        <v>46063</v>
      </c>
      <c r="CU37">
        <v>1</v>
      </c>
      <c r="CV37">
        <v>1</v>
      </c>
      <c r="CX37">
        <v>1</v>
      </c>
      <c r="CZ37">
        <v>1.1574074074074073E-5</v>
      </c>
      <c r="DA37">
        <v>1.1574074074074073E-5</v>
      </c>
      <c r="DB37">
        <v>5.0405092592592592E-2</v>
      </c>
      <c r="DC37">
        <v>5.1921296296296299E-2</v>
      </c>
      <c r="DD37">
        <v>193</v>
      </c>
      <c r="DE37">
        <v>416</v>
      </c>
      <c r="DF37">
        <v>35</v>
      </c>
      <c r="DG37" t="s">
        <v>992</v>
      </c>
      <c r="DH37">
        <v>55965</v>
      </c>
      <c r="DI37">
        <v>0.18129999999999999</v>
      </c>
      <c r="DJ37">
        <v>2</v>
      </c>
      <c r="DK37">
        <v>5.7099999999999998E-2</v>
      </c>
      <c r="DL37">
        <v>2800</v>
      </c>
      <c r="DM37">
        <v>1400</v>
      </c>
      <c r="DN37">
        <v>2800</v>
      </c>
      <c r="DO37">
        <v>1</v>
      </c>
      <c r="DP37">
        <v>0.2</v>
      </c>
      <c r="DQ37">
        <v>98</v>
      </c>
      <c r="DR37">
        <v>1400</v>
      </c>
    </row>
    <row r="38" spans="1:122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5">
        <v>45789</v>
      </c>
      <c r="J38" s="55" t="s">
        <v>501</v>
      </c>
      <c r="K38" s="55"/>
      <c r="L38" s="55"/>
      <c r="M38" s="5">
        <f>DATA_FEBRERO_2026[[#This Row],[RECUPERO]]/DATA_FEBRERO_2026[[#This Row],[META]]</f>
        <v>1.3504444444444443</v>
      </c>
      <c r="N38" s="5">
        <f>6-ROUNDUP(_xlfn.RANK.EQ(DATA_FEBRERO_2026[[#This Row],[AL_AC]],DATA_FEBRERO_2026[AL_AC],0)/(COUNTA(DATA_FEBRERO_2026[AL_AC])/5),0)</f>
        <v>4</v>
      </c>
      <c r="O38" s="54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38" t="s">
        <v>637</v>
      </c>
      <c r="CR38" t="s">
        <v>125</v>
      </c>
      <c r="CS38" t="s">
        <v>10</v>
      </c>
      <c r="CT38">
        <v>46071</v>
      </c>
      <c r="CU38">
        <v>1</v>
      </c>
      <c r="CV38">
        <v>1</v>
      </c>
      <c r="CX38">
        <v>1</v>
      </c>
      <c r="CZ38">
        <v>4.6296296296296294E-5</v>
      </c>
      <c r="DA38">
        <v>4.6296296296296294E-5</v>
      </c>
      <c r="DB38">
        <v>0.20121527777777778</v>
      </c>
      <c r="DC38">
        <v>0.14453703703703705</v>
      </c>
      <c r="DD38">
        <v>107</v>
      </c>
      <c r="DE38">
        <v>208</v>
      </c>
      <c r="DF38">
        <v>14</v>
      </c>
      <c r="DG38" t="s">
        <v>708</v>
      </c>
      <c r="DH38">
        <v>32936</v>
      </c>
      <c r="DI38">
        <v>0.1308</v>
      </c>
      <c r="DJ38">
        <v>2</v>
      </c>
      <c r="DK38">
        <v>0.1429</v>
      </c>
      <c r="DL38">
        <v>7700</v>
      </c>
      <c r="DM38">
        <v>3850</v>
      </c>
      <c r="DN38">
        <v>7700</v>
      </c>
      <c r="DO38">
        <v>1</v>
      </c>
      <c r="DP38">
        <v>0.26640000000000003</v>
      </c>
      <c r="DQ38">
        <v>98</v>
      </c>
      <c r="DR38">
        <v>3850</v>
      </c>
    </row>
    <row r="39" spans="1:122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5">
        <v>44867</v>
      </c>
      <c r="J39" s="55" t="s">
        <v>501</v>
      </c>
      <c r="K39" s="55"/>
      <c r="L39" s="55"/>
      <c r="M39" s="5">
        <f>DATA_FEBRERO_2026[[#This Row],[RECUPERO]]/DATA_FEBRERO_2026[[#This Row],[META]]</f>
        <v>0.6435849056603774</v>
      </c>
      <c r="N39" s="5">
        <f>6-ROUNDUP(_xlfn.RANK.EQ(DATA_FEBRERO_2026[[#This Row],[AL_AC]],DATA_FEBRERO_2026[AL_AC],0)/(COUNTA(DATA_FEBRERO_2026[AL_AC])/5),0)</f>
        <v>1</v>
      </c>
      <c r="O39" s="54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39" t="s">
        <v>637</v>
      </c>
      <c r="CR39" t="s">
        <v>2</v>
      </c>
      <c r="CS39" t="s">
        <v>15</v>
      </c>
      <c r="CT39">
        <v>46079</v>
      </c>
      <c r="CU39">
        <v>1</v>
      </c>
      <c r="CV39">
        <v>1</v>
      </c>
      <c r="CX39">
        <v>1</v>
      </c>
      <c r="CZ39">
        <v>1.7361111111111112E-4</v>
      </c>
      <c r="DA39">
        <v>1.7361111111111112E-4</v>
      </c>
      <c r="DB39">
        <v>0.12725694444444444</v>
      </c>
      <c r="DC39">
        <v>0.16652777777777777</v>
      </c>
      <c r="DD39">
        <v>77</v>
      </c>
      <c r="DE39">
        <v>107</v>
      </c>
      <c r="DF39">
        <v>13</v>
      </c>
      <c r="DG39" t="s">
        <v>737</v>
      </c>
      <c r="DH39">
        <v>9273</v>
      </c>
      <c r="DI39">
        <v>0.16880000000000001</v>
      </c>
      <c r="DJ39">
        <v>2</v>
      </c>
      <c r="DK39">
        <v>0.15379999999999999</v>
      </c>
      <c r="DL39">
        <v>3406</v>
      </c>
      <c r="DM39">
        <v>1703</v>
      </c>
      <c r="DN39">
        <v>3406</v>
      </c>
      <c r="DO39">
        <v>1</v>
      </c>
      <c r="DP39">
        <v>0.4763</v>
      </c>
      <c r="DQ39">
        <v>98</v>
      </c>
      <c r="DR39">
        <v>1703</v>
      </c>
    </row>
    <row r="40" spans="1:122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5">
        <v>44109</v>
      </c>
      <c r="J40" s="55" t="s">
        <v>501</v>
      </c>
      <c r="K40" s="55"/>
      <c r="L40" s="55"/>
      <c r="M40" s="5">
        <f>DATA_FEBRERO_2026[[#This Row],[RECUPERO]]/DATA_FEBRERO_2026[[#This Row],[META]]</f>
        <v>6.6159999999999997E-2</v>
      </c>
      <c r="N40" s="5">
        <f>6-ROUNDUP(_xlfn.RANK.EQ(DATA_FEBRERO_2026[[#This Row],[AL_AC]],DATA_FEBRERO_2026[AL_AC],0)/(COUNTA(DATA_FEBRERO_2026[AL_AC])/5),0)</f>
        <v>1</v>
      </c>
      <c r="O40" s="54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0" t="s">
        <v>637</v>
      </c>
      <c r="CR40" t="s">
        <v>2</v>
      </c>
      <c r="CS40" t="s">
        <v>79</v>
      </c>
      <c r="CT40">
        <v>46078</v>
      </c>
      <c r="CU40">
        <v>1</v>
      </c>
      <c r="CV40">
        <v>1</v>
      </c>
      <c r="CX40">
        <v>1</v>
      </c>
      <c r="CZ40">
        <v>3.1250000000000001E-4</v>
      </c>
      <c r="DA40">
        <v>3.1250000000000001E-4</v>
      </c>
      <c r="DB40">
        <v>0.15900462962962963</v>
      </c>
      <c r="DC40">
        <v>0.19880787037037037</v>
      </c>
      <c r="DD40">
        <v>70</v>
      </c>
      <c r="DE40">
        <v>157</v>
      </c>
      <c r="DF40">
        <v>23</v>
      </c>
      <c r="DG40" t="s">
        <v>957</v>
      </c>
      <c r="DH40">
        <v>33480</v>
      </c>
      <c r="DI40">
        <v>0.3286</v>
      </c>
      <c r="DJ40">
        <v>2</v>
      </c>
      <c r="DK40">
        <v>8.6999999999999994E-2</v>
      </c>
      <c r="DL40">
        <v>14000</v>
      </c>
      <c r="DM40">
        <v>7000</v>
      </c>
      <c r="DN40">
        <v>14000</v>
      </c>
      <c r="DO40">
        <v>1</v>
      </c>
      <c r="DP40">
        <v>0.1071</v>
      </c>
      <c r="DQ40">
        <v>98</v>
      </c>
      <c r="DR40">
        <v>7000</v>
      </c>
    </row>
    <row r="41" spans="1:122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5">
        <v>45334</v>
      </c>
      <c r="J41" s="55" t="s">
        <v>501</v>
      </c>
      <c r="K41" s="55"/>
      <c r="L41" s="55"/>
      <c r="M41" s="5">
        <f>DATA_FEBRERO_2026[[#This Row],[RECUPERO]]/DATA_FEBRERO_2026[[#This Row],[META]]</f>
        <v>1.4429000000000001</v>
      </c>
      <c r="N41" s="5">
        <f>6-ROUNDUP(_xlfn.RANK.EQ(DATA_FEBRERO_2026[[#This Row],[AL_AC]],DATA_FEBRERO_2026[AL_AC],0)/(COUNTA(DATA_FEBRERO_2026[AL_AC])/5),0)</f>
        <v>4</v>
      </c>
      <c r="O41" s="54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1" t="s">
        <v>637</v>
      </c>
      <c r="CR41" t="s">
        <v>6</v>
      </c>
      <c r="CS41" t="s">
        <v>37</v>
      </c>
      <c r="CT41">
        <v>46064</v>
      </c>
      <c r="CU41">
        <v>1</v>
      </c>
      <c r="CV41">
        <v>1</v>
      </c>
      <c r="CX41">
        <v>1</v>
      </c>
      <c r="CZ41">
        <v>0</v>
      </c>
      <c r="DA41">
        <v>0</v>
      </c>
      <c r="DB41">
        <v>3.3055555555555553E-2</v>
      </c>
      <c r="DC41">
        <v>5.0694444444444441E-3</v>
      </c>
      <c r="DD41">
        <v>133</v>
      </c>
      <c r="DE41">
        <v>154</v>
      </c>
      <c r="DF41">
        <v>6</v>
      </c>
      <c r="DG41" t="s">
        <v>706</v>
      </c>
      <c r="DH41">
        <v>26723</v>
      </c>
      <c r="DI41">
        <v>4.5100000000000001E-2</v>
      </c>
      <c r="DJ41">
        <v>2</v>
      </c>
      <c r="DK41">
        <v>0.33329999999999999</v>
      </c>
      <c r="DL41">
        <v>1470</v>
      </c>
      <c r="DM41">
        <v>735</v>
      </c>
      <c r="DN41">
        <v>1470</v>
      </c>
      <c r="DO41">
        <v>1</v>
      </c>
      <c r="DP41">
        <v>0.24</v>
      </c>
      <c r="DQ41">
        <v>98</v>
      </c>
      <c r="DR41">
        <v>735</v>
      </c>
    </row>
    <row r="42" spans="1:122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5">
        <v>44685</v>
      </c>
      <c r="J42" s="55" t="s">
        <v>501</v>
      </c>
      <c r="K42" s="55"/>
      <c r="L42" s="55"/>
      <c r="M42" s="5">
        <f>DATA_FEBRERO_2026[[#This Row],[RECUPERO]]/DATA_FEBRERO_2026[[#This Row],[META]]</f>
        <v>0.57272000000000001</v>
      </c>
      <c r="N42" s="5">
        <f>6-ROUNDUP(_xlfn.RANK.EQ(DATA_FEBRERO_2026[[#This Row],[AL_AC]],DATA_FEBRERO_2026[AL_AC],0)/(COUNTA(DATA_FEBRERO_2026[AL_AC])/5),0)</f>
        <v>1</v>
      </c>
      <c r="O42" s="54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2" t="s">
        <v>637</v>
      </c>
      <c r="CR42" t="s">
        <v>6</v>
      </c>
      <c r="CS42" t="s">
        <v>97</v>
      </c>
      <c r="CT42">
        <v>46066</v>
      </c>
      <c r="CU42">
        <v>1</v>
      </c>
      <c r="CV42">
        <v>1</v>
      </c>
      <c r="CX42">
        <v>1</v>
      </c>
      <c r="CZ42">
        <v>9.2592592592592588E-5</v>
      </c>
      <c r="DA42">
        <v>9.2592592592592588E-5</v>
      </c>
      <c r="DB42">
        <v>0.21900462962962963</v>
      </c>
      <c r="DC42">
        <v>0.10700231481481481</v>
      </c>
      <c r="DD42">
        <v>82</v>
      </c>
      <c r="DE42">
        <v>155</v>
      </c>
      <c r="DF42">
        <v>22</v>
      </c>
      <c r="DG42" t="s">
        <v>684</v>
      </c>
      <c r="DH42">
        <v>25509</v>
      </c>
      <c r="DI42">
        <v>0.26829999999999998</v>
      </c>
      <c r="DJ42">
        <v>2</v>
      </c>
      <c r="DK42">
        <v>9.0899999999999995E-2</v>
      </c>
      <c r="DL42">
        <v>3360</v>
      </c>
      <c r="DM42">
        <v>1680</v>
      </c>
      <c r="DN42">
        <v>3360</v>
      </c>
      <c r="DO42">
        <v>1</v>
      </c>
      <c r="DP42">
        <v>0.15479999999999999</v>
      </c>
      <c r="DQ42">
        <v>98</v>
      </c>
      <c r="DR42">
        <v>1680</v>
      </c>
    </row>
    <row r="43" spans="1:122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5">
        <v>44818</v>
      </c>
      <c r="J43" s="55" t="s">
        <v>501</v>
      </c>
      <c r="K43" s="55"/>
      <c r="L43" s="55"/>
      <c r="M43" s="5">
        <f>DATA_FEBRERO_2026[[#This Row],[RECUPERO]]/DATA_FEBRERO_2026[[#This Row],[META]]</f>
        <v>1.2064250000000001</v>
      </c>
      <c r="N43" s="5">
        <f>6-ROUNDUP(_xlfn.RANK.EQ(DATA_FEBRERO_2026[[#This Row],[AL_AC]],DATA_FEBRERO_2026[AL_AC],0)/(COUNTA(DATA_FEBRERO_2026[AL_AC])/5),0)</f>
        <v>4</v>
      </c>
      <c r="O43" s="54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3" t="s">
        <v>637</v>
      </c>
      <c r="CR43" t="s">
        <v>6</v>
      </c>
      <c r="CS43" t="s">
        <v>34</v>
      </c>
      <c r="CT43">
        <v>46066</v>
      </c>
      <c r="CU43">
        <v>1</v>
      </c>
      <c r="CV43">
        <v>1</v>
      </c>
      <c r="CX43">
        <v>1</v>
      </c>
      <c r="CZ43">
        <v>5.7870370370370373E-5</v>
      </c>
      <c r="DA43">
        <v>5.7870370370370373E-5</v>
      </c>
      <c r="DB43">
        <v>0.23442129629629629</v>
      </c>
      <c r="DC43">
        <v>8.6180555555555552E-2</v>
      </c>
      <c r="DD43">
        <v>134</v>
      </c>
      <c r="DE43">
        <v>150</v>
      </c>
      <c r="DF43">
        <v>10</v>
      </c>
      <c r="DG43">
        <v>1.5</v>
      </c>
      <c r="DH43">
        <v>35236</v>
      </c>
      <c r="DI43">
        <v>7.46E-2</v>
      </c>
      <c r="DJ43">
        <v>1</v>
      </c>
      <c r="DK43">
        <v>0.1</v>
      </c>
      <c r="DL43">
        <v>2000</v>
      </c>
      <c r="DM43">
        <v>2000</v>
      </c>
      <c r="DN43">
        <v>2000</v>
      </c>
      <c r="DO43">
        <v>1</v>
      </c>
      <c r="DP43">
        <v>0.20660000000000001</v>
      </c>
      <c r="DQ43">
        <v>98</v>
      </c>
      <c r="DR43">
        <v>2000</v>
      </c>
    </row>
    <row r="44" spans="1:122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5">
        <v>44886</v>
      </c>
      <c r="J44" s="55" t="s">
        <v>501</v>
      </c>
      <c r="K44" s="55"/>
      <c r="L44" s="55"/>
      <c r="M44" s="5">
        <f>DATA_FEBRERO_2026[[#This Row],[RECUPERO]]/DATA_FEBRERO_2026[[#This Row],[META]]</f>
        <v>0.97503571428571434</v>
      </c>
      <c r="N44" s="5">
        <f>6-ROUNDUP(_xlfn.RANK.EQ(DATA_FEBRERO_2026[[#This Row],[AL_AC]],DATA_FEBRERO_2026[AL_AC],0)/(COUNTA(DATA_FEBRERO_2026[AL_AC])/5),0)</f>
        <v>3</v>
      </c>
      <c r="O44" s="54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4" t="s">
        <v>637</v>
      </c>
      <c r="CR44" t="s">
        <v>3</v>
      </c>
      <c r="CS44" t="s">
        <v>32</v>
      </c>
      <c r="CT44">
        <v>46063</v>
      </c>
      <c r="CU44">
        <v>1</v>
      </c>
      <c r="CV44">
        <v>1</v>
      </c>
      <c r="CX44">
        <v>1</v>
      </c>
      <c r="CZ44">
        <v>9.2592592592592588E-5</v>
      </c>
      <c r="DA44">
        <v>9.2592592592592588E-5</v>
      </c>
      <c r="DB44">
        <v>8.0763888888888885E-2</v>
      </c>
      <c r="DC44">
        <v>1.2407407407407407E-2</v>
      </c>
      <c r="DD44">
        <v>123</v>
      </c>
      <c r="DE44">
        <v>278</v>
      </c>
      <c r="DF44">
        <v>37</v>
      </c>
      <c r="DG44" t="s">
        <v>1093</v>
      </c>
      <c r="DH44">
        <v>30099</v>
      </c>
      <c r="DI44">
        <v>0.30080000000000001</v>
      </c>
      <c r="DJ44">
        <v>3</v>
      </c>
      <c r="DK44">
        <v>8.1100000000000005E-2</v>
      </c>
      <c r="DL44">
        <v>1777</v>
      </c>
      <c r="DM44">
        <v>592</v>
      </c>
      <c r="DN44">
        <v>1777</v>
      </c>
      <c r="DO44">
        <v>1</v>
      </c>
      <c r="DP44">
        <v>0.19800000000000001</v>
      </c>
      <c r="DQ44">
        <v>98</v>
      </c>
      <c r="DR44">
        <v>592</v>
      </c>
    </row>
    <row r="45" spans="1:122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5">
        <v>46029</v>
      </c>
      <c r="J45" s="55" t="s">
        <v>501</v>
      </c>
      <c r="K45" s="55"/>
      <c r="L45" s="55"/>
      <c r="M45" s="5">
        <f>DATA_FEBRERO_2026[[#This Row],[RECUPERO]]/DATA_FEBRERO_2026[[#This Row],[META]]</f>
        <v>1.6110899999999999</v>
      </c>
      <c r="N45" s="5">
        <f>6-ROUNDUP(_xlfn.RANK.EQ(DATA_FEBRERO_2026[[#This Row],[AL_AC]],DATA_FEBRERO_2026[AL_AC],0)/(COUNTA(DATA_FEBRERO_2026[AL_AC])/5),0)</f>
        <v>5</v>
      </c>
      <c r="O45" s="54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5" t="s">
        <v>637</v>
      </c>
      <c r="CR45" t="s">
        <v>3</v>
      </c>
      <c r="CS45" t="s">
        <v>96</v>
      </c>
      <c r="CT45">
        <v>46056</v>
      </c>
      <c r="CU45">
        <v>1</v>
      </c>
      <c r="CV45">
        <v>1</v>
      </c>
      <c r="CX45">
        <v>1</v>
      </c>
      <c r="CZ45">
        <v>3.3217592592592591E-3</v>
      </c>
      <c r="DA45">
        <v>3.3217592592592591E-3</v>
      </c>
      <c r="DB45">
        <v>3.2384259259259258E-2</v>
      </c>
      <c r="DC45">
        <v>2.6597222222222223E-2</v>
      </c>
      <c r="DD45">
        <v>66</v>
      </c>
      <c r="DE45">
        <v>179</v>
      </c>
      <c r="DF45">
        <v>10</v>
      </c>
      <c r="DG45">
        <v>2.2999999999999998</v>
      </c>
      <c r="DH45">
        <v>27865</v>
      </c>
      <c r="DI45">
        <v>0.1515</v>
      </c>
      <c r="DJ45">
        <v>2</v>
      </c>
      <c r="DK45">
        <v>0.2</v>
      </c>
      <c r="DL45">
        <v>1390</v>
      </c>
      <c r="DM45">
        <v>695</v>
      </c>
      <c r="DN45">
        <v>1390</v>
      </c>
      <c r="DO45">
        <v>1</v>
      </c>
      <c r="DP45">
        <v>0.3997</v>
      </c>
      <c r="DQ45">
        <v>98</v>
      </c>
      <c r="DR45">
        <v>695</v>
      </c>
    </row>
    <row r="46" spans="1:122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5">
        <v>45800</v>
      </c>
      <c r="J46" s="55" t="s">
        <v>501</v>
      </c>
      <c r="K46" s="55"/>
      <c r="L46" s="55"/>
      <c r="M46" s="5">
        <f>DATA_FEBRERO_2026[[#This Row],[RECUPERO]]/DATA_FEBRERO_2026[[#This Row],[META]]</f>
        <v>0.74525279999999994</v>
      </c>
      <c r="N46" s="5">
        <f>6-ROUNDUP(_xlfn.RANK.EQ(DATA_FEBRERO_2026[[#This Row],[AL_AC]],DATA_FEBRERO_2026[AL_AC],0)/(COUNTA(DATA_FEBRERO_2026[AL_AC])/5),0)</f>
        <v>2</v>
      </c>
      <c r="O46" s="54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6" t="s">
        <v>637</v>
      </c>
      <c r="CR46" t="s">
        <v>3</v>
      </c>
      <c r="CS46" t="s">
        <v>96</v>
      </c>
      <c r="CT46">
        <v>46059</v>
      </c>
      <c r="CU46">
        <v>1</v>
      </c>
      <c r="CV46">
        <v>1</v>
      </c>
      <c r="CX46">
        <v>1</v>
      </c>
      <c r="CZ46">
        <v>0</v>
      </c>
      <c r="DA46">
        <v>0</v>
      </c>
      <c r="DB46">
        <v>4.5810185185185183E-2</v>
      </c>
      <c r="DC46">
        <v>4.9537037037037041E-3</v>
      </c>
      <c r="DD46">
        <v>63</v>
      </c>
      <c r="DE46">
        <v>148</v>
      </c>
      <c r="DF46">
        <v>6</v>
      </c>
      <c r="DG46" t="s">
        <v>690</v>
      </c>
      <c r="DH46">
        <v>7135</v>
      </c>
      <c r="DI46">
        <v>9.5200000000000007E-2</v>
      </c>
      <c r="DJ46">
        <v>2</v>
      </c>
      <c r="DK46">
        <v>0.33329999999999999</v>
      </c>
      <c r="DL46">
        <v>6800</v>
      </c>
      <c r="DM46">
        <v>3400</v>
      </c>
      <c r="DN46">
        <v>6800</v>
      </c>
      <c r="DO46">
        <v>1</v>
      </c>
      <c r="DP46">
        <v>0.27960000000000002</v>
      </c>
      <c r="DQ46">
        <v>98</v>
      </c>
      <c r="DR46">
        <v>3400</v>
      </c>
    </row>
    <row r="47" spans="1:122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5">
        <v>44714</v>
      </c>
      <c r="J47" s="55" t="s">
        <v>501</v>
      </c>
      <c r="K47" s="55"/>
      <c r="L47" s="55"/>
      <c r="M47" s="5">
        <f>DATA_FEBRERO_2026[[#This Row],[RECUPERO]]/DATA_FEBRERO_2026[[#This Row],[META]]</f>
        <v>1.2590714285714286</v>
      </c>
      <c r="N47" s="5">
        <f>6-ROUNDUP(_xlfn.RANK.EQ(DATA_FEBRERO_2026[[#This Row],[AL_AC]],DATA_FEBRERO_2026[AL_AC],0)/(COUNTA(DATA_FEBRERO_2026[AL_AC])/5),0)</f>
        <v>4</v>
      </c>
      <c r="O47" s="54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47" t="s">
        <v>637</v>
      </c>
      <c r="CR47" t="s">
        <v>3</v>
      </c>
      <c r="CS47" t="s">
        <v>96</v>
      </c>
      <c r="CT47">
        <v>46076</v>
      </c>
      <c r="CU47">
        <v>1</v>
      </c>
      <c r="CV47">
        <v>1</v>
      </c>
      <c r="CX47">
        <v>1</v>
      </c>
      <c r="CZ47">
        <v>0</v>
      </c>
      <c r="DA47">
        <v>0</v>
      </c>
      <c r="DB47">
        <v>0.15870370370370371</v>
      </c>
      <c r="DC47">
        <v>0.2283449074074074</v>
      </c>
      <c r="DD47">
        <v>52</v>
      </c>
      <c r="DE47">
        <v>136</v>
      </c>
      <c r="DF47">
        <v>13</v>
      </c>
      <c r="DG47">
        <v>2</v>
      </c>
      <c r="DH47">
        <v>25901</v>
      </c>
      <c r="DI47">
        <v>0.25</v>
      </c>
      <c r="DJ47">
        <v>3</v>
      </c>
      <c r="DK47">
        <v>0.23080000000000001</v>
      </c>
      <c r="DL47">
        <v>8700</v>
      </c>
      <c r="DM47">
        <v>2900</v>
      </c>
      <c r="DN47">
        <v>8700</v>
      </c>
      <c r="DO47">
        <v>1</v>
      </c>
      <c r="DP47">
        <v>0.186</v>
      </c>
      <c r="DQ47">
        <v>98</v>
      </c>
      <c r="DR47">
        <v>2900</v>
      </c>
    </row>
    <row r="48" spans="1:122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5">
        <v>46024</v>
      </c>
      <c r="J48" s="55" t="s">
        <v>501</v>
      </c>
      <c r="K48" s="55"/>
      <c r="L48" s="55"/>
      <c r="M48" s="5">
        <f>DATA_FEBRERO_2026[[#This Row],[RECUPERO]]/DATA_FEBRERO_2026[[#This Row],[META]]</f>
        <v>1.5582400000000001</v>
      </c>
      <c r="N48" s="5">
        <f>6-ROUNDUP(_xlfn.RANK.EQ(DATA_FEBRERO_2026[[#This Row],[AL_AC]],DATA_FEBRERO_2026[AL_AC],0)/(COUNTA(DATA_FEBRERO_2026[AL_AC])/5),0)</f>
        <v>4</v>
      </c>
      <c r="O48" s="54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8" t="s">
        <v>637</v>
      </c>
      <c r="CR48" t="s">
        <v>3</v>
      </c>
      <c r="CS48" t="s">
        <v>65</v>
      </c>
      <c r="CT48">
        <v>46081</v>
      </c>
      <c r="CU48">
        <v>1</v>
      </c>
      <c r="CV48">
        <v>1</v>
      </c>
      <c r="CX48">
        <v>1</v>
      </c>
      <c r="CZ48">
        <v>3.5879629629629629E-4</v>
      </c>
      <c r="DA48">
        <v>3.5879629629629629E-4</v>
      </c>
      <c r="DB48">
        <v>5.8206018518518518E-2</v>
      </c>
      <c r="DC48">
        <v>0.13548611111111111</v>
      </c>
      <c r="DD48">
        <v>13</v>
      </c>
      <c r="DE48">
        <v>39</v>
      </c>
      <c r="DF48">
        <v>7</v>
      </c>
      <c r="DG48" t="s">
        <v>740</v>
      </c>
      <c r="DH48">
        <v>14068</v>
      </c>
      <c r="DI48">
        <v>0.53849999999999998</v>
      </c>
      <c r="DJ48">
        <v>2</v>
      </c>
      <c r="DK48">
        <v>0.28570000000000001</v>
      </c>
      <c r="DL48">
        <v>5000</v>
      </c>
      <c r="DM48">
        <v>2500</v>
      </c>
      <c r="DN48">
        <v>5000</v>
      </c>
      <c r="DO48">
        <v>1</v>
      </c>
      <c r="DP48">
        <v>0.16139999999999999</v>
      </c>
      <c r="DQ48">
        <v>98</v>
      </c>
      <c r="DR48">
        <v>2500</v>
      </c>
    </row>
    <row r="49" spans="1:122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5">
        <v>45813</v>
      </c>
      <c r="J49" s="55" t="s">
        <v>501</v>
      </c>
      <c r="K49" s="55"/>
      <c r="L49" s="55"/>
      <c r="M49" s="5">
        <f>DATA_FEBRERO_2026[[#This Row],[RECUPERO]]/DATA_FEBRERO_2026[[#This Row],[META]]</f>
        <v>0.24057999999999999</v>
      </c>
      <c r="N49" s="5">
        <f>6-ROUNDUP(_xlfn.RANK.EQ(DATA_FEBRERO_2026[[#This Row],[AL_AC]],DATA_FEBRERO_2026[AL_AC],0)/(COUNTA(DATA_FEBRERO_2026[AL_AC])/5),0)</f>
        <v>1</v>
      </c>
      <c r="O49" s="54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49" t="s">
        <v>637</v>
      </c>
      <c r="CR49" t="s">
        <v>124</v>
      </c>
      <c r="CS49" t="s">
        <v>174</v>
      </c>
      <c r="CT49">
        <v>46072</v>
      </c>
      <c r="CU49">
        <v>1</v>
      </c>
      <c r="CV49">
        <v>1</v>
      </c>
      <c r="CX49">
        <v>1</v>
      </c>
      <c r="CZ49">
        <v>0</v>
      </c>
      <c r="DA49">
        <v>0</v>
      </c>
      <c r="DB49">
        <v>0.19396990740740741</v>
      </c>
      <c r="DC49">
        <v>0.16525462962962964</v>
      </c>
      <c r="DD49">
        <v>201</v>
      </c>
      <c r="DE49">
        <v>262</v>
      </c>
      <c r="DF49">
        <v>23</v>
      </c>
      <c r="DG49" t="s">
        <v>856</v>
      </c>
      <c r="DH49">
        <v>30073</v>
      </c>
      <c r="DI49">
        <v>0.1144</v>
      </c>
      <c r="DJ49">
        <v>1</v>
      </c>
      <c r="DK49">
        <v>4.3499999999999997E-2</v>
      </c>
      <c r="DL49">
        <v>2300</v>
      </c>
      <c r="DM49">
        <v>2300</v>
      </c>
      <c r="DN49">
        <v>2300</v>
      </c>
      <c r="DO49">
        <v>1</v>
      </c>
      <c r="DP49">
        <v>0.13239999999999999</v>
      </c>
      <c r="DQ49">
        <v>96</v>
      </c>
      <c r="DR49">
        <v>2300</v>
      </c>
    </row>
    <row r="50" spans="1:122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5">
        <v>45145</v>
      </c>
      <c r="J50" s="55" t="s">
        <v>501</v>
      </c>
      <c r="K50" s="55"/>
      <c r="L50" s="55"/>
      <c r="M50" s="5">
        <f>DATA_FEBRERO_2026[[#This Row],[RECUPERO]]/DATA_FEBRERO_2026[[#This Row],[META]]</f>
        <v>0.73574468085106381</v>
      </c>
      <c r="N50" s="5">
        <f>6-ROUNDUP(_xlfn.RANK.EQ(DATA_FEBRERO_2026[[#This Row],[AL_AC]],DATA_FEBRERO_2026[AL_AC],0)/(COUNTA(DATA_FEBRERO_2026[AL_AC])/5),0)</f>
        <v>2</v>
      </c>
      <c r="O50" s="54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0" t="s">
        <v>637</v>
      </c>
      <c r="CR50" t="s">
        <v>124</v>
      </c>
      <c r="CS50" t="s">
        <v>51</v>
      </c>
      <c r="CT50">
        <v>46066</v>
      </c>
      <c r="CU50">
        <v>1</v>
      </c>
      <c r="CV50">
        <v>1</v>
      </c>
      <c r="CX50">
        <v>1</v>
      </c>
      <c r="CZ50">
        <v>3.8194444444444446E-4</v>
      </c>
      <c r="DA50">
        <v>3.8194444444444446E-4</v>
      </c>
      <c r="DB50">
        <v>0.21472222222222223</v>
      </c>
      <c r="DC50">
        <v>0.18642361111111111</v>
      </c>
      <c r="DD50">
        <v>128</v>
      </c>
      <c r="DE50">
        <v>260</v>
      </c>
      <c r="DF50">
        <v>7</v>
      </c>
      <c r="DG50" t="s">
        <v>748</v>
      </c>
      <c r="DH50">
        <v>26142</v>
      </c>
      <c r="DI50">
        <v>5.4699999999999999E-2</v>
      </c>
      <c r="DJ50">
        <v>2</v>
      </c>
      <c r="DK50">
        <v>0.28570000000000001</v>
      </c>
      <c r="DL50">
        <v>500</v>
      </c>
      <c r="DM50">
        <v>250</v>
      </c>
      <c r="DN50">
        <v>500</v>
      </c>
      <c r="DO50">
        <v>1</v>
      </c>
      <c r="DP50">
        <v>0.42580000000000001</v>
      </c>
      <c r="DQ50">
        <v>96</v>
      </c>
      <c r="DR50">
        <v>250</v>
      </c>
    </row>
    <row r="51" spans="1:122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5">
        <v>45884</v>
      </c>
      <c r="J51" s="55" t="s">
        <v>501</v>
      </c>
      <c r="K51" s="55"/>
      <c r="L51" s="55"/>
      <c r="M51" s="5">
        <f>DATA_FEBRERO_2026[[#This Row],[RECUPERO]]/DATA_FEBRERO_2026[[#This Row],[META]]</f>
        <v>3.5717857142857143</v>
      </c>
      <c r="N51" s="5">
        <f>6-ROUNDUP(_xlfn.RANK.EQ(DATA_FEBRERO_2026[[#This Row],[AL_AC]],DATA_FEBRERO_2026[AL_AC],0)/(COUNTA(DATA_FEBRERO_2026[AL_AC])/5),0)</f>
        <v>5</v>
      </c>
      <c r="O51" s="54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1" t="s">
        <v>637</v>
      </c>
      <c r="CR51" t="s">
        <v>124</v>
      </c>
      <c r="CS51" t="s">
        <v>51</v>
      </c>
      <c r="CT51">
        <v>46069</v>
      </c>
      <c r="CU51">
        <v>1</v>
      </c>
      <c r="CV51">
        <v>1</v>
      </c>
      <c r="CX51">
        <v>1</v>
      </c>
      <c r="CZ51">
        <v>4.6296296296296294E-5</v>
      </c>
      <c r="DA51">
        <v>4.6296296296296294E-5</v>
      </c>
      <c r="DB51">
        <v>0.2026273148148148</v>
      </c>
      <c r="DC51">
        <v>0.14195601851851852</v>
      </c>
      <c r="DD51">
        <v>122</v>
      </c>
      <c r="DE51">
        <v>213</v>
      </c>
      <c r="DF51">
        <v>10</v>
      </c>
      <c r="DG51">
        <v>1.7</v>
      </c>
      <c r="DH51">
        <v>27995</v>
      </c>
      <c r="DI51">
        <v>8.2000000000000003E-2</v>
      </c>
      <c r="DJ51">
        <v>1</v>
      </c>
      <c r="DK51">
        <v>0.1</v>
      </c>
      <c r="DL51">
        <v>1050</v>
      </c>
      <c r="DM51">
        <v>1050</v>
      </c>
      <c r="DN51">
        <v>1050</v>
      </c>
      <c r="DO51">
        <v>1</v>
      </c>
      <c r="DQ51">
        <v>96</v>
      </c>
      <c r="DR51">
        <v>1050</v>
      </c>
    </row>
    <row r="52" spans="1:122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5">
        <v>45344</v>
      </c>
      <c r="J52" s="55" t="s">
        <v>501</v>
      </c>
      <c r="K52" s="55"/>
      <c r="L52" s="55"/>
      <c r="M52" s="5">
        <f>DATA_FEBRERO_2026[[#This Row],[RECUPERO]]/DATA_FEBRERO_2026[[#This Row],[META]]</f>
        <v>1.2969843333333335</v>
      </c>
      <c r="N52" s="5">
        <f>6-ROUNDUP(_xlfn.RANK.EQ(DATA_FEBRERO_2026[[#This Row],[AL_AC]],DATA_FEBRERO_2026[AL_AC],0)/(COUNTA(DATA_FEBRERO_2026[AL_AC])/5),0)</f>
        <v>4</v>
      </c>
      <c r="O52" s="54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2" t="s">
        <v>637</v>
      </c>
      <c r="CR52" t="s">
        <v>124</v>
      </c>
      <c r="CS52" t="s">
        <v>77</v>
      </c>
      <c r="CT52">
        <v>46079</v>
      </c>
      <c r="CU52">
        <v>1</v>
      </c>
      <c r="CV52">
        <v>1</v>
      </c>
      <c r="CX52">
        <v>1</v>
      </c>
      <c r="CZ52">
        <v>0</v>
      </c>
      <c r="DA52">
        <v>0</v>
      </c>
      <c r="DB52">
        <v>0.11174768518518519</v>
      </c>
      <c r="DC52">
        <v>0.21234953703703704</v>
      </c>
      <c r="DD52">
        <v>93</v>
      </c>
      <c r="DE52">
        <v>186</v>
      </c>
      <c r="DF52">
        <v>28</v>
      </c>
      <c r="DG52" t="s">
        <v>899</v>
      </c>
      <c r="DH52">
        <v>17890</v>
      </c>
      <c r="DI52">
        <v>0.30109999999999998</v>
      </c>
      <c r="DJ52">
        <v>1</v>
      </c>
      <c r="DK52">
        <v>3.5700000000000003E-2</v>
      </c>
      <c r="DL52">
        <v>10000</v>
      </c>
      <c r="DM52">
        <v>10000</v>
      </c>
      <c r="DN52">
        <v>10000</v>
      </c>
      <c r="DO52">
        <v>1</v>
      </c>
      <c r="DP52">
        <v>0.15679999999999999</v>
      </c>
      <c r="DQ52">
        <v>96</v>
      </c>
      <c r="DR52">
        <v>10000</v>
      </c>
    </row>
    <row r="53" spans="1:122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5">
        <v>45141</v>
      </c>
      <c r="J53" s="55" t="s">
        <v>501</v>
      </c>
      <c r="K53" s="55"/>
      <c r="L53" s="55"/>
      <c r="M53" s="5">
        <f>DATA_FEBRERO_2026[[#This Row],[RECUPERO]]/DATA_FEBRERO_2026[[#This Row],[META]]</f>
        <v>2.0816599999999998</v>
      </c>
      <c r="N53" s="5">
        <f>6-ROUNDUP(_xlfn.RANK.EQ(DATA_FEBRERO_2026[[#This Row],[AL_AC]],DATA_FEBRERO_2026[AL_AC],0)/(COUNTA(DATA_FEBRERO_2026[AL_AC])/5),0)</f>
        <v>5</v>
      </c>
      <c r="O53" s="54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3" t="s">
        <v>637</v>
      </c>
      <c r="CR53" t="s">
        <v>124</v>
      </c>
      <c r="CS53" t="s">
        <v>77</v>
      </c>
      <c r="CT53">
        <v>46081</v>
      </c>
      <c r="CU53">
        <v>1</v>
      </c>
      <c r="CV53">
        <v>1</v>
      </c>
      <c r="CX53">
        <v>1</v>
      </c>
      <c r="CZ53">
        <v>2.9398148148148148E-3</v>
      </c>
      <c r="DA53">
        <v>2.9398148148148148E-3</v>
      </c>
      <c r="DB53">
        <v>6.0717592592592594E-2</v>
      </c>
      <c r="DC53">
        <v>0.12802083333333333</v>
      </c>
      <c r="DD53">
        <v>36</v>
      </c>
      <c r="DE53">
        <v>66</v>
      </c>
      <c r="DF53">
        <v>15</v>
      </c>
      <c r="DG53" t="s">
        <v>862</v>
      </c>
      <c r="DH53">
        <v>25346</v>
      </c>
      <c r="DI53">
        <v>0.41670000000000001</v>
      </c>
      <c r="DJ53">
        <v>2</v>
      </c>
      <c r="DK53">
        <v>0.1333</v>
      </c>
      <c r="DL53">
        <v>1430</v>
      </c>
      <c r="DM53">
        <v>715</v>
      </c>
      <c r="DN53">
        <v>1630</v>
      </c>
      <c r="DO53">
        <v>1.1398999999999999</v>
      </c>
      <c r="DQ53">
        <v>96</v>
      </c>
      <c r="DR53">
        <v>815</v>
      </c>
    </row>
    <row r="54" spans="1:122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5">
        <v>45173</v>
      </c>
      <c r="J54" s="55" t="s">
        <v>501</v>
      </c>
      <c r="K54" s="55"/>
      <c r="M54" s="5">
        <f>DATA_FEBRERO_2026[[#This Row],[RECUPERO]]/DATA_FEBRERO_2026[[#This Row],[META]]</f>
        <v>1.1970212765957446</v>
      </c>
      <c r="N54" s="5">
        <f>6-ROUNDUP(_xlfn.RANK.EQ(DATA_FEBRERO_2026[[#This Row],[AL_AC]],DATA_FEBRERO_2026[AL_AC],0)/(COUNTA(DATA_FEBRERO_2026[AL_AC])/5),0)</f>
        <v>3</v>
      </c>
      <c r="O54" s="54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4" t="s">
        <v>637</v>
      </c>
      <c r="CR54" t="s">
        <v>124</v>
      </c>
      <c r="CS54" t="s">
        <v>55</v>
      </c>
      <c r="CT54">
        <v>46065</v>
      </c>
      <c r="CU54">
        <v>1</v>
      </c>
      <c r="CV54">
        <v>1</v>
      </c>
      <c r="CX54">
        <v>1</v>
      </c>
      <c r="CZ54">
        <v>1.273148148148148E-4</v>
      </c>
      <c r="DA54">
        <v>1.273148148148148E-4</v>
      </c>
      <c r="DB54">
        <v>2.9386574074074075E-2</v>
      </c>
      <c r="DC54">
        <v>2.0648148148148148E-2</v>
      </c>
      <c r="DD54">
        <v>194</v>
      </c>
      <c r="DE54">
        <v>328</v>
      </c>
      <c r="DF54">
        <v>33</v>
      </c>
      <c r="DG54" t="s">
        <v>1094</v>
      </c>
      <c r="DH54">
        <v>14881</v>
      </c>
      <c r="DI54">
        <v>0.1701</v>
      </c>
      <c r="DJ54">
        <v>3</v>
      </c>
      <c r="DK54">
        <v>9.0899999999999995E-2</v>
      </c>
      <c r="DL54">
        <v>845</v>
      </c>
      <c r="DM54">
        <v>282</v>
      </c>
      <c r="DN54">
        <v>650</v>
      </c>
      <c r="DO54">
        <v>0.76919999999999999</v>
      </c>
      <c r="DP54">
        <v>0.15540000000000001</v>
      </c>
      <c r="DQ54">
        <v>96</v>
      </c>
      <c r="DR54">
        <v>325</v>
      </c>
    </row>
    <row r="55" spans="1:122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5">
        <v>44943</v>
      </c>
      <c r="J55" s="55" t="s">
        <v>501</v>
      </c>
      <c r="K55" s="55"/>
      <c r="M55" s="5">
        <f>DATA_FEBRERO_2026[[#This Row],[RECUPERO]]/DATA_FEBRERO_2026[[#This Row],[META]]</f>
        <v>2.0901132075471698</v>
      </c>
      <c r="N55" s="5">
        <f>6-ROUNDUP(_xlfn.RANK.EQ(DATA_FEBRERO_2026[[#This Row],[AL_AC]],DATA_FEBRERO_2026[AL_AC],0)/(COUNTA(DATA_FEBRERO_2026[AL_AC])/5),0)</f>
        <v>5</v>
      </c>
      <c r="O55" s="54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Q55" t="s">
        <v>637</v>
      </c>
      <c r="CR55" t="s">
        <v>124</v>
      </c>
      <c r="CS55" t="s">
        <v>73</v>
      </c>
      <c r="CT55">
        <v>46055</v>
      </c>
      <c r="CU55">
        <v>1</v>
      </c>
      <c r="CV55">
        <v>1</v>
      </c>
      <c r="CX55">
        <v>1</v>
      </c>
      <c r="CZ55">
        <v>1.273148148148148E-4</v>
      </c>
      <c r="DA55">
        <v>1.273148148148148E-4</v>
      </c>
      <c r="DB55">
        <v>3.3194444444444443E-2</v>
      </c>
      <c r="DC55">
        <v>1.5613425925925926E-2</v>
      </c>
      <c r="DD55">
        <v>42</v>
      </c>
      <c r="DE55">
        <v>69</v>
      </c>
      <c r="DF55">
        <v>16</v>
      </c>
      <c r="DG55">
        <v>1.625</v>
      </c>
      <c r="DH55">
        <v>19462</v>
      </c>
      <c r="DI55">
        <v>0.38100000000000001</v>
      </c>
      <c r="DJ55">
        <v>7</v>
      </c>
      <c r="DK55">
        <v>0.4375</v>
      </c>
      <c r="DL55">
        <v>9480</v>
      </c>
      <c r="DM55">
        <v>1354</v>
      </c>
      <c r="DN55">
        <v>8980</v>
      </c>
      <c r="DO55">
        <v>0.94730000000000003</v>
      </c>
      <c r="DP55">
        <v>2.9899999999999999E-2</v>
      </c>
      <c r="DQ55">
        <v>96</v>
      </c>
      <c r="DR55">
        <v>1283</v>
      </c>
    </row>
    <row r="56" spans="1:122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5">
        <v>44746</v>
      </c>
      <c r="J56" s="55" t="s">
        <v>501</v>
      </c>
      <c r="K56" s="55"/>
      <c r="M56" s="5">
        <f>DATA_FEBRERO_2026[[#This Row],[RECUPERO]]/DATA_FEBRERO_2026[[#This Row],[META]]</f>
        <v>0.95699999999999996</v>
      </c>
      <c r="N56" s="5">
        <f>6-ROUNDUP(_xlfn.RANK.EQ(DATA_FEBRERO_2026[[#This Row],[AL_AC]],DATA_FEBRERO_2026[AL_AC],0)/(COUNTA(DATA_FEBRERO_2026[AL_AC])/5),0)</f>
        <v>3</v>
      </c>
      <c r="O56" s="54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Q56" t="s">
        <v>637</v>
      </c>
      <c r="CR56" t="s">
        <v>124</v>
      </c>
      <c r="CS56" t="s">
        <v>48</v>
      </c>
      <c r="CT56">
        <v>46081</v>
      </c>
      <c r="CU56">
        <v>1</v>
      </c>
      <c r="CV56">
        <v>1</v>
      </c>
      <c r="CX56">
        <v>1</v>
      </c>
      <c r="CZ56">
        <v>6.9444444444444444E-5</v>
      </c>
      <c r="DA56">
        <v>6.9444444444444444E-5</v>
      </c>
      <c r="DB56">
        <v>9.0578703703703703E-2</v>
      </c>
      <c r="DC56">
        <v>9.3159722222222227E-2</v>
      </c>
      <c r="DD56">
        <v>40</v>
      </c>
      <c r="DE56">
        <v>62</v>
      </c>
      <c r="DF56">
        <v>13</v>
      </c>
      <c r="DG56" t="s">
        <v>790</v>
      </c>
      <c r="DH56">
        <v>23722</v>
      </c>
      <c r="DI56">
        <v>0.32500000000000001</v>
      </c>
      <c r="DJ56">
        <v>1</v>
      </c>
      <c r="DK56">
        <v>7.6899999999999996E-2</v>
      </c>
      <c r="DL56">
        <v>1500</v>
      </c>
      <c r="DM56">
        <v>1500</v>
      </c>
      <c r="DN56">
        <v>1500</v>
      </c>
      <c r="DO56">
        <v>1</v>
      </c>
      <c r="DP56">
        <v>0.17910000000000001</v>
      </c>
      <c r="DQ56">
        <v>96</v>
      </c>
      <c r="DR56">
        <v>1500</v>
      </c>
    </row>
    <row r="57" spans="1:122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5">
        <v>44704</v>
      </c>
      <c r="J57" s="55" t="s">
        <v>501</v>
      </c>
      <c r="M57" s="5">
        <f>DATA_FEBRERO_2026[[#This Row],[RECUPERO]]/DATA_FEBRERO_2026[[#This Row],[META]]</f>
        <v>1.1959574468085106</v>
      </c>
      <c r="N57" s="5">
        <f>6-ROUNDUP(_xlfn.RANK.EQ(DATA_FEBRERO_2026[[#This Row],[AL_AC]],DATA_FEBRERO_2026[AL_AC],0)/(COUNTA(DATA_FEBRERO_2026[AL_AC])/5),0)</f>
        <v>3</v>
      </c>
      <c r="O57" s="54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CQ57" t="s">
        <v>637</v>
      </c>
      <c r="CR57" t="s">
        <v>125</v>
      </c>
      <c r="CS57" t="s">
        <v>60</v>
      </c>
      <c r="CT57">
        <v>46071</v>
      </c>
      <c r="CU57">
        <v>1</v>
      </c>
      <c r="CV57">
        <v>1</v>
      </c>
      <c r="CX57">
        <v>1</v>
      </c>
      <c r="CZ57">
        <v>1.5046296296296297E-4</v>
      </c>
      <c r="DA57">
        <v>1.5046296296296297E-4</v>
      </c>
      <c r="DB57">
        <v>0.2167824074074074</v>
      </c>
      <c r="DC57">
        <v>0.10893518518518519</v>
      </c>
      <c r="DD57">
        <v>106</v>
      </c>
      <c r="DE57">
        <v>151</v>
      </c>
      <c r="DF57">
        <v>8</v>
      </c>
      <c r="DG57">
        <v>1.75</v>
      </c>
      <c r="DH57">
        <v>40369</v>
      </c>
      <c r="DI57">
        <v>7.5499999999999998E-2</v>
      </c>
      <c r="DJ57">
        <v>1</v>
      </c>
      <c r="DK57">
        <v>0.125</v>
      </c>
      <c r="DL57">
        <v>7000</v>
      </c>
      <c r="DM57">
        <v>7000</v>
      </c>
      <c r="DN57">
        <v>7000</v>
      </c>
      <c r="DO57">
        <v>1</v>
      </c>
      <c r="DP57">
        <v>0.2142</v>
      </c>
      <c r="DQ57">
        <v>96</v>
      </c>
      <c r="DR57">
        <v>7000</v>
      </c>
    </row>
    <row r="58" spans="1:122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5">
        <v>44817</v>
      </c>
      <c r="J58" s="55" t="s">
        <v>501</v>
      </c>
      <c r="M58" s="5">
        <f>DATA_FEBRERO_2026[[#This Row],[RECUPERO]]/DATA_FEBRERO_2026[[#This Row],[META]]</f>
        <v>0.96316000000000002</v>
      </c>
      <c r="N58" s="5">
        <f>6-ROUNDUP(_xlfn.RANK.EQ(DATA_FEBRERO_2026[[#This Row],[AL_AC]],DATA_FEBRERO_2026[AL_AC],0)/(COUNTA(DATA_FEBRERO_2026[AL_AC])/5),0)</f>
        <v>3</v>
      </c>
      <c r="O58" s="54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Q58" t="s">
        <v>637</v>
      </c>
      <c r="CR58" t="s">
        <v>125</v>
      </c>
      <c r="CS58" t="s">
        <v>60</v>
      </c>
      <c r="CT58">
        <v>46072</v>
      </c>
      <c r="CU58">
        <v>1</v>
      </c>
      <c r="CV58">
        <v>1</v>
      </c>
      <c r="CX58">
        <v>1</v>
      </c>
      <c r="CZ58">
        <v>2.3148148148148147E-5</v>
      </c>
      <c r="DA58">
        <v>2.3148148148148147E-5</v>
      </c>
      <c r="DB58">
        <v>0.22084490740740742</v>
      </c>
      <c r="DC58">
        <v>0.1043287037037037</v>
      </c>
      <c r="DD58">
        <v>91</v>
      </c>
      <c r="DE58">
        <v>127</v>
      </c>
      <c r="DF58">
        <v>6</v>
      </c>
      <c r="DG58">
        <v>3</v>
      </c>
      <c r="DH58">
        <v>19271</v>
      </c>
      <c r="DI58">
        <v>6.59E-2</v>
      </c>
      <c r="DJ58">
        <v>1</v>
      </c>
      <c r="DK58">
        <v>0.16669999999999999</v>
      </c>
      <c r="DL58">
        <v>2000</v>
      </c>
      <c r="DM58">
        <v>2000</v>
      </c>
      <c r="DN58">
        <v>2000</v>
      </c>
      <c r="DO58">
        <v>1</v>
      </c>
      <c r="DP58">
        <v>0.13639999999999999</v>
      </c>
      <c r="DQ58">
        <v>96</v>
      </c>
      <c r="DR58">
        <v>2000</v>
      </c>
    </row>
    <row r="59" spans="1:122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">
        <f>6-ROUNDUP(_xlfn.RANK.EQ(DATA_FEBRERO_2026[[#This Row],[AL_AC]],DATA_FEBRERO_2026[AL_AC],0)/(COUNTA(DATA_FEBRERO_2026[AL_AC])/5),0)</f>
        <v>2</v>
      </c>
      <c r="O59" s="54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Q59" t="s">
        <v>637</v>
      </c>
      <c r="CR59" t="s">
        <v>125</v>
      </c>
      <c r="CS59" t="s">
        <v>85</v>
      </c>
      <c r="CT59">
        <v>46073</v>
      </c>
      <c r="CU59">
        <v>1</v>
      </c>
      <c r="CV59">
        <v>1</v>
      </c>
      <c r="CX59">
        <v>1</v>
      </c>
      <c r="CZ59">
        <v>0</v>
      </c>
      <c r="DA59">
        <v>0</v>
      </c>
      <c r="DB59">
        <v>0.22013888888888888</v>
      </c>
      <c r="DC59">
        <v>0.12371527777777777</v>
      </c>
      <c r="DD59">
        <v>80</v>
      </c>
      <c r="DE59">
        <v>162</v>
      </c>
      <c r="DF59">
        <v>19</v>
      </c>
      <c r="DG59" t="s">
        <v>794</v>
      </c>
      <c r="DH59">
        <v>24811</v>
      </c>
      <c r="DI59">
        <v>0.23749999999999999</v>
      </c>
      <c r="DJ59">
        <v>2</v>
      </c>
      <c r="DK59">
        <v>0.1053</v>
      </c>
      <c r="DL59">
        <v>6700</v>
      </c>
      <c r="DM59">
        <v>3350</v>
      </c>
      <c r="DN59">
        <v>6700</v>
      </c>
      <c r="DO59">
        <v>1</v>
      </c>
      <c r="DP59">
        <v>0.12989999999999999</v>
      </c>
      <c r="DQ59">
        <v>96</v>
      </c>
      <c r="DR59">
        <v>3350</v>
      </c>
    </row>
    <row r="60" spans="1:122" x14ac:dyDescent="0.25">
      <c r="CQ60" t="s">
        <v>637</v>
      </c>
      <c r="CR60" t="s">
        <v>125</v>
      </c>
      <c r="CS60" t="s">
        <v>75</v>
      </c>
      <c r="CT60">
        <v>46064</v>
      </c>
      <c r="CU60">
        <v>1</v>
      </c>
      <c r="CV60">
        <v>1</v>
      </c>
      <c r="CX60">
        <v>1</v>
      </c>
      <c r="CZ60">
        <v>1.3888888888888889E-4</v>
      </c>
      <c r="DA60">
        <v>1.3888888888888889E-4</v>
      </c>
      <c r="DB60">
        <v>2.3877314814814816E-2</v>
      </c>
      <c r="DC60">
        <v>1.292824074074074E-2</v>
      </c>
      <c r="DD60">
        <v>81</v>
      </c>
      <c r="DE60">
        <v>177</v>
      </c>
      <c r="DF60">
        <v>16</v>
      </c>
      <c r="DG60">
        <v>1.75</v>
      </c>
      <c r="DH60">
        <v>38595</v>
      </c>
      <c r="DI60">
        <v>0.19750000000000001</v>
      </c>
      <c r="DJ60">
        <v>2</v>
      </c>
      <c r="DK60">
        <v>0.125</v>
      </c>
      <c r="DL60">
        <v>21000</v>
      </c>
      <c r="DM60">
        <v>10500</v>
      </c>
      <c r="DN60">
        <v>21000</v>
      </c>
      <c r="DO60">
        <v>1</v>
      </c>
      <c r="DP60">
        <v>0.2077</v>
      </c>
      <c r="DQ60">
        <v>96</v>
      </c>
      <c r="DR60">
        <v>10500</v>
      </c>
    </row>
    <row r="61" spans="1:122" x14ac:dyDescent="0.25">
      <c r="CQ61" t="s">
        <v>637</v>
      </c>
      <c r="CR61" t="s">
        <v>125</v>
      </c>
      <c r="CS61" t="s">
        <v>75</v>
      </c>
      <c r="CT61">
        <v>46065</v>
      </c>
      <c r="CU61">
        <v>1</v>
      </c>
      <c r="CV61">
        <v>1</v>
      </c>
      <c r="CX61">
        <v>1</v>
      </c>
      <c r="CZ61">
        <v>1.0416666666666667E-4</v>
      </c>
      <c r="DA61">
        <v>1.0416666666666667E-4</v>
      </c>
      <c r="DB61">
        <v>4.9143518518518517E-2</v>
      </c>
      <c r="DC61">
        <v>1.6840277777777777E-2</v>
      </c>
      <c r="DD61">
        <v>103</v>
      </c>
      <c r="DE61">
        <v>236</v>
      </c>
      <c r="DF61">
        <v>19</v>
      </c>
      <c r="DG61" t="s">
        <v>1095</v>
      </c>
      <c r="DH61">
        <v>22215</v>
      </c>
      <c r="DI61">
        <v>0.1845</v>
      </c>
      <c r="DJ61">
        <v>2</v>
      </c>
      <c r="DK61">
        <v>0.1053</v>
      </c>
      <c r="DL61">
        <v>13500</v>
      </c>
      <c r="DM61">
        <v>6750</v>
      </c>
      <c r="DN61">
        <v>13500</v>
      </c>
      <c r="DO61">
        <v>1</v>
      </c>
      <c r="DP61">
        <v>0.24879999999999999</v>
      </c>
      <c r="DQ61">
        <v>96</v>
      </c>
      <c r="DR61">
        <v>6750</v>
      </c>
    </row>
    <row r="62" spans="1:122" x14ac:dyDescent="0.25">
      <c r="CQ62" t="s">
        <v>637</v>
      </c>
      <c r="CR62" t="s">
        <v>125</v>
      </c>
      <c r="CS62" t="s">
        <v>59</v>
      </c>
      <c r="CT62">
        <v>46058</v>
      </c>
      <c r="CU62">
        <v>1</v>
      </c>
      <c r="CV62">
        <v>1</v>
      </c>
      <c r="CX62">
        <v>1</v>
      </c>
      <c r="CZ62">
        <v>3.4722222222222222E-5</v>
      </c>
      <c r="DA62">
        <v>3.4722222222222222E-5</v>
      </c>
      <c r="DB62">
        <v>0.13696759259259259</v>
      </c>
      <c r="DC62">
        <v>2.0092592592592592E-2</v>
      </c>
      <c r="DD62">
        <v>167</v>
      </c>
      <c r="DE62">
        <v>335</v>
      </c>
      <c r="DF62">
        <v>22</v>
      </c>
      <c r="DG62" t="s">
        <v>789</v>
      </c>
      <c r="DH62">
        <v>70781</v>
      </c>
      <c r="DI62">
        <v>0.13170000000000001</v>
      </c>
      <c r="DJ62">
        <v>2</v>
      </c>
      <c r="DK62">
        <v>9.0899999999999995E-2</v>
      </c>
      <c r="DL62">
        <v>20300</v>
      </c>
      <c r="DM62">
        <v>10150</v>
      </c>
      <c r="DN62">
        <v>20300</v>
      </c>
      <c r="DO62">
        <v>1</v>
      </c>
      <c r="DP62">
        <v>0.27729999999999999</v>
      </c>
      <c r="DQ62">
        <v>96</v>
      </c>
      <c r="DR62">
        <v>10150</v>
      </c>
    </row>
    <row r="63" spans="1:122" x14ac:dyDescent="0.25">
      <c r="CQ63" t="s">
        <v>637</v>
      </c>
      <c r="CR63" t="s">
        <v>125</v>
      </c>
      <c r="CS63" t="s">
        <v>59</v>
      </c>
      <c r="CT63">
        <v>46066</v>
      </c>
      <c r="CU63">
        <v>1</v>
      </c>
      <c r="CV63">
        <v>1</v>
      </c>
      <c r="CX63">
        <v>1</v>
      </c>
      <c r="CZ63">
        <v>3.4722222222222222E-5</v>
      </c>
      <c r="DA63">
        <v>3.4722222222222222E-5</v>
      </c>
      <c r="DB63">
        <v>0.14508101851851851</v>
      </c>
      <c r="DC63">
        <v>0.19678240740740741</v>
      </c>
      <c r="DD63">
        <v>154</v>
      </c>
      <c r="DE63">
        <v>314</v>
      </c>
      <c r="DF63">
        <v>16</v>
      </c>
      <c r="DG63">
        <v>2.375</v>
      </c>
      <c r="DH63">
        <v>46371</v>
      </c>
      <c r="DI63">
        <v>0.10390000000000001</v>
      </c>
      <c r="DJ63">
        <v>2</v>
      </c>
      <c r="DK63">
        <v>0.125</v>
      </c>
      <c r="DL63">
        <v>8700</v>
      </c>
      <c r="DM63">
        <v>4350</v>
      </c>
      <c r="DN63">
        <v>8700</v>
      </c>
      <c r="DO63">
        <v>1</v>
      </c>
      <c r="DP63">
        <v>0.2248</v>
      </c>
      <c r="DQ63">
        <v>96</v>
      </c>
      <c r="DR63">
        <v>4350</v>
      </c>
    </row>
    <row r="64" spans="1:122" x14ac:dyDescent="0.25">
      <c r="CQ64" t="s">
        <v>637</v>
      </c>
      <c r="CR64" t="s">
        <v>2</v>
      </c>
      <c r="CS64" t="s">
        <v>76</v>
      </c>
      <c r="CT64">
        <v>46070</v>
      </c>
      <c r="CU64">
        <v>1</v>
      </c>
      <c r="CV64">
        <v>1</v>
      </c>
      <c r="CX64">
        <v>1</v>
      </c>
      <c r="CZ64">
        <v>3.449074074074074E-3</v>
      </c>
      <c r="DA64">
        <v>3.449074074074074E-3</v>
      </c>
      <c r="DB64">
        <v>0.20373842592592592</v>
      </c>
      <c r="DC64">
        <v>0.13561342592592593</v>
      </c>
      <c r="DD64">
        <v>62</v>
      </c>
      <c r="DE64">
        <v>72</v>
      </c>
      <c r="DF64">
        <v>4</v>
      </c>
      <c r="DG64">
        <v>2.5</v>
      </c>
      <c r="DH64">
        <v>29350</v>
      </c>
      <c r="DI64">
        <v>6.4500000000000002E-2</v>
      </c>
      <c r="DJ64">
        <v>1</v>
      </c>
      <c r="DK64">
        <v>0.25</v>
      </c>
      <c r="DL64">
        <v>8000</v>
      </c>
      <c r="DM64">
        <v>8000</v>
      </c>
      <c r="DN64">
        <v>8000</v>
      </c>
      <c r="DO64">
        <v>1</v>
      </c>
      <c r="DP64">
        <v>0.1852</v>
      </c>
      <c r="DQ64">
        <v>96</v>
      </c>
      <c r="DR64">
        <v>8000</v>
      </c>
    </row>
    <row r="65" spans="95:122" x14ac:dyDescent="0.25">
      <c r="CQ65" t="s">
        <v>637</v>
      </c>
      <c r="CR65" t="s">
        <v>6</v>
      </c>
      <c r="CS65" t="s">
        <v>34</v>
      </c>
      <c r="CT65">
        <v>46076</v>
      </c>
      <c r="CU65">
        <v>1</v>
      </c>
      <c r="CV65">
        <v>1</v>
      </c>
      <c r="CX65">
        <v>1</v>
      </c>
      <c r="CZ65">
        <v>0</v>
      </c>
      <c r="DA65">
        <v>0</v>
      </c>
      <c r="DB65">
        <v>0.17618055555555556</v>
      </c>
      <c r="DC65">
        <v>0.1675462962962963</v>
      </c>
      <c r="DD65">
        <v>136</v>
      </c>
      <c r="DE65">
        <v>169</v>
      </c>
      <c r="DF65">
        <v>16</v>
      </c>
      <c r="DG65">
        <v>1.75</v>
      </c>
      <c r="DH65">
        <v>21601</v>
      </c>
      <c r="DI65">
        <v>0.1176</v>
      </c>
      <c r="DJ65">
        <v>2</v>
      </c>
      <c r="DK65">
        <v>0.125</v>
      </c>
      <c r="DL65">
        <v>11600</v>
      </c>
      <c r="DM65">
        <v>5800</v>
      </c>
      <c r="DN65">
        <v>11600</v>
      </c>
      <c r="DO65">
        <v>1</v>
      </c>
      <c r="DP65">
        <v>0.18590000000000001</v>
      </c>
      <c r="DQ65">
        <v>96</v>
      </c>
      <c r="DR65">
        <v>5800</v>
      </c>
    </row>
    <row r="66" spans="95:122" x14ac:dyDescent="0.25">
      <c r="CQ66" t="s">
        <v>637</v>
      </c>
      <c r="CR66" t="s">
        <v>3</v>
      </c>
      <c r="CS66" t="s">
        <v>22</v>
      </c>
      <c r="CT66">
        <v>46057</v>
      </c>
      <c r="CU66">
        <v>1</v>
      </c>
      <c r="CV66">
        <v>1</v>
      </c>
      <c r="CX66">
        <v>1</v>
      </c>
      <c r="CZ66">
        <v>1.0532407407407407E-3</v>
      </c>
      <c r="DA66">
        <v>1.0532407407407407E-3</v>
      </c>
      <c r="DB66">
        <v>1.4201388888888888E-2</v>
      </c>
      <c r="DC66">
        <v>1.511574074074074E-2</v>
      </c>
      <c r="DD66">
        <v>89</v>
      </c>
      <c r="DE66">
        <v>161</v>
      </c>
      <c r="DF66">
        <v>13</v>
      </c>
      <c r="DG66">
        <v>2</v>
      </c>
      <c r="DH66">
        <v>15954</v>
      </c>
      <c r="DI66">
        <v>0.14610000000000001</v>
      </c>
      <c r="DJ66">
        <v>2</v>
      </c>
      <c r="DK66">
        <v>0.15379999999999999</v>
      </c>
      <c r="DL66">
        <v>760</v>
      </c>
      <c r="DM66">
        <v>380</v>
      </c>
      <c r="DN66">
        <v>760</v>
      </c>
      <c r="DO66">
        <v>1</v>
      </c>
      <c r="DP66">
        <v>0.3957</v>
      </c>
      <c r="DQ66">
        <v>96</v>
      </c>
      <c r="DR66">
        <v>380</v>
      </c>
    </row>
    <row r="67" spans="95:122" x14ac:dyDescent="0.25">
      <c r="CQ67" t="s">
        <v>637</v>
      </c>
      <c r="CR67" t="s">
        <v>3</v>
      </c>
      <c r="CS67" t="s">
        <v>31</v>
      </c>
      <c r="CT67">
        <v>46062</v>
      </c>
      <c r="CU67">
        <v>1</v>
      </c>
      <c r="CV67">
        <v>1</v>
      </c>
      <c r="CX67">
        <v>1</v>
      </c>
      <c r="CZ67">
        <v>2.5462962962962961E-4</v>
      </c>
      <c r="DA67">
        <v>2.5462962962962961E-4</v>
      </c>
      <c r="DB67">
        <v>1.4386574074074074E-2</v>
      </c>
      <c r="DC67">
        <v>6.4004629629629628E-3</v>
      </c>
      <c r="DD67">
        <v>53</v>
      </c>
      <c r="DE67">
        <v>139</v>
      </c>
      <c r="DF67">
        <v>8</v>
      </c>
      <c r="DG67">
        <v>2.125</v>
      </c>
      <c r="DH67">
        <v>44919</v>
      </c>
      <c r="DI67">
        <v>0.15090000000000001</v>
      </c>
      <c r="DJ67">
        <v>1</v>
      </c>
      <c r="DK67">
        <v>0.125</v>
      </c>
      <c r="DL67">
        <v>3100</v>
      </c>
      <c r="DM67">
        <v>3100</v>
      </c>
      <c r="DN67">
        <v>3100</v>
      </c>
      <c r="DO67">
        <v>1</v>
      </c>
      <c r="DP67">
        <v>0.1303</v>
      </c>
      <c r="DQ67">
        <v>96</v>
      </c>
      <c r="DR67">
        <v>3100</v>
      </c>
    </row>
    <row r="68" spans="95:122" x14ac:dyDescent="0.25">
      <c r="CQ68" t="s">
        <v>637</v>
      </c>
      <c r="CR68" t="s">
        <v>3</v>
      </c>
      <c r="CS68" t="s">
        <v>31</v>
      </c>
      <c r="CT68">
        <v>46071</v>
      </c>
      <c r="CU68">
        <v>1</v>
      </c>
      <c r="CV68">
        <v>1</v>
      </c>
      <c r="CX68">
        <v>1</v>
      </c>
      <c r="CZ68">
        <v>2.6620370370370372E-4</v>
      </c>
      <c r="DA68">
        <v>2.6620370370370372E-4</v>
      </c>
      <c r="DB68">
        <v>0.21089120370370371</v>
      </c>
      <c r="DC68">
        <v>0.12277777777777778</v>
      </c>
      <c r="DD68">
        <v>69</v>
      </c>
      <c r="DE68">
        <v>145</v>
      </c>
      <c r="DF68">
        <v>5</v>
      </c>
      <c r="DG68">
        <v>1.8</v>
      </c>
      <c r="DH68">
        <v>23011</v>
      </c>
      <c r="DI68">
        <v>7.2499999999999995E-2</v>
      </c>
      <c r="DJ68">
        <v>1</v>
      </c>
      <c r="DK68">
        <v>0.2</v>
      </c>
      <c r="DL68">
        <v>730</v>
      </c>
      <c r="DM68">
        <v>730</v>
      </c>
      <c r="DN68">
        <v>730</v>
      </c>
      <c r="DO68">
        <v>1</v>
      </c>
      <c r="DP68">
        <v>0.6855</v>
      </c>
      <c r="DQ68">
        <v>96</v>
      </c>
      <c r="DR68">
        <v>730</v>
      </c>
    </row>
    <row r="69" spans="95:122" x14ac:dyDescent="0.25">
      <c r="CQ69" t="s">
        <v>637</v>
      </c>
      <c r="CR69" t="s">
        <v>3</v>
      </c>
      <c r="CS69" t="s">
        <v>17</v>
      </c>
      <c r="CT69">
        <v>46059</v>
      </c>
      <c r="CU69">
        <v>1</v>
      </c>
      <c r="CV69">
        <v>1</v>
      </c>
      <c r="CX69">
        <v>1</v>
      </c>
      <c r="CZ69">
        <v>6.9444444444444444E-5</v>
      </c>
      <c r="DA69">
        <v>6.9444444444444444E-5</v>
      </c>
      <c r="DB69">
        <v>8.4548611111111116E-2</v>
      </c>
      <c r="DC69">
        <v>3.6585648148148145E-2</v>
      </c>
      <c r="DD69">
        <v>44</v>
      </c>
      <c r="DE69">
        <v>104</v>
      </c>
      <c r="DF69">
        <v>10</v>
      </c>
      <c r="DG69">
        <v>2.4</v>
      </c>
      <c r="DH69">
        <v>70258</v>
      </c>
      <c r="DI69">
        <v>0.2273</v>
      </c>
      <c r="DJ69">
        <v>3</v>
      </c>
      <c r="DK69">
        <v>0.3</v>
      </c>
      <c r="DL69">
        <v>44500</v>
      </c>
      <c r="DM69">
        <v>14833</v>
      </c>
      <c r="DN69">
        <v>44500</v>
      </c>
      <c r="DO69">
        <v>1</v>
      </c>
      <c r="DP69">
        <v>0.1113</v>
      </c>
      <c r="DQ69">
        <v>96</v>
      </c>
      <c r="DR69">
        <v>14833</v>
      </c>
    </row>
    <row r="70" spans="95:122" x14ac:dyDescent="0.25">
      <c r="CQ70" t="s">
        <v>637</v>
      </c>
      <c r="CR70" t="s">
        <v>124</v>
      </c>
      <c r="CS70" t="s">
        <v>58</v>
      </c>
      <c r="CT70">
        <v>46065</v>
      </c>
      <c r="CU70">
        <v>1</v>
      </c>
      <c r="CV70">
        <v>1</v>
      </c>
      <c r="CX70">
        <v>1</v>
      </c>
      <c r="CZ70">
        <v>1.0416666666666667E-4</v>
      </c>
      <c r="DA70">
        <v>1.0416666666666667E-4</v>
      </c>
      <c r="DB70">
        <v>5.9675925925925924E-2</v>
      </c>
      <c r="DC70">
        <v>2.7118055555555555E-2</v>
      </c>
      <c r="DD70">
        <v>123</v>
      </c>
      <c r="DE70">
        <v>249</v>
      </c>
      <c r="DF70">
        <v>50</v>
      </c>
      <c r="DG70">
        <v>1.82</v>
      </c>
      <c r="DH70">
        <v>19001</v>
      </c>
      <c r="DI70">
        <v>0.40649999999999997</v>
      </c>
      <c r="DJ70">
        <v>2</v>
      </c>
      <c r="DK70">
        <v>0.04</v>
      </c>
      <c r="DL70">
        <v>2100</v>
      </c>
      <c r="DM70">
        <v>1050</v>
      </c>
      <c r="DN70">
        <v>1500</v>
      </c>
      <c r="DO70">
        <v>0.71430000000000005</v>
      </c>
      <c r="DP70">
        <v>0.14230000000000001</v>
      </c>
      <c r="DQ70">
        <v>94</v>
      </c>
      <c r="DR70">
        <v>1500</v>
      </c>
    </row>
    <row r="71" spans="95:122" x14ac:dyDescent="0.25">
      <c r="CQ71" t="s">
        <v>637</v>
      </c>
      <c r="CR71" t="s">
        <v>124</v>
      </c>
      <c r="CS71" t="s">
        <v>58</v>
      </c>
      <c r="CT71">
        <v>46073</v>
      </c>
      <c r="CU71">
        <v>1</v>
      </c>
      <c r="CV71">
        <v>1</v>
      </c>
      <c r="CX71">
        <v>1</v>
      </c>
      <c r="CZ71">
        <v>9.2592592592592588E-5</v>
      </c>
      <c r="DA71">
        <v>9.2592592592592588E-5</v>
      </c>
      <c r="DB71">
        <v>0.17811342592592594</v>
      </c>
      <c r="DC71">
        <v>0.17356481481481481</v>
      </c>
      <c r="DD71">
        <v>100</v>
      </c>
      <c r="DE71">
        <v>199</v>
      </c>
      <c r="DF71">
        <v>30</v>
      </c>
      <c r="DG71" t="s">
        <v>726</v>
      </c>
      <c r="DH71">
        <v>19929</v>
      </c>
      <c r="DI71">
        <v>0.3</v>
      </c>
      <c r="DJ71">
        <v>1</v>
      </c>
      <c r="DK71">
        <v>3.3300000000000003E-2</v>
      </c>
      <c r="DL71">
        <v>1000</v>
      </c>
      <c r="DM71">
        <v>1000</v>
      </c>
      <c r="DQ71">
        <v>94</v>
      </c>
    </row>
    <row r="72" spans="95:122" x14ac:dyDescent="0.25">
      <c r="CQ72" t="s">
        <v>637</v>
      </c>
      <c r="CR72" t="s">
        <v>124</v>
      </c>
      <c r="CS72" t="s">
        <v>58</v>
      </c>
      <c r="CT72">
        <v>46079</v>
      </c>
      <c r="CU72">
        <v>1</v>
      </c>
      <c r="CV72">
        <v>1</v>
      </c>
      <c r="CX72">
        <v>1</v>
      </c>
      <c r="CZ72">
        <v>6.9444444444444444E-5</v>
      </c>
      <c r="DA72">
        <v>6.9444444444444444E-5</v>
      </c>
      <c r="DB72">
        <v>0.13028935185185186</v>
      </c>
      <c r="DC72">
        <v>0.22334490740740739</v>
      </c>
      <c r="DD72">
        <v>132</v>
      </c>
      <c r="DE72">
        <v>277</v>
      </c>
      <c r="DF72">
        <v>29</v>
      </c>
      <c r="DG72" t="s">
        <v>884</v>
      </c>
      <c r="DH72">
        <v>19377</v>
      </c>
      <c r="DI72">
        <v>0.21970000000000001</v>
      </c>
      <c r="DJ72">
        <v>1</v>
      </c>
      <c r="DK72">
        <v>3.4500000000000003E-2</v>
      </c>
      <c r="DL72">
        <v>9000</v>
      </c>
      <c r="DM72">
        <v>9000</v>
      </c>
      <c r="DN72">
        <v>9000</v>
      </c>
      <c r="DO72">
        <v>1</v>
      </c>
      <c r="DP72">
        <v>0.3034</v>
      </c>
      <c r="DQ72">
        <v>94</v>
      </c>
      <c r="DR72">
        <v>9000</v>
      </c>
    </row>
    <row r="73" spans="95:122" x14ac:dyDescent="0.25">
      <c r="CQ73" t="s">
        <v>637</v>
      </c>
      <c r="CR73" t="s">
        <v>124</v>
      </c>
      <c r="CS73" t="s">
        <v>174</v>
      </c>
      <c r="CT73">
        <v>46062</v>
      </c>
      <c r="CU73">
        <v>1</v>
      </c>
      <c r="CV73">
        <v>1</v>
      </c>
      <c r="CX73">
        <v>1</v>
      </c>
      <c r="CZ73">
        <v>1.1574074074074073E-5</v>
      </c>
      <c r="DA73">
        <v>1.1574074074074073E-5</v>
      </c>
      <c r="DB73">
        <v>6.7719907407407409E-2</v>
      </c>
      <c r="DC73">
        <v>2.0752314814814814E-2</v>
      </c>
      <c r="DD73">
        <v>183</v>
      </c>
      <c r="DE73">
        <v>246</v>
      </c>
      <c r="DF73">
        <v>25</v>
      </c>
      <c r="DG73">
        <v>1.88</v>
      </c>
      <c r="DH73">
        <v>15025</v>
      </c>
      <c r="DI73">
        <v>0.1366</v>
      </c>
      <c r="DJ73">
        <v>1</v>
      </c>
      <c r="DK73">
        <v>0.04</v>
      </c>
      <c r="DL73">
        <v>2600</v>
      </c>
      <c r="DM73">
        <v>2600</v>
      </c>
      <c r="DN73">
        <v>2600</v>
      </c>
      <c r="DO73">
        <v>1</v>
      </c>
      <c r="DP73">
        <v>0.55310000000000004</v>
      </c>
      <c r="DQ73">
        <v>94</v>
      </c>
      <c r="DR73">
        <v>2600</v>
      </c>
    </row>
    <row r="74" spans="95:122" x14ac:dyDescent="0.25">
      <c r="CQ74" t="s">
        <v>637</v>
      </c>
      <c r="CR74" t="s">
        <v>124</v>
      </c>
      <c r="CS74" t="s">
        <v>174</v>
      </c>
      <c r="CT74">
        <v>46066</v>
      </c>
      <c r="CU74">
        <v>1</v>
      </c>
      <c r="CV74">
        <v>1</v>
      </c>
      <c r="CX74">
        <v>1</v>
      </c>
      <c r="CZ74">
        <v>0</v>
      </c>
      <c r="DA74">
        <v>0</v>
      </c>
      <c r="DB74">
        <v>0.18968750000000001</v>
      </c>
      <c r="DC74">
        <v>0.16623842592592591</v>
      </c>
      <c r="DD74">
        <v>179</v>
      </c>
      <c r="DE74">
        <v>305</v>
      </c>
      <c r="DF74">
        <v>27</v>
      </c>
      <c r="DG74" t="s">
        <v>1024</v>
      </c>
      <c r="DH74">
        <v>15422</v>
      </c>
      <c r="DI74">
        <v>0.15079999999999999</v>
      </c>
      <c r="DJ74">
        <v>4</v>
      </c>
      <c r="DK74">
        <v>0.14810000000000001</v>
      </c>
      <c r="DL74">
        <v>12430</v>
      </c>
      <c r="DM74">
        <v>3108</v>
      </c>
      <c r="DN74">
        <v>11930</v>
      </c>
      <c r="DO74">
        <v>0.95979999999999999</v>
      </c>
      <c r="DP74">
        <v>0.23749999999999999</v>
      </c>
      <c r="DQ74">
        <v>94</v>
      </c>
      <c r="DR74">
        <v>3977</v>
      </c>
    </row>
    <row r="75" spans="95:122" x14ac:dyDescent="0.25">
      <c r="CQ75" t="s">
        <v>637</v>
      </c>
      <c r="CR75" t="s">
        <v>124</v>
      </c>
      <c r="CS75" t="s">
        <v>495</v>
      </c>
      <c r="CT75">
        <v>46065</v>
      </c>
      <c r="CU75">
        <v>1</v>
      </c>
      <c r="CV75">
        <v>1</v>
      </c>
      <c r="CX75">
        <v>1</v>
      </c>
      <c r="CZ75">
        <v>3.4722222222222224E-4</v>
      </c>
      <c r="DA75">
        <v>3.4722222222222224E-4</v>
      </c>
      <c r="DB75">
        <v>8.9398148148148143E-2</v>
      </c>
      <c r="DC75">
        <v>3.5034722222222224E-2</v>
      </c>
      <c r="DD75">
        <v>108</v>
      </c>
      <c r="DE75">
        <v>170</v>
      </c>
      <c r="DF75">
        <v>28</v>
      </c>
      <c r="DG75" t="s">
        <v>799</v>
      </c>
      <c r="DH75">
        <v>14495</v>
      </c>
      <c r="DI75">
        <v>0.25929999999999997</v>
      </c>
      <c r="DJ75">
        <v>1</v>
      </c>
      <c r="DK75">
        <v>3.5700000000000003E-2</v>
      </c>
      <c r="DL75">
        <v>2500</v>
      </c>
      <c r="DM75">
        <v>2500</v>
      </c>
      <c r="DN75">
        <v>2500</v>
      </c>
      <c r="DO75">
        <v>1</v>
      </c>
      <c r="DP75">
        <v>0.2155</v>
      </c>
      <c r="DQ75">
        <v>94</v>
      </c>
      <c r="DR75">
        <v>2500</v>
      </c>
    </row>
    <row r="76" spans="95:122" x14ac:dyDescent="0.25">
      <c r="CQ76" t="s">
        <v>637</v>
      </c>
      <c r="CR76" t="s">
        <v>124</v>
      </c>
      <c r="CS76" t="s">
        <v>493</v>
      </c>
      <c r="CT76">
        <v>46069</v>
      </c>
      <c r="CU76">
        <v>1</v>
      </c>
      <c r="CV76">
        <v>1</v>
      </c>
      <c r="CX76">
        <v>1</v>
      </c>
      <c r="CZ76">
        <v>4.7453703703703704E-4</v>
      </c>
      <c r="DA76">
        <v>4.7453703703703704E-4</v>
      </c>
      <c r="DB76">
        <v>0.24459490740740741</v>
      </c>
      <c r="DC76">
        <v>0.11248842592592592</v>
      </c>
      <c r="DD76">
        <v>135</v>
      </c>
      <c r="DE76">
        <v>190</v>
      </c>
      <c r="DF76">
        <v>40</v>
      </c>
      <c r="DG76">
        <v>1.75</v>
      </c>
      <c r="DH76">
        <v>15202</v>
      </c>
      <c r="DI76">
        <v>0.29630000000000001</v>
      </c>
      <c r="DJ76">
        <v>2</v>
      </c>
      <c r="DK76">
        <v>0.05</v>
      </c>
      <c r="DL76">
        <v>2400</v>
      </c>
      <c r="DM76">
        <v>1200</v>
      </c>
      <c r="DN76">
        <v>2400</v>
      </c>
      <c r="DO76">
        <v>1</v>
      </c>
      <c r="DP76">
        <v>0.1021</v>
      </c>
      <c r="DQ76">
        <v>94</v>
      </c>
      <c r="DR76">
        <v>1200</v>
      </c>
    </row>
    <row r="77" spans="95:122" x14ac:dyDescent="0.25">
      <c r="CQ77" t="s">
        <v>637</v>
      </c>
      <c r="CR77" t="s">
        <v>124</v>
      </c>
      <c r="CS77" t="s">
        <v>493</v>
      </c>
      <c r="CT77">
        <v>46073</v>
      </c>
      <c r="CU77">
        <v>1</v>
      </c>
      <c r="CV77">
        <v>1</v>
      </c>
      <c r="CX77">
        <v>1</v>
      </c>
      <c r="CZ77">
        <v>0</v>
      </c>
      <c r="DA77">
        <v>0</v>
      </c>
      <c r="DB77">
        <v>0.20805555555555555</v>
      </c>
      <c r="DC77">
        <v>0.14185185185185184</v>
      </c>
      <c r="DD77">
        <v>152</v>
      </c>
      <c r="DE77">
        <v>193</v>
      </c>
      <c r="DF77">
        <v>26</v>
      </c>
      <c r="DG77" t="s">
        <v>782</v>
      </c>
      <c r="DH77">
        <v>15892</v>
      </c>
      <c r="DI77">
        <v>0.1711</v>
      </c>
      <c r="DJ77">
        <v>1</v>
      </c>
      <c r="DK77">
        <v>3.85E-2</v>
      </c>
      <c r="DL77">
        <v>5000</v>
      </c>
      <c r="DM77">
        <v>5000</v>
      </c>
      <c r="DN77">
        <v>5000</v>
      </c>
      <c r="DO77">
        <v>1</v>
      </c>
      <c r="DP77">
        <v>0.14549999999999999</v>
      </c>
      <c r="DQ77">
        <v>94</v>
      </c>
      <c r="DR77">
        <v>5000</v>
      </c>
    </row>
    <row r="78" spans="95:122" x14ac:dyDescent="0.25">
      <c r="CQ78" t="s">
        <v>637</v>
      </c>
      <c r="CR78" t="s">
        <v>124</v>
      </c>
      <c r="CS78" t="s">
        <v>493</v>
      </c>
      <c r="CT78">
        <v>46077</v>
      </c>
      <c r="CU78">
        <v>1</v>
      </c>
      <c r="CV78">
        <v>1</v>
      </c>
      <c r="CX78">
        <v>1</v>
      </c>
      <c r="CZ78">
        <v>0</v>
      </c>
      <c r="DA78">
        <v>0</v>
      </c>
      <c r="DB78">
        <v>0.2023611111111111</v>
      </c>
      <c r="DC78">
        <v>0.14651620370370369</v>
      </c>
      <c r="DD78">
        <v>197</v>
      </c>
      <c r="DE78">
        <v>254</v>
      </c>
      <c r="DF78">
        <v>34</v>
      </c>
      <c r="DG78" t="s">
        <v>731</v>
      </c>
      <c r="DH78">
        <v>21851</v>
      </c>
      <c r="DI78">
        <v>0.1726</v>
      </c>
      <c r="DJ78">
        <v>1</v>
      </c>
      <c r="DK78">
        <v>2.9399999999999999E-2</v>
      </c>
      <c r="DL78">
        <v>6000</v>
      </c>
      <c r="DM78">
        <v>6000</v>
      </c>
      <c r="DN78">
        <v>6000</v>
      </c>
      <c r="DO78">
        <v>1</v>
      </c>
      <c r="DP78">
        <v>0.126</v>
      </c>
      <c r="DQ78">
        <v>94</v>
      </c>
      <c r="DR78">
        <v>6000</v>
      </c>
    </row>
    <row r="79" spans="95:122" x14ac:dyDescent="0.25">
      <c r="CQ79" t="s">
        <v>637</v>
      </c>
      <c r="CR79" t="s">
        <v>124</v>
      </c>
      <c r="CS79" t="s">
        <v>51</v>
      </c>
      <c r="CT79">
        <v>46076</v>
      </c>
      <c r="CU79">
        <v>1</v>
      </c>
      <c r="CV79">
        <v>1</v>
      </c>
      <c r="CX79">
        <v>1</v>
      </c>
      <c r="CZ79">
        <v>0</v>
      </c>
      <c r="DA79">
        <v>0</v>
      </c>
      <c r="DB79">
        <v>0.19395833333333334</v>
      </c>
      <c r="DC79">
        <v>0.13284722222222223</v>
      </c>
      <c r="DD79">
        <v>104</v>
      </c>
      <c r="DE79">
        <v>193</v>
      </c>
      <c r="DF79">
        <v>7</v>
      </c>
      <c r="DG79" t="s">
        <v>806</v>
      </c>
      <c r="DH79">
        <v>21565</v>
      </c>
      <c r="DI79">
        <v>6.7299999999999999E-2</v>
      </c>
      <c r="DJ79">
        <v>1</v>
      </c>
      <c r="DK79">
        <v>0.1429</v>
      </c>
      <c r="DL79">
        <v>1300</v>
      </c>
      <c r="DM79">
        <v>1300</v>
      </c>
      <c r="DN79">
        <v>1300</v>
      </c>
      <c r="DO79">
        <v>1</v>
      </c>
      <c r="DP79">
        <v>0.11219999999999999</v>
      </c>
      <c r="DQ79">
        <v>94</v>
      </c>
      <c r="DR79">
        <v>1300</v>
      </c>
    </row>
    <row r="80" spans="95:122" x14ac:dyDescent="0.25">
      <c r="CQ80" t="s">
        <v>637</v>
      </c>
      <c r="CR80" t="s">
        <v>124</v>
      </c>
      <c r="CS80" t="s">
        <v>51</v>
      </c>
      <c r="CT80">
        <v>46080</v>
      </c>
      <c r="CU80">
        <v>1</v>
      </c>
      <c r="CV80">
        <v>1</v>
      </c>
      <c r="CX80">
        <v>1</v>
      </c>
      <c r="CZ80">
        <v>0</v>
      </c>
      <c r="DA80">
        <v>0</v>
      </c>
      <c r="DB80">
        <v>0.1628125</v>
      </c>
      <c r="DC80">
        <v>0.17434027777777777</v>
      </c>
      <c r="DD80">
        <v>54</v>
      </c>
      <c r="DE80">
        <v>146</v>
      </c>
      <c r="DF80">
        <v>11</v>
      </c>
      <c r="DG80" t="s">
        <v>698</v>
      </c>
      <c r="DH80">
        <v>27899</v>
      </c>
      <c r="DI80">
        <v>0.20369999999999999</v>
      </c>
      <c r="DJ80">
        <v>4</v>
      </c>
      <c r="DK80">
        <v>0.36359999999999998</v>
      </c>
      <c r="DL80">
        <v>3065</v>
      </c>
      <c r="DM80">
        <v>766</v>
      </c>
      <c r="DN80">
        <v>2300</v>
      </c>
      <c r="DO80">
        <v>0.75039999999999996</v>
      </c>
      <c r="DP80">
        <v>0.18740000000000001</v>
      </c>
      <c r="DQ80">
        <v>94</v>
      </c>
      <c r="DR80">
        <v>1150</v>
      </c>
    </row>
    <row r="81" spans="95:122" x14ac:dyDescent="0.25">
      <c r="CQ81" t="s">
        <v>637</v>
      </c>
      <c r="CR81" t="s">
        <v>124</v>
      </c>
      <c r="CS81" t="s">
        <v>49</v>
      </c>
      <c r="CT81">
        <v>46078</v>
      </c>
      <c r="CU81">
        <v>1</v>
      </c>
      <c r="CV81">
        <v>1</v>
      </c>
      <c r="CX81">
        <v>1</v>
      </c>
      <c r="CZ81">
        <v>1.9675925925925926E-4</v>
      </c>
      <c r="DA81">
        <v>1.9675925925925926E-4</v>
      </c>
      <c r="DB81">
        <v>0.13826388888888888</v>
      </c>
      <c r="DC81">
        <v>0.18621527777777777</v>
      </c>
      <c r="DD81">
        <v>66</v>
      </c>
      <c r="DE81">
        <v>110</v>
      </c>
      <c r="DF81">
        <v>19</v>
      </c>
      <c r="DG81" t="s">
        <v>966</v>
      </c>
      <c r="DH81">
        <v>15885</v>
      </c>
      <c r="DI81">
        <v>0.28789999999999999</v>
      </c>
      <c r="DJ81">
        <v>3</v>
      </c>
      <c r="DK81">
        <v>0.15790000000000001</v>
      </c>
      <c r="DL81">
        <v>4250</v>
      </c>
      <c r="DM81">
        <v>1417</v>
      </c>
      <c r="DN81">
        <v>4250</v>
      </c>
      <c r="DO81">
        <v>1</v>
      </c>
      <c r="DP81">
        <v>0.13420000000000001</v>
      </c>
      <c r="DQ81">
        <v>94</v>
      </c>
      <c r="DR81">
        <v>1417</v>
      </c>
    </row>
    <row r="82" spans="95:122" x14ac:dyDescent="0.25">
      <c r="CQ82" t="s">
        <v>637</v>
      </c>
      <c r="CR82" t="s">
        <v>124</v>
      </c>
      <c r="CS82" t="s">
        <v>77</v>
      </c>
      <c r="CT82">
        <v>46080</v>
      </c>
      <c r="CU82">
        <v>1</v>
      </c>
      <c r="CV82">
        <v>1</v>
      </c>
      <c r="CX82">
        <v>1</v>
      </c>
      <c r="CZ82">
        <v>0</v>
      </c>
      <c r="DA82">
        <v>0</v>
      </c>
      <c r="DB82">
        <v>0.15681712962962963</v>
      </c>
      <c r="DC82">
        <v>0.23721064814814816</v>
      </c>
      <c r="DD82">
        <v>96</v>
      </c>
      <c r="DE82">
        <v>206</v>
      </c>
      <c r="DF82">
        <v>28</v>
      </c>
      <c r="DG82" t="s">
        <v>764</v>
      </c>
      <c r="DH82">
        <v>24912</v>
      </c>
      <c r="DI82">
        <v>0.29170000000000001</v>
      </c>
      <c r="DJ82">
        <v>1</v>
      </c>
      <c r="DK82">
        <v>3.5700000000000003E-2</v>
      </c>
      <c r="DL82">
        <v>2500</v>
      </c>
      <c r="DM82">
        <v>2500</v>
      </c>
      <c r="DN82">
        <v>2500</v>
      </c>
      <c r="DO82">
        <v>1</v>
      </c>
      <c r="DP82">
        <v>0.21279999999999999</v>
      </c>
      <c r="DQ82">
        <v>94</v>
      </c>
      <c r="DR82">
        <v>2500</v>
      </c>
    </row>
    <row r="83" spans="95:122" x14ac:dyDescent="0.25">
      <c r="CQ83" t="s">
        <v>637</v>
      </c>
      <c r="CR83" t="s">
        <v>124</v>
      </c>
      <c r="CS83" t="s">
        <v>73</v>
      </c>
      <c r="CT83">
        <v>46069</v>
      </c>
      <c r="CU83">
        <v>1</v>
      </c>
      <c r="CV83">
        <v>1</v>
      </c>
      <c r="CX83">
        <v>1</v>
      </c>
      <c r="CZ83">
        <v>1.9675925925925926E-4</v>
      </c>
      <c r="DA83">
        <v>1.9675925925925926E-4</v>
      </c>
      <c r="DB83">
        <v>0.19069444444444444</v>
      </c>
      <c r="DC83">
        <v>0.15569444444444444</v>
      </c>
      <c r="DD83">
        <v>43</v>
      </c>
      <c r="DE83">
        <v>74</v>
      </c>
      <c r="DF83">
        <v>12</v>
      </c>
      <c r="DG83" t="s">
        <v>721</v>
      </c>
      <c r="DH83">
        <v>17648</v>
      </c>
      <c r="DI83">
        <v>0.27910000000000001</v>
      </c>
      <c r="DJ83">
        <v>3</v>
      </c>
      <c r="DK83">
        <v>0.25</v>
      </c>
      <c r="DL83">
        <v>5600</v>
      </c>
      <c r="DM83">
        <v>1867</v>
      </c>
      <c r="DN83">
        <v>2000</v>
      </c>
      <c r="DO83">
        <v>0.35709999999999997</v>
      </c>
      <c r="DP83">
        <v>5.0200000000000002E-2</v>
      </c>
      <c r="DQ83">
        <v>94</v>
      </c>
      <c r="DR83">
        <v>2000</v>
      </c>
    </row>
    <row r="84" spans="95:122" x14ac:dyDescent="0.25">
      <c r="CQ84" t="s">
        <v>637</v>
      </c>
      <c r="CR84" t="s">
        <v>124</v>
      </c>
      <c r="CS84" t="s">
        <v>73</v>
      </c>
      <c r="CT84">
        <v>46078</v>
      </c>
      <c r="CU84">
        <v>1</v>
      </c>
      <c r="CV84">
        <v>1</v>
      </c>
      <c r="CX84">
        <v>1</v>
      </c>
      <c r="CZ84">
        <v>2.8935185185185184E-4</v>
      </c>
      <c r="DA84">
        <v>2.8935185185185184E-4</v>
      </c>
      <c r="DB84">
        <v>0.14891203703703704</v>
      </c>
      <c r="DC84">
        <v>0.18997685185185184</v>
      </c>
      <c r="DD84">
        <v>78</v>
      </c>
      <c r="DE84">
        <v>119</v>
      </c>
      <c r="DF84">
        <v>25</v>
      </c>
      <c r="DG84">
        <v>1.48</v>
      </c>
      <c r="DH84">
        <v>14483</v>
      </c>
      <c r="DI84">
        <v>0.32050000000000001</v>
      </c>
      <c r="DJ84">
        <v>1</v>
      </c>
      <c r="DK84">
        <v>0.04</v>
      </c>
      <c r="DL84">
        <v>5000</v>
      </c>
      <c r="DM84">
        <v>5000</v>
      </c>
      <c r="DN84">
        <v>5000</v>
      </c>
      <c r="DO84">
        <v>1</v>
      </c>
      <c r="DP84">
        <v>0.51459999999999995</v>
      </c>
      <c r="DQ84">
        <v>94</v>
      </c>
      <c r="DR84">
        <v>5000</v>
      </c>
    </row>
    <row r="85" spans="95:122" x14ac:dyDescent="0.25">
      <c r="CQ85" t="s">
        <v>637</v>
      </c>
      <c r="CR85" t="s">
        <v>124</v>
      </c>
      <c r="CS85" t="s">
        <v>48</v>
      </c>
      <c r="CT85">
        <v>46059</v>
      </c>
      <c r="CU85">
        <v>1</v>
      </c>
      <c r="CV85">
        <v>1</v>
      </c>
      <c r="CX85">
        <v>1</v>
      </c>
      <c r="CZ85">
        <v>3.4722222222222222E-5</v>
      </c>
      <c r="DA85">
        <v>3.4722222222222222E-5</v>
      </c>
      <c r="DB85">
        <v>0.13219907407407408</v>
      </c>
      <c r="DC85">
        <v>2.8877314814814814E-2</v>
      </c>
      <c r="DD85">
        <v>73</v>
      </c>
      <c r="DE85">
        <v>102</v>
      </c>
      <c r="DF85">
        <v>29</v>
      </c>
      <c r="DG85" t="s">
        <v>870</v>
      </c>
      <c r="DH85">
        <v>8555</v>
      </c>
      <c r="DI85">
        <v>0.39729999999999999</v>
      </c>
      <c r="DJ85">
        <v>3</v>
      </c>
      <c r="DK85">
        <v>0.10340000000000001</v>
      </c>
      <c r="DL85">
        <v>1870</v>
      </c>
      <c r="DM85">
        <v>623</v>
      </c>
      <c r="DN85">
        <v>600</v>
      </c>
      <c r="DO85">
        <v>0.32090000000000002</v>
      </c>
      <c r="DP85">
        <v>0.1321</v>
      </c>
      <c r="DQ85">
        <v>94</v>
      </c>
      <c r="DR85">
        <v>600</v>
      </c>
    </row>
    <row r="86" spans="95:122" x14ac:dyDescent="0.25">
      <c r="CQ86" t="s">
        <v>637</v>
      </c>
      <c r="CR86" t="s">
        <v>124</v>
      </c>
      <c r="CS86" t="s">
        <v>48</v>
      </c>
      <c r="CT86">
        <v>46071</v>
      </c>
      <c r="CU86">
        <v>1</v>
      </c>
      <c r="CV86">
        <v>1</v>
      </c>
      <c r="CX86">
        <v>1</v>
      </c>
      <c r="CZ86">
        <v>2.3148148148148147E-5</v>
      </c>
      <c r="DA86">
        <v>2.3148148148148147E-5</v>
      </c>
      <c r="DB86">
        <v>0.19562499999999999</v>
      </c>
      <c r="DC86">
        <v>0.15186342592592592</v>
      </c>
      <c r="DD86">
        <v>92</v>
      </c>
      <c r="DE86">
        <v>132</v>
      </c>
      <c r="DF86">
        <v>28</v>
      </c>
      <c r="DG86" t="s">
        <v>999</v>
      </c>
      <c r="DH86">
        <v>18965</v>
      </c>
      <c r="DI86">
        <v>0.30430000000000001</v>
      </c>
      <c r="DJ86">
        <v>1</v>
      </c>
      <c r="DK86">
        <v>3.5700000000000003E-2</v>
      </c>
      <c r="DL86">
        <v>4000</v>
      </c>
      <c r="DM86">
        <v>4000</v>
      </c>
      <c r="DN86">
        <v>4000</v>
      </c>
      <c r="DO86">
        <v>1</v>
      </c>
      <c r="DP86">
        <v>0.2787</v>
      </c>
      <c r="DQ86">
        <v>94</v>
      </c>
      <c r="DR86">
        <v>4000</v>
      </c>
    </row>
    <row r="87" spans="95:122" x14ac:dyDescent="0.25">
      <c r="CQ87" t="s">
        <v>637</v>
      </c>
      <c r="CR87" t="s">
        <v>125</v>
      </c>
      <c r="CS87" t="s">
        <v>18</v>
      </c>
      <c r="CT87">
        <v>46078</v>
      </c>
      <c r="CU87">
        <v>1</v>
      </c>
      <c r="CV87">
        <v>1</v>
      </c>
      <c r="CX87">
        <v>1</v>
      </c>
      <c r="CZ87">
        <v>6.9444444444444444E-5</v>
      </c>
      <c r="DA87">
        <v>6.9444444444444444E-5</v>
      </c>
      <c r="DB87">
        <v>0.18668981481481481</v>
      </c>
      <c r="DC87">
        <v>0.15162037037037038</v>
      </c>
      <c r="DD87">
        <v>149</v>
      </c>
      <c r="DE87">
        <v>293</v>
      </c>
      <c r="DF87">
        <v>27</v>
      </c>
      <c r="DG87" t="s">
        <v>721</v>
      </c>
      <c r="DH87">
        <v>9717</v>
      </c>
      <c r="DI87">
        <v>0.1812</v>
      </c>
      <c r="DJ87">
        <v>1</v>
      </c>
      <c r="DK87">
        <v>3.6999999999999998E-2</v>
      </c>
      <c r="DL87">
        <v>1800</v>
      </c>
      <c r="DM87">
        <v>1800</v>
      </c>
      <c r="DN87">
        <v>1800</v>
      </c>
      <c r="DO87">
        <v>1</v>
      </c>
      <c r="DP87">
        <v>0.25679999999999997</v>
      </c>
      <c r="DQ87">
        <v>94</v>
      </c>
      <c r="DR87">
        <v>1800</v>
      </c>
    </row>
    <row r="88" spans="95:122" x14ac:dyDescent="0.25">
      <c r="CQ88" t="s">
        <v>637</v>
      </c>
      <c r="CR88" t="s">
        <v>125</v>
      </c>
      <c r="CS88" t="s">
        <v>109</v>
      </c>
      <c r="CT88">
        <v>46080</v>
      </c>
      <c r="CU88">
        <v>1</v>
      </c>
      <c r="CV88">
        <v>1</v>
      </c>
      <c r="CX88">
        <v>1</v>
      </c>
      <c r="CZ88">
        <v>2.199074074074074E-4</v>
      </c>
      <c r="DA88">
        <v>2.199074074074074E-4</v>
      </c>
      <c r="DB88">
        <v>0.20673611111111112</v>
      </c>
      <c r="DC88">
        <v>0.17814814814814814</v>
      </c>
      <c r="DD88">
        <v>76</v>
      </c>
      <c r="DE88">
        <v>185</v>
      </c>
      <c r="DF88">
        <v>20</v>
      </c>
      <c r="DG88">
        <v>1.55</v>
      </c>
      <c r="DH88">
        <v>17031</v>
      </c>
      <c r="DI88">
        <v>0.26319999999999999</v>
      </c>
      <c r="DJ88">
        <v>2</v>
      </c>
      <c r="DK88">
        <v>0.1</v>
      </c>
      <c r="DL88">
        <v>3950</v>
      </c>
      <c r="DM88">
        <v>1975</v>
      </c>
      <c r="DN88">
        <v>4950</v>
      </c>
      <c r="DO88">
        <v>1.2532000000000001</v>
      </c>
      <c r="DP88">
        <v>0.621</v>
      </c>
      <c r="DQ88">
        <v>94</v>
      </c>
      <c r="DR88">
        <v>2475</v>
      </c>
    </row>
    <row r="89" spans="95:122" x14ac:dyDescent="0.25">
      <c r="CQ89" t="s">
        <v>637</v>
      </c>
      <c r="CR89" t="s">
        <v>125</v>
      </c>
      <c r="CS89" t="s">
        <v>61</v>
      </c>
      <c r="CT89">
        <v>46063</v>
      </c>
      <c r="CU89">
        <v>1</v>
      </c>
      <c r="CV89">
        <v>1</v>
      </c>
      <c r="CX89">
        <v>1</v>
      </c>
      <c r="CZ89">
        <v>6.9444444444444444E-5</v>
      </c>
      <c r="DA89">
        <v>6.9444444444444444E-5</v>
      </c>
      <c r="DB89">
        <v>2.3194444444444445E-2</v>
      </c>
      <c r="DC89">
        <v>2.1377314814814814E-2</v>
      </c>
      <c r="DD89">
        <v>127</v>
      </c>
      <c r="DE89">
        <v>298</v>
      </c>
      <c r="DF89">
        <v>36</v>
      </c>
      <c r="DG89" t="s">
        <v>693</v>
      </c>
      <c r="DH89">
        <v>23368</v>
      </c>
      <c r="DI89">
        <v>0.28349999999999997</v>
      </c>
      <c r="DJ89">
        <v>1</v>
      </c>
      <c r="DK89">
        <v>2.7799999999999998E-2</v>
      </c>
      <c r="DL89">
        <v>16000</v>
      </c>
      <c r="DM89">
        <v>16000</v>
      </c>
      <c r="DN89">
        <v>16000</v>
      </c>
      <c r="DO89">
        <v>1</v>
      </c>
      <c r="DP89">
        <v>0.2278</v>
      </c>
      <c r="DQ89">
        <v>94</v>
      </c>
      <c r="DR89">
        <v>16000</v>
      </c>
    </row>
    <row r="90" spans="95:122" x14ac:dyDescent="0.25">
      <c r="CQ90" t="s">
        <v>637</v>
      </c>
      <c r="CR90" t="s">
        <v>125</v>
      </c>
      <c r="CS90" t="s">
        <v>61</v>
      </c>
      <c r="CT90">
        <v>46081</v>
      </c>
      <c r="CU90">
        <v>1</v>
      </c>
      <c r="CV90">
        <v>1</v>
      </c>
      <c r="CX90">
        <v>1</v>
      </c>
      <c r="CZ90">
        <v>6.5972222222222224E-4</v>
      </c>
      <c r="DA90">
        <v>6.5972222222222224E-4</v>
      </c>
      <c r="DB90">
        <v>0.11799768518518519</v>
      </c>
      <c r="DC90">
        <v>6.4953703703703708E-2</v>
      </c>
      <c r="DD90">
        <v>44</v>
      </c>
      <c r="DE90">
        <v>82</v>
      </c>
      <c r="DF90">
        <v>11</v>
      </c>
      <c r="DG90" t="s">
        <v>789</v>
      </c>
      <c r="DH90">
        <v>60460</v>
      </c>
      <c r="DI90">
        <v>0.25</v>
      </c>
      <c r="DJ90">
        <v>1</v>
      </c>
      <c r="DK90">
        <v>9.0899999999999995E-2</v>
      </c>
      <c r="DL90">
        <v>600</v>
      </c>
      <c r="DM90">
        <v>600</v>
      </c>
      <c r="DN90">
        <v>600</v>
      </c>
      <c r="DO90">
        <v>1</v>
      </c>
      <c r="DQ90">
        <v>94</v>
      </c>
      <c r="DR90">
        <v>600</v>
      </c>
    </row>
    <row r="91" spans="95:122" x14ac:dyDescent="0.25">
      <c r="CQ91" t="s">
        <v>637</v>
      </c>
      <c r="CR91" t="s">
        <v>125</v>
      </c>
      <c r="CS91" t="s">
        <v>12</v>
      </c>
      <c r="CT91">
        <v>46077</v>
      </c>
      <c r="CU91">
        <v>1</v>
      </c>
      <c r="CV91">
        <v>1</v>
      </c>
      <c r="CX91">
        <v>1</v>
      </c>
      <c r="CZ91">
        <v>5.7870370370370373E-5</v>
      </c>
      <c r="DA91">
        <v>5.7870370370370373E-5</v>
      </c>
      <c r="DB91">
        <v>0.17716435185185186</v>
      </c>
      <c r="DC91">
        <v>0.17216435185185186</v>
      </c>
      <c r="DD91">
        <v>74</v>
      </c>
      <c r="DE91">
        <v>204</v>
      </c>
      <c r="DF91">
        <v>19</v>
      </c>
      <c r="DG91" t="s">
        <v>749</v>
      </c>
      <c r="DH91">
        <v>22708</v>
      </c>
      <c r="DI91">
        <v>0.25679999999999997</v>
      </c>
      <c r="DJ91">
        <v>2</v>
      </c>
      <c r="DK91">
        <v>0.1053</v>
      </c>
      <c r="DL91">
        <v>4800</v>
      </c>
      <c r="DM91">
        <v>2400</v>
      </c>
      <c r="DN91">
        <v>4800</v>
      </c>
      <c r="DO91">
        <v>1</v>
      </c>
      <c r="DP91">
        <v>0.10979999999999999</v>
      </c>
      <c r="DQ91">
        <v>94</v>
      </c>
      <c r="DR91">
        <v>2400</v>
      </c>
    </row>
    <row r="92" spans="95:122" x14ac:dyDescent="0.25">
      <c r="CQ92" t="s">
        <v>637</v>
      </c>
      <c r="CR92" t="s">
        <v>125</v>
      </c>
      <c r="CS92" t="s">
        <v>12</v>
      </c>
      <c r="CT92">
        <v>46078</v>
      </c>
      <c r="CU92">
        <v>1</v>
      </c>
      <c r="CV92">
        <v>1</v>
      </c>
      <c r="CX92">
        <v>1</v>
      </c>
      <c r="CZ92">
        <v>1.7361111111111112E-4</v>
      </c>
      <c r="DA92">
        <v>1.7361111111111112E-4</v>
      </c>
      <c r="DB92">
        <v>0.1966087962962963</v>
      </c>
      <c r="DC92">
        <v>0.15732638888888889</v>
      </c>
      <c r="DD92">
        <v>77</v>
      </c>
      <c r="DE92">
        <v>218</v>
      </c>
      <c r="DF92">
        <v>14</v>
      </c>
      <c r="DG92" t="s">
        <v>738</v>
      </c>
      <c r="DH92">
        <v>26206</v>
      </c>
      <c r="DI92">
        <v>0.18179999999999999</v>
      </c>
      <c r="DJ92">
        <v>1</v>
      </c>
      <c r="DK92">
        <v>7.1400000000000005E-2</v>
      </c>
      <c r="DL92">
        <v>250</v>
      </c>
      <c r="DM92">
        <v>250</v>
      </c>
      <c r="DN92">
        <v>250</v>
      </c>
      <c r="DO92">
        <v>1</v>
      </c>
      <c r="DP92">
        <v>0.15340000000000001</v>
      </c>
      <c r="DQ92">
        <v>94</v>
      </c>
      <c r="DR92">
        <v>250</v>
      </c>
    </row>
    <row r="93" spans="95:122" x14ac:dyDescent="0.25">
      <c r="CQ93" t="s">
        <v>637</v>
      </c>
      <c r="CR93" t="s">
        <v>125</v>
      </c>
      <c r="CS93" t="s">
        <v>10</v>
      </c>
      <c r="CT93">
        <v>46077</v>
      </c>
      <c r="CU93">
        <v>1</v>
      </c>
      <c r="CV93">
        <v>1</v>
      </c>
      <c r="CX93">
        <v>1</v>
      </c>
      <c r="CZ93">
        <v>1.273148148148148E-4</v>
      </c>
      <c r="DA93">
        <v>1.273148148148148E-4</v>
      </c>
      <c r="DB93">
        <v>0.19173611111111111</v>
      </c>
      <c r="DC93">
        <v>0.15115740740740741</v>
      </c>
      <c r="DD93">
        <v>131</v>
      </c>
      <c r="DE93">
        <v>200</v>
      </c>
      <c r="DF93">
        <v>22</v>
      </c>
      <c r="DG93" t="s">
        <v>867</v>
      </c>
      <c r="DH93">
        <v>40678</v>
      </c>
      <c r="DI93">
        <v>0.16789999999999999</v>
      </c>
      <c r="DJ93">
        <v>1</v>
      </c>
      <c r="DK93">
        <v>4.5499999999999999E-2</v>
      </c>
      <c r="DL93">
        <v>6000</v>
      </c>
      <c r="DM93">
        <v>6000</v>
      </c>
      <c r="DN93">
        <v>6000</v>
      </c>
      <c r="DO93">
        <v>1</v>
      </c>
      <c r="DP93">
        <v>0.2374</v>
      </c>
      <c r="DQ93">
        <v>94</v>
      </c>
      <c r="DR93">
        <v>6000</v>
      </c>
    </row>
    <row r="94" spans="95:122" x14ac:dyDescent="0.25">
      <c r="CQ94" t="s">
        <v>637</v>
      </c>
      <c r="CR94" t="s">
        <v>125</v>
      </c>
      <c r="CS94" t="s">
        <v>10</v>
      </c>
      <c r="CT94">
        <v>46079</v>
      </c>
      <c r="CU94">
        <v>1</v>
      </c>
      <c r="CV94">
        <v>1</v>
      </c>
      <c r="CX94">
        <v>1</v>
      </c>
      <c r="CZ94">
        <v>1.1574074074074075E-4</v>
      </c>
      <c r="DA94">
        <v>1.1574074074074075E-4</v>
      </c>
      <c r="DB94">
        <v>0.1666087962962963</v>
      </c>
      <c r="DC94">
        <v>0.17686342592592594</v>
      </c>
      <c r="DD94">
        <v>101</v>
      </c>
      <c r="DE94">
        <v>201</v>
      </c>
      <c r="DF94">
        <v>26</v>
      </c>
      <c r="DG94" t="s">
        <v>1015</v>
      </c>
      <c r="DH94">
        <v>37969</v>
      </c>
      <c r="DI94">
        <v>0.25740000000000002</v>
      </c>
      <c r="DJ94">
        <v>1</v>
      </c>
      <c r="DK94">
        <v>3.85E-2</v>
      </c>
      <c r="DL94">
        <v>12400</v>
      </c>
      <c r="DM94">
        <v>12400</v>
      </c>
      <c r="DN94">
        <v>12400</v>
      </c>
      <c r="DO94">
        <v>1</v>
      </c>
      <c r="DP94">
        <v>0.17119999999999999</v>
      </c>
      <c r="DQ94">
        <v>94</v>
      </c>
      <c r="DR94">
        <v>12400</v>
      </c>
    </row>
    <row r="95" spans="95:122" x14ac:dyDescent="0.25">
      <c r="CQ95" t="s">
        <v>637</v>
      </c>
      <c r="CR95" t="s">
        <v>125</v>
      </c>
      <c r="CS95" t="s">
        <v>10</v>
      </c>
      <c r="CT95">
        <v>46081</v>
      </c>
      <c r="CU95">
        <v>1</v>
      </c>
      <c r="CV95">
        <v>1</v>
      </c>
      <c r="CX95">
        <v>1</v>
      </c>
      <c r="CZ95">
        <v>2.3148148148148147E-5</v>
      </c>
      <c r="DA95">
        <v>2.3148148148148147E-5</v>
      </c>
      <c r="DB95">
        <v>0.12515046296296295</v>
      </c>
      <c r="DC95">
        <v>6.0185185185185182E-2</v>
      </c>
      <c r="DD95">
        <v>44</v>
      </c>
      <c r="DE95">
        <v>85</v>
      </c>
      <c r="DF95">
        <v>15</v>
      </c>
      <c r="DG95">
        <v>2.2000000000000002</v>
      </c>
      <c r="DH95">
        <v>25532</v>
      </c>
      <c r="DI95">
        <v>0.34089999999999998</v>
      </c>
      <c r="DJ95">
        <v>1</v>
      </c>
      <c r="DK95">
        <v>6.6699999999999995E-2</v>
      </c>
      <c r="DL95">
        <v>5000</v>
      </c>
      <c r="DM95">
        <v>5000</v>
      </c>
      <c r="DN95">
        <v>5000</v>
      </c>
      <c r="DO95">
        <v>1</v>
      </c>
      <c r="DP95">
        <v>0.33939999999999998</v>
      </c>
      <c r="DQ95">
        <v>94</v>
      </c>
      <c r="DR95">
        <v>5000</v>
      </c>
    </row>
    <row r="96" spans="95:122" x14ac:dyDescent="0.25">
      <c r="CQ96" t="s">
        <v>637</v>
      </c>
      <c r="CR96" t="s">
        <v>2</v>
      </c>
      <c r="CS96" t="s">
        <v>29</v>
      </c>
      <c r="CT96">
        <v>46058</v>
      </c>
      <c r="CU96">
        <v>1</v>
      </c>
      <c r="CV96">
        <v>1</v>
      </c>
      <c r="CX96">
        <v>1</v>
      </c>
      <c r="CZ96">
        <v>2.4652777777777776E-3</v>
      </c>
      <c r="DA96">
        <v>2.4652777777777776E-3</v>
      </c>
      <c r="DB96">
        <v>4.0486111111111112E-2</v>
      </c>
      <c r="DC96">
        <v>4.8148148148148148E-2</v>
      </c>
      <c r="DD96">
        <v>68</v>
      </c>
      <c r="DE96">
        <v>114</v>
      </c>
      <c r="DF96">
        <v>13</v>
      </c>
      <c r="DG96" t="s">
        <v>993</v>
      </c>
      <c r="DH96">
        <v>11991</v>
      </c>
      <c r="DI96">
        <v>0.19120000000000001</v>
      </c>
      <c r="DJ96">
        <v>2</v>
      </c>
      <c r="DK96">
        <v>0.15379999999999999</v>
      </c>
      <c r="DL96">
        <v>2700</v>
      </c>
      <c r="DM96">
        <v>1350</v>
      </c>
      <c r="DN96">
        <v>2700</v>
      </c>
      <c r="DO96">
        <v>1</v>
      </c>
      <c r="DP96">
        <v>0.17760000000000001</v>
      </c>
      <c r="DQ96">
        <v>94</v>
      </c>
      <c r="DR96">
        <v>1350</v>
      </c>
    </row>
    <row r="97" spans="95:122" x14ac:dyDescent="0.25">
      <c r="CQ97" t="s">
        <v>637</v>
      </c>
      <c r="CR97" t="s">
        <v>2</v>
      </c>
      <c r="CS97" t="s">
        <v>25</v>
      </c>
      <c r="CT97">
        <v>46057</v>
      </c>
      <c r="CU97">
        <v>1</v>
      </c>
      <c r="CV97">
        <v>1</v>
      </c>
      <c r="CX97">
        <v>1</v>
      </c>
      <c r="CZ97">
        <v>0</v>
      </c>
      <c r="DA97">
        <v>0</v>
      </c>
      <c r="DB97">
        <v>7.8391203703703699E-2</v>
      </c>
      <c r="DC97">
        <v>2.7789351851851853E-2</v>
      </c>
      <c r="DD97">
        <v>70</v>
      </c>
      <c r="DE97">
        <v>119</v>
      </c>
      <c r="DF97">
        <v>23</v>
      </c>
      <c r="DG97" t="s">
        <v>751</v>
      </c>
      <c r="DH97">
        <v>23516</v>
      </c>
      <c r="DI97">
        <v>0.3286</v>
      </c>
      <c r="DJ97">
        <v>3</v>
      </c>
      <c r="DK97">
        <v>0.13039999999999999</v>
      </c>
      <c r="DL97">
        <v>7830</v>
      </c>
      <c r="DM97">
        <v>2610</v>
      </c>
      <c r="DN97">
        <v>7830</v>
      </c>
      <c r="DO97">
        <v>1</v>
      </c>
      <c r="DQ97">
        <v>94</v>
      </c>
      <c r="DR97">
        <v>2610</v>
      </c>
    </row>
    <row r="98" spans="95:122" x14ac:dyDescent="0.25">
      <c r="CQ98" t="s">
        <v>637</v>
      </c>
      <c r="CR98" t="s">
        <v>2</v>
      </c>
      <c r="CS98" t="s">
        <v>25</v>
      </c>
      <c r="CT98">
        <v>46064</v>
      </c>
      <c r="CU98">
        <v>1</v>
      </c>
      <c r="CV98">
        <v>1</v>
      </c>
      <c r="CX98">
        <v>1</v>
      </c>
      <c r="CZ98">
        <v>1.6782407407407408E-3</v>
      </c>
      <c r="DA98">
        <v>1.6782407407407408E-3</v>
      </c>
      <c r="DB98">
        <v>4.1261574074074076E-2</v>
      </c>
      <c r="DC98">
        <v>4.6481481481481485E-2</v>
      </c>
      <c r="DD98">
        <v>52</v>
      </c>
      <c r="DE98">
        <v>100</v>
      </c>
      <c r="DF98">
        <v>15</v>
      </c>
      <c r="DG98" t="s">
        <v>901</v>
      </c>
      <c r="DH98">
        <v>28226</v>
      </c>
      <c r="DI98">
        <v>0.28849999999999998</v>
      </c>
      <c r="DJ98">
        <v>1</v>
      </c>
      <c r="DK98">
        <v>6.6699999999999995E-2</v>
      </c>
      <c r="DL98">
        <v>400</v>
      </c>
      <c r="DM98">
        <v>400</v>
      </c>
      <c r="DN98">
        <v>400</v>
      </c>
      <c r="DO98">
        <v>1</v>
      </c>
      <c r="DP98">
        <v>0.30759999999999998</v>
      </c>
      <c r="DQ98">
        <v>94</v>
      </c>
      <c r="DR98">
        <v>400</v>
      </c>
    </row>
    <row r="99" spans="95:122" x14ac:dyDescent="0.25">
      <c r="CQ99" t="s">
        <v>637</v>
      </c>
      <c r="CR99" t="s">
        <v>2</v>
      </c>
      <c r="CS99" t="s">
        <v>79</v>
      </c>
      <c r="CT99">
        <v>46069</v>
      </c>
      <c r="CU99">
        <v>1</v>
      </c>
      <c r="CV99">
        <v>1</v>
      </c>
      <c r="CX99">
        <v>1</v>
      </c>
      <c r="CZ99">
        <v>1.0416666666666667E-4</v>
      </c>
      <c r="DA99">
        <v>1.0416666666666667E-4</v>
      </c>
      <c r="DB99">
        <v>0.206875</v>
      </c>
      <c r="DC99">
        <v>0.15356481481481482</v>
      </c>
      <c r="DD99">
        <v>61</v>
      </c>
      <c r="DE99">
        <v>136</v>
      </c>
      <c r="DF99">
        <v>22</v>
      </c>
      <c r="DG99" t="s">
        <v>698</v>
      </c>
      <c r="DH99">
        <v>29517</v>
      </c>
      <c r="DI99">
        <v>0.36070000000000002</v>
      </c>
      <c r="DJ99">
        <v>2</v>
      </c>
      <c r="DK99">
        <v>9.0899999999999995E-2</v>
      </c>
      <c r="DL99">
        <v>4400</v>
      </c>
      <c r="DM99">
        <v>2200</v>
      </c>
      <c r="DN99">
        <v>4000</v>
      </c>
      <c r="DO99">
        <v>0.90910000000000002</v>
      </c>
      <c r="DP99">
        <v>0.3669</v>
      </c>
      <c r="DQ99">
        <v>94</v>
      </c>
      <c r="DR99">
        <v>4000</v>
      </c>
    </row>
    <row r="100" spans="95:122" x14ac:dyDescent="0.25">
      <c r="CQ100" t="s">
        <v>637</v>
      </c>
      <c r="CR100" t="s">
        <v>2</v>
      </c>
      <c r="CS100" t="s">
        <v>79</v>
      </c>
      <c r="CT100">
        <v>46077</v>
      </c>
      <c r="CU100">
        <v>1</v>
      </c>
      <c r="CV100">
        <v>1</v>
      </c>
      <c r="CX100">
        <v>1</v>
      </c>
      <c r="CZ100">
        <v>1.3888888888888889E-4</v>
      </c>
      <c r="DA100">
        <v>1.3888888888888889E-4</v>
      </c>
      <c r="DB100">
        <v>0.1630787037037037</v>
      </c>
      <c r="DC100">
        <v>0.11847222222222223</v>
      </c>
      <c r="DD100">
        <v>62</v>
      </c>
      <c r="DE100">
        <v>121</v>
      </c>
      <c r="DF100">
        <v>25</v>
      </c>
      <c r="DG100">
        <v>2.12</v>
      </c>
      <c r="DH100">
        <v>36699</v>
      </c>
      <c r="DI100">
        <v>0.4032</v>
      </c>
      <c r="DJ100">
        <v>3</v>
      </c>
      <c r="DK100">
        <v>0.12</v>
      </c>
      <c r="DL100">
        <v>11100</v>
      </c>
      <c r="DM100">
        <v>3700</v>
      </c>
      <c r="DN100">
        <v>11100</v>
      </c>
      <c r="DO100">
        <v>1</v>
      </c>
      <c r="DP100">
        <v>0.1203</v>
      </c>
      <c r="DQ100">
        <v>94</v>
      </c>
      <c r="DR100">
        <v>3700</v>
      </c>
    </row>
    <row r="101" spans="95:122" x14ac:dyDescent="0.25">
      <c r="CQ101" t="s">
        <v>637</v>
      </c>
      <c r="CR101" t="s">
        <v>6</v>
      </c>
      <c r="CS101" t="s">
        <v>19</v>
      </c>
      <c r="CT101">
        <v>46070</v>
      </c>
      <c r="CU101">
        <v>1</v>
      </c>
      <c r="CV101">
        <v>1</v>
      </c>
      <c r="CX101">
        <v>1</v>
      </c>
      <c r="CZ101">
        <v>8.1018518518518516E-5</v>
      </c>
      <c r="DA101">
        <v>8.1018518518518516E-5</v>
      </c>
      <c r="DB101">
        <v>0.22989583333333333</v>
      </c>
      <c r="DC101">
        <v>0.13401620370370371</v>
      </c>
      <c r="DD101">
        <v>131</v>
      </c>
      <c r="DE101">
        <v>202</v>
      </c>
      <c r="DF101">
        <v>18</v>
      </c>
      <c r="DG101" t="s">
        <v>706</v>
      </c>
      <c r="DH101">
        <v>21086</v>
      </c>
      <c r="DI101">
        <v>0.13739999999999999</v>
      </c>
      <c r="DJ101">
        <v>2</v>
      </c>
      <c r="DK101">
        <v>0.1111</v>
      </c>
      <c r="DL101">
        <v>10150</v>
      </c>
      <c r="DM101">
        <v>5075</v>
      </c>
      <c r="DN101">
        <v>7650</v>
      </c>
      <c r="DO101">
        <v>0.75370000000000004</v>
      </c>
      <c r="DP101">
        <v>0.87870000000000004</v>
      </c>
      <c r="DQ101">
        <v>94</v>
      </c>
      <c r="DR101">
        <v>3825</v>
      </c>
    </row>
    <row r="102" spans="95:122" x14ac:dyDescent="0.25">
      <c r="CQ102" t="s">
        <v>637</v>
      </c>
      <c r="CR102" t="s">
        <v>6</v>
      </c>
      <c r="CS102" t="s">
        <v>81</v>
      </c>
      <c r="CT102">
        <v>46079</v>
      </c>
      <c r="CU102">
        <v>1</v>
      </c>
      <c r="CV102">
        <v>1</v>
      </c>
      <c r="CX102">
        <v>1</v>
      </c>
      <c r="CZ102">
        <v>1.1574074074074073E-5</v>
      </c>
      <c r="DA102">
        <v>1.1574074074074073E-5</v>
      </c>
      <c r="DB102">
        <v>0.18751157407407407</v>
      </c>
      <c r="DC102">
        <v>0.1504513888888889</v>
      </c>
      <c r="DD102">
        <v>78</v>
      </c>
      <c r="DE102">
        <v>168</v>
      </c>
      <c r="DF102">
        <v>10</v>
      </c>
      <c r="DG102">
        <v>1.4</v>
      </c>
      <c r="DH102">
        <v>36945</v>
      </c>
      <c r="DI102">
        <v>0.12820000000000001</v>
      </c>
      <c r="DJ102">
        <v>1</v>
      </c>
      <c r="DK102">
        <v>0.1</v>
      </c>
      <c r="DL102">
        <v>400</v>
      </c>
      <c r="DM102">
        <v>400</v>
      </c>
      <c r="DN102">
        <v>400</v>
      </c>
      <c r="DO102">
        <v>1</v>
      </c>
      <c r="DQ102">
        <v>94</v>
      </c>
      <c r="DR102">
        <v>400</v>
      </c>
    </row>
    <row r="103" spans="95:122" x14ac:dyDescent="0.25">
      <c r="CQ103" t="s">
        <v>637</v>
      </c>
      <c r="CR103" t="s">
        <v>6</v>
      </c>
      <c r="CS103" t="s">
        <v>37</v>
      </c>
      <c r="CT103">
        <v>46081</v>
      </c>
      <c r="CU103">
        <v>1</v>
      </c>
      <c r="CV103">
        <v>1</v>
      </c>
      <c r="CX103">
        <v>1</v>
      </c>
      <c r="CZ103">
        <v>3.7037037037037035E-4</v>
      </c>
      <c r="DA103">
        <v>3.7037037037037035E-4</v>
      </c>
      <c r="DB103">
        <v>7.391203703703704E-2</v>
      </c>
      <c r="DC103">
        <v>0.13776620370370371</v>
      </c>
      <c r="DD103">
        <v>19</v>
      </c>
      <c r="DE103">
        <v>41</v>
      </c>
      <c r="DF103">
        <v>10</v>
      </c>
      <c r="DG103">
        <v>2.1</v>
      </c>
      <c r="DH103">
        <v>12452</v>
      </c>
      <c r="DI103">
        <v>0.52629999999999999</v>
      </c>
      <c r="DJ103">
        <v>2</v>
      </c>
      <c r="DK103">
        <v>0.2</v>
      </c>
      <c r="DL103">
        <v>5670</v>
      </c>
      <c r="DM103">
        <v>2835</v>
      </c>
      <c r="DN103">
        <v>5670</v>
      </c>
      <c r="DO103">
        <v>1</v>
      </c>
      <c r="DP103">
        <v>0.12189999999999999</v>
      </c>
      <c r="DQ103">
        <v>94</v>
      </c>
      <c r="DR103">
        <v>2835</v>
      </c>
    </row>
    <row r="104" spans="95:122" x14ac:dyDescent="0.25">
      <c r="CQ104" t="s">
        <v>637</v>
      </c>
      <c r="CR104" t="s">
        <v>6</v>
      </c>
      <c r="CS104" t="s">
        <v>35</v>
      </c>
      <c r="CT104">
        <v>46079</v>
      </c>
      <c r="CU104">
        <v>1</v>
      </c>
      <c r="CV104">
        <v>1</v>
      </c>
      <c r="CX104">
        <v>1</v>
      </c>
      <c r="CZ104">
        <v>1.7361111111111112E-4</v>
      </c>
      <c r="DA104">
        <v>1.7361111111111112E-4</v>
      </c>
      <c r="DB104">
        <v>0.1162962962962963</v>
      </c>
      <c r="DC104">
        <v>0.2530324074074074</v>
      </c>
      <c r="DD104">
        <v>57</v>
      </c>
      <c r="DE104">
        <v>114</v>
      </c>
      <c r="DF104">
        <v>20</v>
      </c>
      <c r="DG104">
        <v>2</v>
      </c>
      <c r="DH104">
        <v>23028</v>
      </c>
      <c r="DI104">
        <v>0.35089999999999999</v>
      </c>
      <c r="DJ104">
        <v>3</v>
      </c>
      <c r="DK104">
        <v>0.15</v>
      </c>
      <c r="DL104">
        <v>8980</v>
      </c>
      <c r="DM104">
        <v>2993</v>
      </c>
      <c r="DN104">
        <v>8300</v>
      </c>
      <c r="DO104">
        <v>0.92430000000000001</v>
      </c>
      <c r="DP104">
        <v>0.21540000000000001</v>
      </c>
      <c r="DQ104">
        <v>94</v>
      </c>
      <c r="DR104">
        <v>4150</v>
      </c>
    </row>
    <row r="105" spans="95:122" x14ac:dyDescent="0.25">
      <c r="CQ105" t="s">
        <v>637</v>
      </c>
      <c r="CR105" t="s">
        <v>6</v>
      </c>
      <c r="CS105" t="s">
        <v>97</v>
      </c>
      <c r="CT105">
        <v>46071</v>
      </c>
      <c r="CU105">
        <v>1</v>
      </c>
      <c r="CV105">
        <v>1</v>
      </c>
      <c r="CX105">
        <v>1</v>
      </c>
      <c r="CZ105">
        <v>0</v>
      </c>
      <c r="DA105">
        <v>0</v>
      </c>
      <c r="DB105">
        <v>0.1464699074074074</v>
      </c>
      <c r="DC105">
        <v>0.17123842592592592</v>
      </c>
      <c r="DD105">
        <v>125</v>
      </c>
      <c r="DE105">
        <v>194</v>
      </c>
      <c r="DF105">
        <v>12</v>
      </c>
      <c r="DG105" t="s">
        <v>1025</v>
      </c>
      <c r="DH105">
        <v>22017</v>
      </c>
      <c r="DI105">
        <v>9.6000000000000002E-2</v>
      </c>
      <c r="DJ105">
        <v>3</v>
      </c>
      <c r="DK105">
        <v>0.25</v>
      </c>
      <c r="DL105">
        <v>5420</v>
      </c>
      <c r="DM105">
        <v>1807</v>
      </c>
      <c r="DN105">
        <v>5420</v>
      </c>
      <c r="DO105">
        <v>1</v>
      </c>
      <c r="DP105">
        <v>0.15820000000000001</v>
      </c>
      <c r="DQ105">
        <v>94</v>
      </c>
      <c r="DR105">
        <v>1807</v>
      </c>
    </row>
    <row r="106" spans="95:122" x14ac:dyDescent="0.25">
      <c r="CQ106" t="s">
        <v>637</v>
      </c>
      <c r="CR106" t="s">
        <v>3</v>
      </c>
      <c r="CS106" t="s">
        <v>377</v>
      </c>
      <c r="CT106">
        <v>46063</v>
      </c>
      <c r="CU106">
        <v>1</v>
      </c>
      <c r="CV106">
        <v>1</v>
      </c>
      <c r="CX106">
        <v>1</v>
      </c>
      <c r="CZ106">
        <v>7.1759259259259259E-4</v>
      </c>
      <c r="DA106">
        <v>7.1759259259259259E-4</v>
      </c>
      <c r="DB106">
        <v>5.2835648148148145E-2</v>
      </c>
      <c r="DC106">
        <v>3.0914351851851853E-2</v>
      </c>
      <c r="DD106">
        <v>106</v>
      </c>
      <c r="DE106">
        <v>174</v>
      </c>
      <c r="DF106">
        <v>50</v>
      </c>
      <c r="DG106">
        <v>1.26</v>
      </c>
      <c r="DH106">
        <v>28956</v>
      </c>
      <c r="DI106">
        <v>0.47170000000000001</v>
      </c>
      <c r="DJ106">
        <v>2</v>
      </c>
      <c r="DK106">
        <v>0.04</v>
      </c>
      <c r="DL106">
        <v>2800</v>
      </c>
      <c r="DM106">
        <v>1400</v>
      </c>
      <c r="DN106">
        <v>2200</v>
      </c>
      <c r="DO106">
        <v>0.78569999999999995</v>
      </c>
      <c r="DP106">
        <v>0.14499999999999999</v>
      </c>
      <c r="DQ106">
        <v>94</v>
      </c>
      <c r="DR106">
        <v>2200</v>
      </c>
    </row>
    <row r="107" spans="95:122" x14ac:dyDescent="0.25">
      <c r="CQ107" t="s">
        <v>637</v>
      </c>
      <c r="CR107" t="s">
        <v>3</v>
      </c>
      <c r="CS107" t="s">
        <v>22</v>
      </c>
      <c r="CT107">
        <v>46065</v>
      </c>
      <c r="CU107">
        <v>1</v>
      </c>
      <c r="CV107">
        <v>1</v>
      </c>
      <c r="CX107">
        <v>1</v>
      </c>
      <c r="CZ107">
        <v>4.6296296296296294E-5</v>
      </c>
      <c r="DA107">
        <v>4.6296296296296294E-5</v>
      </c>
      <c r="DB107">
        <v>3.8506944444444448E-2</v>
      </c>
      <c r="DC107">
        <v>2.5277777777777777E-2</v>
      </c>
      <c r="DD107">
        <v>121</v>
      </c>
      <c r="DE107">
        <v>188</v>
      </c>
      <c r="DF107">
        <v>16</v>
      </c>
      <c r="DG107">
        <v>2</v>
      </c>
      <c r="DH107">
        <v>39080</v>
      </c>
      <c r="DI107">
        <v>0.13220000000000001</v>
      </c>
      <c r="DJ107">
        <v>1</v>
      </c>
      <c r="DK107">
        <v>6.25E-2</v>
      </c>
      <c r="DL107">
        <v>6180</v>
      </c>
      <c r="DM107">
        <v>6180</v>
      </c>
      <c r="DN107">
        <v>6180</v>
      </c>
      <c r="DO107">
        <v>1</v>
      </c>
      <c r="DP107">
        <v>0.1002</v>
      </c>
      <c r="DQ107">
        <v>94</v>
      </c>
      <c r="DR107">
        <v>6180</v>
      </c>
    </row>
    <row r="108" spans="95:122" x14ac:dyDescent="0.25">
      <c r="CQ108" t="s">
        <v>637</v>
      </c>
      <c r="CR108" t="s">
        <v>3</v>
      </c>
      <c r="CS108" t="s">
        <v>13</v>
      </c>
      <c r="CT108">
        <v>46058</v>
      </c>
      <c r="CU108">
        <v>1</v>
      </c>
      <c r="CV108">
        <v>1</v>
      </c>
      <c r="CX108">
        <v>1</v>
      </c>
      <c r="CZ108">
        <v>2.8124999999999999E-3</v>
      </c>
      <c r="DA108">
        <v>2.8124999999999999E-3</v>
      </c>
      <c r="DB108">
        <v>3.8124999999999999E-2</v>
      </c>
      <c r="DC108">
        <v>1.849537037037037E-2</v>
      </c>
      <c r="DD108">
        <v>80</v>
      </c>
      <c r="DE108">
        <v>179</v>
      </c>
      <c r="DF108">
        <v>14</v>
      </c>
      <c r="DG108" t="s">
        <v>765</v>
      </c>
      <c r="DH108">
        <v>26141</v>
      </c>
      <c r="DI108">
        <v>0.17499999999999999</v>
      </c>
      <c r="DJ108">
        <v>1</v>
      </c>
      <c r="DK108">
        <v>7.1400000000000005E-2</v>
      </c>
      <c r="DL108">
        <v>4600</v>
      </c>
      <c r="DM108">
        <v>4600</v>
      </c>
      <c r="DN108">
        <v>4600</v>
      </c>
      <c r="DO108">
        <v>1</v>
      </c>
      <c r="DP108">
        <v>0.3009</v>
      </c>
      <c r="DQ108">
        <v>94</v>
      </c>
      <c r="DR108">
        <v>4600</v>
      </c>
    </row>
    <row r="109" spans="95:122" x14ac:dyDescent="0.25">
      <c r="CQ109" t="s">
        <v>637</v>
      </c>
      <c r="CR109" t="s">
        <v>3</v>
      </c>
      <c r="CS109" t="s">
        <v>13</v>
      </c>
      <c r="CT109">
        <v>46073</v>
      </c>
      <c r="CU109">
        <v>1</v>
      </c>
      <c r="CV109">
        <v>1</v>
      </c>
      <c r="CX109">
        <v>1</v>
      </c>
      <c r="CZ109">
        <v>9.2592592592592588E-5</v>
      </c>
      <c r="DA109">
        <v>9.2592592592592588E-5</v>
      </c>
      <c r="DB109">
        <v>0.20459490740740741</v>
      </c>
      <c r="DC109">
        <v>0.13400462962962964</v>
      </c>
      <c r="DD109">
        <v>103</v>
      </c>
      <c r="DE109">
        <v>200</v>
      </c>
      <c r="DF109">
        <v>14</v>
      </c>
      <c r="DG109" t="s">
        <v>799</v>
      </c>
      <c r="DH109">
        <v>40130</v>
      </c>
      <c r="DI109">
        <v>0.13589999999999999</v>
      </c>
      <c r="DJ109">
        <v>1</v>
      </c>
      <c r="DK109">
        <v>7.1400000000000005E-2</v>
      </c>
      <c r="DL109">
        <v>4900</v>
      </c>
      <c r="DM109">
        <v>4900</v>
      </c>
      <c r="DN109">
        <v>4900</v>
      </c>
      <c r="DO109">
        <v>1</v>
      </c>
      <c r="DP109">
        <v>0.30919999999999997</v>
      </c>
      <c r="DQ109">
        <v>94</v>
      </c>
      <c r="DR109">
        <v>4900</v>
      </c>
    </row>
    <row r="110" spans="95:122" x14ac:dyDescent="0.25">
      <c r="CQ110" t="s">
        <v>637</v>
      </c>
      <c r="CR110" t="s">
        <v>3</v>
      </c>
      <c r="CS110" t="s">
        <v>32</v>
      </c>
      <c r="CT110">
        <v>46070</v>
      </c>
      <c r="CU110">
        <v>1</v>
      </c>
      <c r="CV110">
        <v>1</v>
      </c>
      <c r="CX110">
        <v>1</v>
      </c>
      <c r="CZ110">
        <v>4.6296296296296294E-5</v>
      </c>
      <c r="DA110">
        <v>4.6296296296296294E-5</v>
      </c>
      <c r="DB110">
        <v>0.19613425925925926</v>
      </c>
      <c r="DC110">
        <v>0.15085648148148148</v>
      </c>
      <c r="DD110">
        <v>86</v>
      </c>
      <c r="DE110">
        <v>187</v>
      </c>
      <c r="DF110">
        <v>24</v>
      </c>
      <c r="DG110">
        <v>1.75</v>
      </c>
      <c r="DH110">
        <v>44148</v>
      </c>
      <c r="DI110">
        <v>0.27910000000000001</v>
      </c>
      <c r="DJ110">
        <v>2</v>
      </c>
      <c r="DK110">
        <v>8.3299999999999999E-2</v>
      </c>
      <c r="DL110">
        <v>10600</v>
      </c>
      <c r="DM110">
        <v>5300</v>
      </c>
      <c r="DN110">
        <v>600</v>
      </c>
      <c r="DO110">
        <v>5.6599999999999998E-2</v>
      </c>
      <c r="DQ110">
        <v>94</v>
      </c>
      <c r="DR110">
        <v>600</v>
      </c>
    </row>
    <row r="111" spans="95:122" x14ac:dyDescent="0.25">
      <c r="CQ111" t="s">
        <v>637</v>
      </c>
      <c r="CR111" t="s">
        <v>3</v>
      </c>
      <c r="CS111" t="s">
        <v>96</v>
      </c>
      <c r="CT111">
        <v>46073</v>
      </c>
      <c r="CU111">
        <v>1</v>
      </c>
      <c r="CV111">
        <v>1</v>
      </c>
      <c r="CX111">
        <v>1</v>
      </c>
      <c r="CZ111">
        <v>0</v>
      </c>
      <c r="DA111">
        <v>0</v>
      </c>
      <c r="DB111">
        <v>0.18405092592592592</v>
      </c>
      <c r="DC111">
        <v>0.17636574074074074</v>
      </c>
      <c r="DD111">
        <v>48</v>
      </c>
      <c r="DE111">
        <v>128</v>
      </c>
      <c r="DF111">
        <v>12</v>
      </c>
      <c r="DG111" t="s">
        <v>759</v>
      </c>
      <c r="DH111">
        <v>28885</v>
      </c>
      <c r="DI111">
        <v>0.25</v>
      </c>
      <c r="DJ111">
        <v>3</v>
      </c>
      <c r="DK111">
        <v>0.25</v>
      </c>
      <c r="DL111">
        <v>8640</v>
      </c>
      <c r="DM111">
        <v>2880</v>
      </c>
      <c r="DN111">
        <v>6700</v>
      </c>
      <c r="DO111">
        <v>0.77549999999999997</v>
      </c>
      <c r="DP111">
        <v>0.16009999999999999</v>
      </c>
      <c r="DQ111">
        <v>94</v>
      </c>
      <c r="DR111">
        <v>3350</v>
      </c>
    </row>
    <row r="112" spans="95:122" x14ac:dyDescent="0.25">
      <c r="CQ112" t="s">
        <v>637</v>
      </c>
      <c r="CR112" t="s">
        <v>3</v>
      </c>
      <c r="CS112" t="s">
        <v>65</v>
      </c>
      <c r="CT112">
        <v>46072</v>
      </c>
      <c r="CU112">
        <v>1</v>
      </c>
      <c r="CV112">
        <v>1</v>
      </c>
      <c r="CX112">
        <v>1</v>
      </c>
      <c r="CZ112">
        <v>6.9444444444444444E-5</v>
      </c>
      <c r="DA112">
        <v>6.9444444444444444E-5</v>
      </c>
      <c r="DB112">
        <v>0.20123842592592592</v>
      </c>
      <c r="DC112">
        <v>0.18217592592592594</v>
      </c>
      <c r="DD112">
        <v>74</v>
      </c>
      <c r="DE112">
        <v>160</v>
      </c>
      <c r="DF112">
        <v>11</v>
      </c>
      <c r="DG112" t="s">
        <v>810</v>
      </c>
      <c r="DH112">
        <v>35751</v>
      </c>
      <c r="DI112">
        <v>0.14860000000000001</v>
      </c>
      <c r="DJ112">
        <v>2</v>
      </c>
      <c r="DK112">
        <v>0.18179999999999999</v>
      </c>
      <c r="DL112">
        <v>6000</v>
      </c>
      <c r="DM112">
        <v>3000</v>
      </c>
      <c r="DN112">
        <v>6000</v>
      </c>
      <c r="DO112">
        <v>1</v>
      </c>
      <c r="DP112">
        <v>0.12189999999999999</v>
      </c>
      <c r="DQ112">
        <v>94</v>
      </c>
      <c r="DR112">
        <v>3000</v>
      </c>
    </row>
    <row r="113" spans="95:122" x14ac:dyDescent="0.25">
      <c r="CQ113" t="s">
        <v>637</v>
      </c>
      <c r="CR113" t="s">
        <v>3</v>
      </c>
      <c r="CS113" t="s">
        <v>23</v>
      </c>
      <c r="CT113">
        <v>46070</v>
      </c>
      <c r="CU113">
        <v>1</v>
      </c>
      <c r="CV113">
        <v>1</v>
      </c>
      <c r="CW113">
        <v>1</v>
      </c>
      <c r="CZ113">
        <v>8.8425925925925929E-3</v>
      </c>
      <c r="DA113">
        <v>8.8425925925925929E-3</v>
      </c>
      <c r="DB113">
        <v>0.17327546296296295</v>
      </c>
      <c r="DC113">
        <v>0.15884259259259259</v>
      </c>
      <c r="DD113">
        <v>78</v>
      </c>
      <c r="DE113">
        <v>147</v>
      </c>
      <c r="DF113">
        <v>21</v>
      </c>
      <c r="DG113" t="s">
        <v>748</v>
      </c>
      <c r="DH113">
        <v>26926</v>
      </c>
      <c r="DI113">
        <v>0.26919999999999999</v>
      </c>
      <c r="DJ113">
        <v>3</v>
      </c>
      <c r="DK113">
        <v>0.1429</v>
      </c>
      <c r="DL113">
        <v>7150</v>
      </c>
      <c r="DM113">
        <v>2383</v>
      </c>
      <c r="DN113">
        <v>10150</v>
      </c>
      <c r="DO113">
        <v>1.4196</v>
      </c>
      <c r="DP113">
        <v>0.12720000000000001</v>
      </c>
      <c r="DQ113">
        <v>94</v>
      </c>
      <c r="DR113">
        <v>3383</v>
      </c>
    </row>
    <row r="114" spans="95:122" x14ac:dyDescent="0.25">
      <c r="CQ114" t="s">
        <v>637</v>
      </c>
      <c r="CR114" t="s">
        <v>3</v>
      </c>
      <c r="CS114" t="s">
        <v>31</v>
      </c>
      <c r="CT114">
        <v>46072</v>
      </c>
      <c r="CU114">
        <v>1</v>
      </c>
      <c r="CV114">
        <v>1</v>
      </c>
      <c r="CX114">
        <v>1</v>
      </c>
      <c r="CZ114">
        <v>4.2824074074074075E-4</v>
      </c>
      <c r="DA114">
        <v>4.2824074074074075E-4</v>
      </c>
      <c r="DB114">
        <v>0.21547453703703703</v>
      </c>
      <c r="DC114">
        <v>0.12765046296296295</v>
      </c>
      <c r="DD114">
        <v>70</v>
      </c>
      <c r="DE114">
        <v>169</v>
      </c>
      <c r="DF114">
        <v>8</v>
      </c>
      <c r="DG114">
        <v>2.75</v>
      </c>
      <c r="DH114">
        <v>28796</v>
      </c>
      <c r="DI114">
        <v>0.1143</v>
      </c>
      <c r="DJ114">
        <v>1</v>
      </c>
      <c r="DK114">
        <v>0.125</v>
      </c>
      <c r="DL114">
        <v>3890</v>
      </c>
      <c r="DM114">
        <v>3890</v>
      </c>
      <c r="DN114">
        <v>3890</v>
      </c>
      <c r="DO114">
        <v>1</v>
      </c>
      <c r="DP114">
        <v>0.1646</v>
      </c>
      <c r="DQ114">
        <v>94</v>
      </c>
      <c r="DR114">
        <v>3890</v>
      </c>
    </row>
    <row r="115" spans="95:122" x14ac:dyDescent="0.25">
      <c r="CQ115" t="s">
        <v>637</v>
      </c>
      <c r="CR115" t="s">
        <v>3</v>
      </c>
      <c r="CS115" t="s">
        <v>17</v>
      </c>
      <c r="CT115">
        <v>46062</v>
      </c>
      <c r="CU115">
        <v>1</v>
      </c>
      <c r="CV115">
        <v>1</v>
      </c>
      <c r="CX115">
        <v>1</v>
      </c>
      <c r="CZ115">
        <v>2.9513888888888888E-3</v>
      </c>
      <c r="DA115">
        <v>2.9513888888888888E-3</v>
      </c>
      <c r="DB115">
        <v>0</v>
      </c>
      <c r="DC115">
        <v>1.1805555555555556E-3</v>
      </c>
      <c r="DD115">
        <v>64</v>
      </c>
      <c r="DE115">
        <v>122</v>
      </c>
      <c r="DF115">
        <v>9</v>
      </c>
      <c r="DG115" t="s">
        <v>772</v>
      </c>
      <c r="DH115">
        <v>57030</v>
      </c>
      <c r="DI115">
        <v>0.1406</v>
      </c>
      <c r="DJ115">
        <v>1</v>
      </c>
      <c r="DK115">
        <v>0.1111</v>
      </c>
      <c r="DL115">
        <v>500</v>
      </c>
      <c r="DM115">
        <v>500</v>
      </c>
      <c r="DN115">
        <v>500</v>
      </c>
      <c r="DO115">
        <v>1</v>
      </c>
      <c r="DQ115">
        <v>94</v>
      </c>
      <c r="DR115">
        <v>500</v>
      </c>
    </row>
    <row r="116" spans="95:122" x14ac:dyDescent="0.25">
      <c r="CQ116" t="s">
        <v>637</v>
      </c>
      <c r="CR116" t="s">
        <v>3</v>
      </c>
      <c r="CS116" t="s">
        <v>207</v>
      </c>
      <c r="CT116">
        <v>46056</v>
      </c>
      <c r="CU116">
        <v>1</v>
      </c>
      <c r="CV116">
        <v>1</v>
      </c>
      <c r="CX116">
        <v>1</v>
      </c>
      <c r="CZ116">
        <v>2.3148148148148147E-5</v>
      </c>
      <c r="DA116">
        <v>2.3148148148148147E-5</v>
      </c>
      <c r="DB116">
        <v>7.8275462962962963E-2</v>
      </c>
      <c r="DC116">
        <v>4.3518518518518519E-2</v>
      </c>
      <c r="DD116">
        <v>184</v>
      </c>
      <c r="DE116">
        <v>365</v>
      </c>
      <c r="DF116">
        <v>35</v>
      </c>
      <c r="DG116" t="s">
        <v>853</v>
      </c>
      <c r="DH116">
        <v>17714</v>
      </c>
      <c r="DI116">
        <v>0.19020000000000001</v>
      </c>
      <c r="DJ116">
        <v>1</v>
      </c>
      <c r="DK116">
        <v>2.86E-2</v>
      </c>
      <c r="DL116">
        <v>1000</v>
      </c>
      <c r="DM116">
        <v>1000</v>
      </c>
      <c r="DN116">
        <v>1000</v>
      </c>
      <c r="DO116">
        <v>1</v>
      </c>
      <c r="DP116">
        <v>0.14099999999999999</v>
      </c>
      <c r="DQ116">
        <v>94</v>
      </c>
      <c r="DR116">
        <v>1000</v>
      </c>
    </row>
    <row r="117" spans="95:122" x14ac:dyDescent="0.25">
      <c r="CQ117" t="s">
        <v>637</v>
      </c>
      <c r="CR117" t="s">
        <v>3</v>
      </c>
      <c r="CS117" t="s">
        <v>207</v>
      </c>
      <c r="CT117">
        <v>46062</v>
      </c>
      <c r="CU117">
        <v>1</v>
      </c>
      <c r="CV117">
        <v>1</v>
      </c>
      <c r="CX117">
        <v>1</v>
      </c>
      <c r="CZ117">
        <v>1.1574074074074073E-5</v>
      </c>
      <c r="DA117">
        <v>1.1574074074074073E-5</v>
      </c>
      <c r="DB117">
        <v>1.8067129629629631E-2</v>
      </c>
      <c r="DC117">
        <v>9.1666666666666667E-3</v>
      </c>
      <c r="DD117">
        <v>168</v>
      </c>
      <c r="DE117">
        <v>253</v>
      </c>
      <c r="DF117">
        <v>16</v>
      </c>
      <c r="DG117">
        <v>1.5625</v>
      </c>
      <c r="DH117">
        <v>17752</v>
      </c>
      <c r="DI117">
        <v>9.5200000000000007E-2</v>
      </c>
      <c r="DJ117">
        <v>1</v>
      </c>
      <c r="DK117">
        <v>6.25E-2</v>
      </c>
      <c r="DL117">
        <v>3000</v>
      </c>
      <c r="DM117">
        <v>3000</v>
      </c>
      <c r="DN117">
        <v>3000</v>
      </c>
      <c r="DO117">
        <v>1</v>
      </c>
      <c r="DP117">
        <v>0.2167</v>
      </c>
      <c r="DQ117">
        <v>94</v>
      </c>
      <c r="DR117">
        <v>3000</v>
      </c>
    </row>
    <row r="118" spans="95:122" x14ac:dyDescent="0.25">
      <c r="CQ118" t="s">
        <v>637</v>
      </c>
      <c r="CR118" t="s">
        <v>124</v>
      </c>
      <c r="CS118" t="s">
        <v>58</v>
      </c>
      <c r="CT118">
        <v>46056</v>
      </c>
      <c r="CU118">
        <v>1</v>
      </c>
      <c r="CV118">
        <v>1</v>
      </c>
      <c r="CX118">
        <v>1</v>
      </c>
      <c r="CZ118">
        <v>9.2592592592592588E-5</v>
      </c>
      <c r="DA118">
        <v>9.2592592592592588E-5</v>
      </c>
      <c r="DB118">
        <v>5.3715277777777778E-2</v>
      </c>
      <c r="DC118">
        <v>2.5266203703703704E-2</v>
      </c>
      <c r="DD118">
        <v>120</v>
      </c>
      <c r="DE118">
        <v>226</v>
      </c>
      <c r="DF118">
        <v>29</v>
      </c>
      <c r="DG118" t="s">
        <v>987</v>
      </c>
      <c r="DH118">
        <v>9212</v>
      </c>
      <c r="DI118">
        <v>0.2417</v>
      </c>
      <c r="DJ118">
        <v>1</v>
      </c>
      <c r="DK118">
        <v>3.4500000000000003E-2</v>
      </c>
      <c r="DL118">
        <v>205</v>
      </c>
      <c r="DM118">
        <v>205</v>
      </c>
      <c r="DN118">
        <v>205</v>
      </c>
      <c r="DO118">
        <v>1</v>
      </c>
      <c r="DQ118">
        <v>92</v>
      </c>
      <c r="DR118">
        <v>205</v>
      </c>
    </row>
    <row r="119" spans="95:122" x14ac:dyDescent="0.25">
      <c r="CQ119" t="s">
        <v>637</v>
      </c>
      <c r="CR119" t="s">
        <v>124</v>
      </c>
      <c r="CS119" t="s">
        <v>58</v>
      </c>
      <c r="CT119">
        <v>46072</v>
      </c>
      <c r="CU119">
        <v>1</v>
      </c>
      <c r="CV119">
        <v>1</v>
      </c>
      <c r="CX119">
        <v>1</v>
      </c>
      <c r="CZ119">
        <v>1.1574074074074075E-4</v>
      </c>
      <c r="DA119">
        <v>1.1574074074074075E-4</v>
      </c>
      <c r="DB119">
        <v>0.19065972222222222</v>
      </c>
      <c r="DC119">
        <v>0.14405092592592592</v>
      </c>
      <c r="DD119">
        <v>95</v>
      </c>
      <c r="DE119">
        <v>216</v>
      </c>
      <c r="DF119">
        <v>36</v>
      </c>
      <c r="DG119" t="s">
        <v>1002</v>
      </c>
      <c r="DH119">
        <v>21223</v>
      </c>
      <c r="DI119">
        <v>0.37890000000000001</v>
      </c>
      <c r="DJ119">
        <v>1</v>
      </c>
      <c r="DK119">
        <v>2.7799999999999998E-2</v>
      </c>
      <c r="DL119">
        <v>230</v>
      </c>
      <c r="DM119">
        <v>230</v>
      </c>
      <c r="DN119">
        <v>230</v>
      </c>
      <c r="DO119">
        <v>1</v>
      </c>
      <c r="DP119">
        <v>1.7664</v>
      </c>
      <c r="DQ119">
        <v>92</v>
      </c>
      <c r="DR119">
        <v>230</v>
      </c>
    </row>
    <row r="120" spans="95:122" x14ac:dyDescent="0.25">
      <c r="CQ120" t="s">
        <v>637</v>
      </c>
      <c r="CR120" t="s">
        <v>124</v>
      </c>
      <c r="CS120" t="s">
        <v>174</v>
      </c>
      <c r="CT120">
        <v>46063</v>
      </c>
      <c r="CU120">
        <v>1</v>
      </c>
      <c r="CV120">
        <v>1</v>
      </c>
      <c r="CX120">
        <v>1</v>
      </c>
      <c r="CZ120">
        <v>1.1574074074074073E-5</v>
      </c>
      <c r="DA120">
        <v>1.1574074074074073E-5</v>
      </c>
      <c r="DB120">
        <v>9.959490740740741E-2</v>
      </c>
      <c r="DC120">
        <v>3.0578703703703705E-2</v>
      </c>
      <c r="DD120">
        <v>354</v>
      </c>
      <c r="DE120">
        <v>613</v>
      </c>
      <c r="DF120">
        <v>42</v>
      </c>
      <c r="DG120" t="s">
        <v>740</v>
      </c>
      <c r="DH120">
        <v>12172</v>
      </c>
      <c r="DI120">
        <v>0.1186</v>
      </c>
      <c r="DJ120">
        <v>2</v>
      </c>
      <c r="DK120">
        <v>4.7600000000000003E-2</v>
      </c>
      <c r="DL120">
        <v>1790</v>
      </c>
      <c r="DM120">
        <v>895</v>
      </c>
      <c r="DN120">
        <v>1790</v>
      </c>
      <c r="DO120">
        <v>1</v>
      </c>
      <c r="DP120">
        <v>0.25390000000000001</v>
      </c>
      <c r="DQ120">
        <v>92</v>
      </c>
      <c r="DR120">
        <v>895</v>
      </c>
    </row>
    <row r="121" spans="95:122" x14ac:dyDescent="0.25">
      <c r="CQ121" t="s">
        <v>637</v>
      </c>
      <c r="CR121" t="s">
        <v>124</v>
      </c>
      <c r="CS121" t="s">
        <v>174</v>
      </c>
      <c r="CT121">
        <v>46073</v>
      </c>
      <c r="CU121">
        <v>1</v>
      </c>
      <c r="CV121">
        <v>1</v>
      </c>
      <c r="CX121">
        <v>1</v>
      </c>
      <c r="CZ121">
        <v>0</v>
      </c>
      <c r="DA121">
        <v>0</v>
      </c>
      <c r="DB121">
        <v>0.20633101851851851</v>
      </c>
      <c r="DC121">
        <v>0.12024305555555556</v>
      </c>
      <c r="DD121">
        <v>208</v>
      </c>
      <c r="DE121">
        <v>252</v>
      </c>
      <c r="DF121">
        <v>10</v>
      </c>
      <c r="DG121">
        <v>1.5</v>
      </c>
      <c r="DH121">
        <v>31631</v>
      </c>
      <c r="DI121">
        <v>4.8099999999999997E-2</v>
      </c>
      <c r="DQ121">
        <v>92</v>
      </c>
    </row>
    <row r="122" spans="95:122" x14ac:dyDescent="0.25">
      <c r="CQ122" t="s">
        <v>637</v>
      </c>
      <c r="CR122" t="s">
        <v>124</v>
      </c>
      <c r="CS122" t="s">
        <v>174</v>
      </c>
      <c r="CT122">
        <v>46081</v>
      </c>
      <c r="CU122">
        <v>1</v>
      </c>
      <c r="CV122">
        <v>1</v>
      </c>
      <c r="CX122">
        <v>1</v>
      </c>
      <c r="CZ122">
        <v>1.1574074074074073E-5</v>
      </c>
      <c r="DA122">
        <v>1.1574074074074073E-5</v>
      </c>
      <c r="DB122">
        <v>9.993055555555555E-2</v>
      </c>
      <c r="DC122">
        <v>8.6458333333333331E-2</v>
      </c>
      <c r="DD122">
        <v>82</v>
      </c>
      <c r="DE122">
        <v>142</v>
      </c>
      <c r="DF122">
        <v>16</v>
      </c>
      <c r="DG122">
        <v>2.1875</v>
      </c>
      <c r="DH122">
        <v>22536</v>
      </c>
      <c r="DI122">
        <v>0.1951</v>
      </c>
      <c r="DJ122">
        <v>1</v>
      </c>
      <c r="DK122">
        <v>6.25E-2</v>
      </c>
      <c r="DL122">
        <v>250</v>
      </c>
      <c r="DM122">
        <v>250</v>
      </c>
      <c r="DN122">
        <v>250</v>
      </c>
      <c r="DO122">
        <v>1</v>
      </c>
      <c r="DP122">
        <v>0.2651</v>
      </c>
      <c r="DQ122">
        <v>92</v>
      </c>
      <c r="DR122">
        <v>250</v>
      </c>
    </row>
    <row r="123" spans="95:122" x14ac:dyDescent="0.25">
      <c r="CQ123" t="s">
        <v>637</v>
      </c>
      <c r="CR123" t="s">
        <v>124</v>
      </c>
      <c r="CS123" t="s">
        <v>493</v>
      </c>
      <c r="CT123">
        <v>46062</v>
      </c>
      <c r="CU123">
        <v>1</v>
      </c>
      <c r="CV123">
        <v>1</v>
      </c>
      <c r="CX123">
        <v>1</v>
      </c>
      <c r="CZ123">
        <v>4.6296296296296294E-5</v>
      </c>
      <c r="DA123">
        <v>4.6296296296296294E-5</v>
      </c>
      <c r="DB123">
        <v>3.3310185185185186E-2</v>
      </c>
      <c r="DC123">
        <v>8.9120370370370378E-3</v>
      </c>
      <c r="DD123">
        <v>129</v>
      </c>
      <c r="DE123">
        <v>225</v>
      </c>
      <c r="DF123">
        <v>28</v>
      </c>
      <c r="DG123" t="s">
        <v>999</v>
      </c>
      <c r="DH123">
        <v>10354</v>
      </c>
      <c r="DI123">
        <v>0.21709999999999999</v>
      </c>
      <c r="DJ123">
        <v>1</v>
      </c>
      <c r="DK123">
        <v>3.5700000000000003E-2</v>
      </c>
      <c r="DL123">
        <v>600</v>
      </c>
      <c r="DM123">
        <v>600</v>
      </c>
      <c r="DN123">
        <v>600</v>
      </c>
      <c r="DO123">
        <v>1</v>
      </c>
      <c r="DP123">
        <v>0.50939999999999996</v>
      </c>
      <c r="DQ123">
        <v>92</v>
      </c>
      <c r="DR123">
        <v>600</v>
      </c>
    </row>
    <row r="124" spans="95:122" x14ac:dyDescent="0.25">
      <c r="CQ124" t="s">
        <v>637</v>
      </c>
      <c r="CR124" t="s">
        <v>124</v>
      </c>
      <c r="CS124" t="s">
        <v>493</v>
      </c>
      <c r="CT124">
        <v>46066</v>
      </c>
      <c r="CU124">
        <v>1</v>
      </c>
      <c r="CV124">
        <v>1</v>
      </c>
      <c r="CX124">
        <v>1</v>
      </c>
      <c r="CZ124">
        <v>0</v>
      </c>
      <c r="DA124">
        <v>0</v>
      </c>
      <c r="DB124">
        <v>0.20171296296296296</v>
      </c>
      <c r="DC124">
        <v>0.14879629629629629</v>
      </c>
      <c r="DD124">
        <v>115</v>
      </c>
      <c r="DE124">
        <v>225</v>
      </c>
      <c r="DF124">
        <v>41</v>
      </c>
      <c r="DG124" t="s">
        <v>1096</v>
      </c>
      <c r="DH124">
        <v>10137</v>
      </c>
      <c r="DI124">
        <v>0.35649999999999998</v>
      </c>
      <c r="DJ124">
        <v>2</v>
      </c>
      <c r="DK124">
        <v>4.8800000000000003E-2</v>
      </c>
      <c r="DL124">
        <v>3800</v>
      </c>
      <c r="DM124">
        <v>1900</v>
      </c>
      <c r="DN124">
        <v>3800</v>
      </c>
      <c r="DO124">
        <v>1</v>
      </c>
      <c r="DP124">
        <v>0.28610000000000002</v>
      </c>
      <c r="DQ124">
        <v>92</v>
      </c>
      <c r="DR124">
        <v>1900</v>
      </c>
    </row>
    <row r="125" spans="95:122" x14ac:dyDescent="0.25">
      <c r="CQ125" t="s">
        <v>637</v>
      </c>
      <c r="CR125" t="s">
        <v>124</v>
      </c>
      <c r="CS125" t="s">
        <v>51</v>
      </c>
      <c r="CT125">
        <v>46064</v>
      </c>
      <c r="CU125">
        <v>1</v>
      </c>
      <c r="CV125">
        <v>1</v>
      </c>
      <c r="CX125">
        <v>1</v>
      </c>
      <c r="CZ125">
        <v>3.4722222222222222E-5</v>
      </c>
      <c r="DA125">
        <v>3.4722222222222222E-5</v>
      </c>
      <c r="DB125">
        <v>2.6099537037037036E-2</v>
      </c>
      <c r="DC125">
        <v>3.6921296296296298E-3</v>
      </c>
      <c r="DD125">
        <v>85</v>
      </c>
      <c r="DE125">
        <v>155</v>
      </c>
      <c r="DF125">
        <v>12</v>
      </c>
      <c r="DG125" t="s">
        <v>719</v>
      </c>
      <c r="DH125">
        <v>14881</v>
      </c>
      <c r="DI125">
        <v>0.14119999999999999</v>
      </c>
      <c r="DJ125">
        <v>1</v>
      </c>
      <c r="DK125">
        <v>8.3299999999999999E-2</v>
      </c>
      <c r="DL125">
        <v>250</v>
      </c>
      <c r="DM125">
        <v>250</v>
      </c>
      <c r="DN125">
        <v>250</v>
      </c>
      <c r="DO125">
        <v>1</v>
      </c>
      <c r="DP125">
        <v>0.31640000000000001</v>
      </c>
      <c r="DQ125">
        <v>92</v>
      </c>
      <c r="DR125">
        <v>250</v>
      </c>
    </row>
    <row r="126" spans="95:122" x14ac:dyDescent="0.25">
      <c r="CQ126" t="s">
        <v>637</v>
      </c>
      <c r="CR126" t="s">
        <v>124</v>
      </c>
      <c r="CS126" t="s">
        <v>49</v>
      </c>
      <c r="CT126">
        <v>46073</v>
      </c>
      <c r="CU126">
        <v>1</v>
      </c>
      <c r="CV126">
        <v>1</v>
      </c>
      <c r="CX126">
        <v>1</v>
      </c>
      <c r="CZ126">
        <v>0</v>
      </c>
      <c r="DA126">
        <v>0</v>
      </c>
      <c r="DB126">
        <v>0.20719907407407406</v>
      </c>
      <c r="DC126">
        <v>0.13120370370370371</v>
      </c>
      <c r="DD126">
        <v>88</v>
      </c>
      <c r="DE126">
        <v>143</v>
      </c>
      <c r="DF126">
        <v>21</v>
      </c>
      <c r="DG126" t="s">
        <v>848</v>
      </c>
      <c r="DH126">
        <v>28883</v>
      </c>
      <c r="DI126">
        <v>0.23860000000000001</v>
      </c>
      <c r="DQ126">
        <v>92</v>
      </c>
    </row>
    <row r="127" spans="95:122" x14ac:dyDescent="0.25">
      <c r="CQ127" t="s">
        <v>637</v>
      </c>
      <c r="CR127" t="s">
        <v>124</v>
      </c>
      <c r="CS127" t="s">
        <v>49</v>
      </c>
      <c r="CT127">
        <v>46076</v>
      </c>
      <c r="CU127">
        <v>1</v>
      </c>
      <c r="CV127">
        <v>1</v>
      </c>
      <c r="CX127">
        <v>1</v>
      </c>
      <c r="CZ127">
        <v>1.3541666666666667E-3</v>
      </c>
      <c r="DA127">
        <v>1.3541666666666667E-3</v>
      </c>
      <c r="DB127">
        <v>0.20971064814814816</v>
      </c>
      <c r="DC127">
        <v>0.14053240740740741</v>
      </c>
      <c r="DD127">
        <v>79</v>
      </c>
      <c r="DE127">
        <v>132</v>
      </c>
      <c r="DF127">
        <v>11</v>
      </c>
      <c r="DG127" t="s">
        <v>850</v>
      </c>
      <c r="DH127">
        <v>29466</v>
      </c>
      <c r="DI127">
        <v>0.13919999999999999</v>
      </c>
      <c r="DJ127">
        <v>1</v>
      </c>
      <c r="DK127">
        <v>9.0899999999999995E-2</v>
      </c>
      <c r="DL127">
        <v>1200</v>
      </c>
      <c r="DM127">
        <v>1200</v>
      </c>
      <c r="DN127">
        <v>1200</v>
      </c>
      <c r="DO127">
        <v>1</v>
      </c>
      <c r="DP127">
        <v>0.23430000000000001</v>
      </c>
      <c r="DQ127">
        <v>92</v>
      </c>
      <c r="DR127">
        <v>1200</v>
      </c>
    </row>
    <row r="128" spans="95:122" x14ac:dyDescent="0.25">
      <c r="CQ128" t="s">
        <v>637</v>
      </c>
      <c r="CR128" t="s">
        <v>124</v>
      </c>
      <c r="CS128" t="s">
        <v>549</v>
      </c>
      <c r="CT128">
        <v>46073</v>
      </c>
      <c r="CU128">
        <v>1</v>
      </c>
      <c r="CV128">
        <v>1</v>
      </c>
      <c r="CX128">
        <v>1</v>
      </c>
      <c r="CZ128">
        <v>0</v>
      </c>
      <c r="DA128">
        <v>0</v>
      </c>
      <c r="DB128">
        <v>0.24188657407407407</v>
      </c>
      <c r="DC128">
        <v>0.11670138888888888</v>
      </c>
      <c r="DD128">
        <v>167</v>
      </c>
      <c r="DE128">
        <v>228</v>
      </c>
      <c r="DF128">
        <v>15</v>
      </c>
      <c r="DG128" t="s">
        <v>721</v>
      </c>
      <c r="DH128">
        <v>26007</v>
      </c>
      <c r="DI128">
        <v>8.9800000000000005E-2</v>
      </c>
      <c r="DQ128">
        <v>92</v>
      </c>
    </row>
    <row r="129" spans="95:122" x14ac:dyDescent="0.25">
      <c r="CQ129" t="s">
        <v>637</v>
      </c>
      <c r="CR129" t="s">
        <v>124</v>
      </c>
      <c r="CS129" t="s">
        <v>77</v>
      </c>
      <c r="CT129">
        <v>46055</v>
      </c>
      <c r="CU129">
        <v>1</v>
      </c>
      <c r="CV129">
        <v>1</v>
      </c>
      <c r="CX129">
        <v>1</v>
      </c>
      <c r="CZ129">
        <v>0</v>
      </c>
      <c r="DA129">
        <v>0</v>
      </c>
      <c r="DB129">
        <v>1.5324074074074073E-2</v>
      </c>
      <c r="DC129">
        <v>2.5879629629629631E-2</v>
      </c>
      <c r="DD129">
        <v>57</v>
      </c>
      <c r="DE129">
        <v>101</v>
      </c>
      <c r="DF129">
        <v>24</v>
      </c>
      <c r="DG129">
        <v>1.625</v>
      </c>
      <c r="DH129">
        <v>9212</v>
      </c>
      <c r="DI129">
        <v>0.42109999999999997</v>
      </c>
      <c r="DJ129">
        <v>10</v>
      </c>
      <c r="DK129">
        <v>0.41670000000000001</v>
      </c>
      <c r="DL129">
        <v>7622</v>
      </c>
      <c r="DM129">
        <v>762</v>
      </c>
      <c r="DN129">
        <v>6822</v>
      </c>
      <c r="DO129">
        <v>0.89500000000000002</v>
      </c>
      <c r="DP129">
        <v>0.67879999999999996</v>
      </c>
      <c r="DQ129">
        <v>92</v>
      </c>
      <c r="DR129">
        <v>975</v>
      </c>
    </row>
    <row r="130" spans="95:122" x14ac:dyDescent="0.25">
      <c r="CQ130" t="s">
        <v>637</v>
      </c>
      <c r="CR130" t="s">
        <v>124</v>
      </c>
      <c r="CS130" t="s">
        <v>55</v>
      </c>
      <c r="CT130">
        <v>46072</v>
      </c>
      <c r="CU130">
        <v>1</v>
      </c>
      <c r="CV130">
        <v>1</v>
      </c>
      <c r="CX130">
        <v>1</v>
      </c>
      <c r="CZ130">
        <v>1.8518518518518518E-4</v>
      </c>
      <c r="DA130">
        <v>1.8518518518518518E-4</v>
      </c>
      <c r="DB130">
        <v>0.2129050925925926</v>
      </c>
      <c r="DC130">
        <v>0.16048611111111111</v>
      </c>
      <c r="DD130">
        <v>161</v>
      </c>
      <c r="DE130">
        <v>283</v>
      </c>
      <c r="DF130">
        <v>35</v>
      </c>
      <c r="DG130" t="s">
        <v>923</v>
      </c>
      <c r="DH130">
        <v>12567</v>
      </c>
      <c r="DI130">
        <v>0.21740000000000001</v>
      </c>
      <c r="DJ130">
        <v>1</v>
      </c>
      <c r="DK130">
        <v>2.86E-2</v>
      </c>
      <c r="DL130">
        <v>200</v>
      </c>
      <c r="DM130">
        <v>200</v>
      </c>
      <c r="DN130">
        <v>200</v>
      </c>
      <c r="DO130">
        <v>1</v>
      </c>
      <c r="DP130">
        <v>0.28399999999999997</v>
      </c>
      <c r="DQ130">
        <v>92</v>
      </c>
      <c r="DR130">
        <v>200</v>
      </c>
    </row>
    <row r="131" spans="95:122" x14ac:dyDescent="0.25">
      <c r="CQ131" t="s">
        <v>637</v>
      </c>
      <c r="CR131" t="s">
        <v>124</v>
      </c>
      <c r="CS131" t="s">
        <v>55</v>
      </c>
      <c r="CT131">
        <v>46073</v>
      </c>
      <c r="CU131">
        <v>1</v>
      </c>
      <c r="CV131">
        <v>1</v>
      </c>
      <c r="CX131">
        <v>1</v>
      </c>
      <c r="CZ131">
        <v>1.1574074074074073E-5</v>
      </c>
      <c r="DA131">
        <v>1.1574074074074073E-5</v>
      </c>
      <c r="DB131">
        <v>0.21417824074074074</v>
      </c>
      <c r="DC131">
        <v>0.13553240740740741</v>
      </c>
      <c r="DD131">
        <v>146</v>
      </c>
      <c r="DE131">
        <v>218</v>
      </c>
      <c r="DF131">
        <v>27</v>
      </c>
      <c r="DG131" t="s">
        <v>729</v>
      </c>
      <c r="DH131">
        <v>19057</v>
      </c>
      <c r="DI131">
        <v>0.18490000000000001</v>
      </c>
      <c r="DQ131">
        <v>92</v>
      </c>
    </row>
    <row r="132" spans="95:122" x14ac:dyDescent="0.25">
      <c r="CQ132" t="s">
        <v>637</v>
      </c>
      <c r="CR132" t="s">
        <v>124</v>
      </c>
      <c r="CS132" t="s">
        <v>55</v>
      </c>
      <c r="CT132">
        <v>46079</v>
      </c>
      <c r="CU132">
        <v>1</v>
      </c>
      <c r="CV132">
        <v>1</v>
      </c>
      <c r="CX132">
        <v>1</v>
      </c>
      <c r="CZ132">
        <v>5.7870370370370373E-5</v>
      </c>
      <c r="DA132">
        <v>5.7870370370370373E-5</v>
      </c>
      <c r="DB132">
        <v>0.11348379629629629</v>
      </c>
      <c r="DC132">
        <v>0.22375</v>
      </c>
      <c r="DD132">
        <v>160</v>
      </c>
      <c r="DE132">
        <v>259</v>
      </c>
      <c r="DF132">
        <v>46</v>
      </c>
      <c r="DG132" t="s">
        <v>852</v>
      </c>
      <c r="DH132">
        <v>7898</v>
      </c>
      <c r="DI132">
        <v>0.28749999999999998</v>
      </c>
      <c r="DJ132">
        <v>3</v>
      </c>
      <c r="DK132">
        <v>6.5199999999999994E-2</v>
      </c>
      <c r="DL132">
        <v>1100</v>
      </c>
      <c r="DM132">
        <v>367</v>
      </c>
      <c r="DN132">
        <v>780</v>
      </c>
      <c r="DO132">
        <v>0.70909999999999995</v>
      </c>
      <c r="DP132">
        <v>0.24440000000000001</v>
      </c>
      <c r="DQ132">
        <v>92</v>
      </c>
      <c r="DR132">
        <v>390</v>
      </c>
    </row>
    <row r="133" spans="95:122" x14ac:dyDescent="0.25">
      <c r="CQ133" t="s">
        <v>637</v>
      </c>
      <c r="CR133" t="s">
        <v>124</v>
      </c>
      <c r="CS133" t="s">
        <v>73</v>
      </c>
      <c r="CT133">
        <v>46059</v>
      </c>
      <c r="CU133">
        <v>1</v>
      </c>
      <c r="CV133">
        <v>1</v>
      </c>
      <c r="CX133">
        <v>1</v>
      </c>
      <c r="CZ133">
        <v>8.1018518518518516E-5</v>
      </c>
      <c r="DA133">
        <v>8.1018518518518516E-5</v>
      </c>
      <c r="DB133">
        <v>9.3217592592592588E-2</v>
      </c>
      <c r="DC133">
        <v>1.3541666666666667E-2</v>
      </c>
      <c r="DD133">
        <v>54</v>
      </c>
      <c r="DE133">
        <v>78</v>
      </c>
      <c r="DF133">
        <v>17</v>
      </c>
      <c r="DG133" t="s">
        <v>842</v>
      </c>
      <c r="DH133">
        <v>17970</v>
      </c>
      <c r="DI133">
        <v>0.31480000000000002</v>
      </c>
      <c r="DJ133">
        <v>6</v>
      </c>
      <c r="DK133">
        <v>0.35289999999999999</v>
      </c>
      <c r="DL133">
        <v>2340</v>
      </c>
      <c r="DM133">
        <v>390</v>
      </c>
      <c r="DN133">
        <v>1000</v>
      </c>
      <c r="DO133">
        <v>0.4274</v>
      </c>
      <c r="DP133">
        <v>0.2198</v>
      </c>
      <c r="DQ133">
        <v>92</v>
      </c>
      <c r="DR133">
        <v>500</v>
      </c>
    </row>
    <row r="134" spans="95:122" x14ac:dyDescent="0.25">
      <c r="CQ134" t="s">
        <v>637</v>
      </c>
      <c r="CR134" t="s">
        <v>124</v>
      </c>
      <c r="CS134" t="s">
        <v>73</v>
      </c>
      <c r="CT134">
        <v>46081</v>
      </c>
      <c r="CU134">
        <v>1</v>
      </c>
      <c r="CV134">
        <v>1</v>
      </c>
      <c r="CW134">
        <v>1</v>
      </c>
      <c r="CZ134">
        <v>8.8541666666666664E-3</v>
      </c>
      <c r="DA134">
        <v>8.8541666666666664E-3</v>
      </c>
      <c r="DB134">
        <v>5.3101851851851851E-2</v>
      </c>
      <c r="DC134">
        <v>6.9224537037037043E-2</v>
      </c>
      <c r="DD134">
        <v>17</v>
      </c>
      <c r="DE134">
        <v>34</v>
      </c>
      <c r="DF134">
        <v>3</v>
      </c>
      <c r="DG134" t="s">
        <v>690</v>
      </c>
      <c r="DH134">
        <v>6111</v>
      </c>
      <c r="DI134">
        <v>0.17649999999999999</v>
      </c>
      <c r="DJ134">
        <v>1</v>
      </c>
      <c r="DK134">
        <v>0.33329999999999999</v>
      </c>
      <c r="DL134">
        <v>500</v>
      </c>
      <c r="DM134">
        <v>500</v>
      </c>
      <c r="DN134">
        <v>500</v>
      </c>
      <c r="DO134">
        <v>1</v>
      </c>
      <c r="DP134">
        <v>0.35270000000000001</v>
      </c>
      <c r="DQ134">
        <v>92</v>
      </c>
      <c r="DR134">
        <v>500</v>
      </c>
    </row>
    <row r="135" spans="95:122" x14ac:dyDescent="0.25">
      <c r="CQ135" t="s">
        <v>637</v>
      </c>
      <c r="CR135" t="s">
        <v>124</v>
      </c>
      <c r="CS135" t="s">
        <v>48</v>
      </c>
      <c r="CT135">
        <v>46079</v>
      </c>
      <c r="CU135">
        <v>1</v>
      </c>
      <c r="CV135">
        <v>1</v>
      </c>
      <c r="CX135">
        <v>1</v>
      </c>
      <c r="CZ135">
        <v>0</v>
      </c>
      <c r="DA135">
        <v>0</v>
      </c>
      <c r="DB135">
        <v>0.15418981481481481</v>
      </c>
      <c r="DC135">
        <v>0.19138888888888889</v>
      </c>
      <c r="DD135">
        <v>103</v>
      </c>
      <c r="DE135">
        <v>134</v>
      </c>
      <c r="DF135">
        <v>33</v>
      </c>
      <c r="DG135" t="s">
        <v>892</v>
      </c>
      <c r="DH135">
        <v>19497</v>
      </c>
      <c r="DI135">
        <v>0.32040000000000002</v>
      </c>
      <c r="DJ135">
        <v>1</v>
      </c>
      <c r="DK135">
        <v>3.0300000000000001E-2</v>
      </c>
      <c r="DL135">
        <v>585</v>
      </c>
      <c r="DM135">
        <v>585</v>
      </c>
      <c r="DN135">
        <v>585</v>
      </c>
      <c r="DO135">
        <v>1</v>
      </c>
      <c r="DP135">
        <v>0.99990000000000001</v>
      </c>
      <c r="DQ135">
        <v>92</v>
      </c>
      <c r="DR135">
        <v>585</v>
      </c>
    </row>
    <row r="136" spans="95:122" x14ac:dyDescent="0.25">
      <c r="CQ136" t="s">
        <v>637</v>
      </c>
      <c r="CR136" t="s">
        <v>125</v>
      </c>
      <c r="CS136" t="s">
        <v>18</v>
      </c>
      <c r="CT136">
        <v>46073</v>
      </c>
      <c r="CU136">
        <v>1</v>
      </c>
      <c r="CV136">
        <v>1</v>
      </c>
      <c r="CX136">
        <v>1</v>
      </c>
      <c r="CZ136">
        <v>6.9444444444444444E-5</v>
      </c>
      <c r="DA136">
        <v>6.9444444444444444E-5</v>
      </c>
      <c r="DB136">
        <v>0.19238425925925925</v>
      </c>
      <c r="DC136">
        <v>0.15185185185185185</v>
      </c>
      <c r="DD136">
        <v>188</v>
      </c>
      <c r="DE136">
        <v>309</v>
      </c>
      <c r="DF136">
        <v>18</v>
      </c>
      <c r="DG136" t="s">
        <v>677</v>
      </c>
      <c r="DH136">
        <v>39085</v>
      </c>
      <c r="DI136">
        <v>9.5699999999999993E-2</v>
      </c>
      <c r="DJ136">
        <v>1</v>
      </c>
      <c r="DK136">
        <v>5.5599999999999997E-2</v>
      </c>
      <c r="DL136">
        <v>2000</v>
      </c>
      <c r="DM136">
        <v>2000</v>
      </c>
      <c r="DN136">
        <v>2000</v>
      </c>
      <c r="DO136">
        <v>1</v>
      </c>
      <c r="DP136">
        <v>0.1489</v>
      </c>
      <c r="DQ136">
        <v>92</v>
      </c>
      <c r="DR136">
        <v>2000</v>
      </c>
    </row>
    <row r="137" spans="95:122" x14ac:dyDescent="0.25">
      <c r="CQ137" t="s">
        <v>637</v>
      </c>
      <c r="CR137" t="s">
        <v>125</v>
      </c>
      <c r="CS137" t="s">
        <v>60</v>
      </c>
      <c r="CT137">
        <v>46059</v>
      </c>
      <c r="CU137">
        <v>1</v>
      </c>
      <c r="CV137">
        <v>1</v>
      </c>
      <c r="CX137">
        <v>1</v>
      </c>
      <c r="CZ137">
        <v>1.1574074074074073E-5</v>
      </c>
      <c r="DA137">
        <v>1.1574074074074073E-5</v>
      </c>
      <c r="DB137">
        <v>1.1770833333333333E-2</v>
      </c>
      <c r="DC137">
        <v>1.2627314814814815E-2</v>
      </c>
      <c r="DD137">
        <v>78</v>
      </c>
      <c r="DE137">
        <v>129</v>
      </c>
      <c r="DF137">
        <v>11</v>
      </c>
      <c r="DG137" t="s">
        <v>674</v>
      </c>
      <c r="DH137">
        <v>45329</v>
      </c>
      <c r="DI137">
        <v>0.14099999999999999</v>
      </c>
      <c r="DJ137">
        <v>1</v>
      </c>
      <c r="DK137">
        <v>9.0899999999999995E-2</v>
      </c>
      <c r="DL137">
        <v>4200</v>
      </c>
      <c r="DM137">
        <v>4200</v>
      </c>
      <c r="DN137">
        <v>4200</v>
      </c>
      <c r="DO137">
        <v>1</v>
      </c>
      <c r="DP137">
        <v>0.2089</v>
      </c>
      <c r="DQ137">
        <v>92</v>
      </c>
      <c r="DR137">
        <v>4200</v>
      </c>
    </row>
    <row r="138" spans="95:122" x14ac:dyDescent="0.25">
      <c r="CQ138" t="s">
        <v>637</v>
      </c>
      <c r="CR138" t="s">
        <v>125</v>
      </c>
      <c r="CS138" t="s">
        <v>60</v>
      </c>
      <c r="CT138">
        <v>46062</v>
      </c>
      <c r="CU138">
        <v>1</v>
      </c>
      <c r="CV138">
        <v>1</v>
      </c>
      <c r="CX138">
        <v>1</v>
      </c>
      <c r="CZ138">
        <v>3.4722222222222222E-5</v>
      </c>
      <c r="DA138">
        <v>3.4722222222222222E-5</v>
      </c>
      <c r="DB138">
        <v>2.4409722222222222E-2</v>
      </c>
      <c r="DC138">
        <v>3.0555555555555557E-3</v>
      </c>
      <c r="DD138">
        <v>66</v>
      </c>
      <c r="DE138">
        <v>144</v>
      </c>
      <c r="DF138">
        <v>13</v>
      </c>
      <c r="DG138" t="s">
        <v>757</v>
      </c>
      <c r="DH138">
        <v>22419</v>
      </c>
      <c r="DI138">
        <v>0.19700000000000001</v>
      </c>
      <c r="DJ138">
        <v>3</v>
      </c>
      <c r="DK138">
        <v>0.23080000000000001</v>
      </c>
      <c r="DL138">
        <v>6700</v>
      </c>
      <c r="DM138">
        <v>2233</v>
      </c>
      <c r="DN138">
        <v>6700</v>
      </c>
      <c r="DO138">
        <v>1</v>
      </c>
      <c r="DP138">
        <v>0.12790000000000001</v>
      </c>
      <c r="DQ138">
        <v>92</v>
      </c>
      <c r="DR138">
        <v>2233</v>
      </c>
    </row>
    <row r="139" spans="95:122" x14ac:dyDescent="0.25">
      <c r="CQ139" t="s">
        <v>637</v>
      </c>
      <c r="CR139" t="s">
        <v>125</v>
      </c>
      <c r="CS139" t="s">
        <v>60</v>
      </c>
      <c r="CT139">
        <v>46064</v>
      </c>
      <c r="CU139">
        <v>1</v>
      </c>
      <c r="CV139">
        <v>1</v>
      </c>
      <c r="CX139">
        <v>1</v>
      </c>
      <c r="CZ139">
        <v>3.4722222222222222E-5</v>
      </c>
      <c r="DA139">
        <v>3.4722222222222222E-5</v>
      </c>
      <c r="DB139">
        <v>9.3171296296296301E-3</v>
      </c>
      <c r="DC139">
        <v>1.650462962962963E-2</v>
      </c>
      <c r="DD139">
        <v>73</v>
      </c>
      <c r="DE139">
        <v>115</v>
      </c>
      <c r="DF139">
        <v>8</v>
      </c>
      <c r="DG139">
        <v>2.25</v>
      </c>
      <c r="DH139">
        <v>61986</v>
      </c>
      <c r="DI139">
        <v>0.1096</v>
      </c>
      <c r="DJ139">
        <v>2</v>
      </c>
      <c r="DK139">
        <v>0.25</v>
      </c>
      <c r="DL139">
        <v>15200</v>
      </c>
      <c r="DM139">
        <v>7600</v>
      </c>
      <c r="DN139">
        <v>15200</v>
      </c>
      <c r="DO139">
        <v>1</v>
      </c>
      <c r="DP139">
        <v>0.16719999999999999</v>
      </c>
      <c r="DQ139">
        <v>92</v>
      </c>
      <c r="DR139">
        <v>7600</v>
      </c>
    </row>
    <row r="140" spans="95:122" x14ac:dyDescent="0.25">
      <c r="CQ140" t="s">
        <v>637</v>
      </c>
      <c r="CR140" t="s">
        <v>125</v>
      </c>
      <c r="CS140" t="s">
        <v>60</v>
      </c>
      <c r="CT140">
        <v>46079</v>
      </c>
      <c r="CU140">
        <v>1</v>
      </c>
      <c r="CV140">
        <v>1</v>
      </c>
      <c r="CX140">
        <v>1</v>
      </c>
      <c r="CZ140">
        <v>5.7870370370370373E-5</v>
      </c>
      <c r="DA140">
        <v>5.7870370370370373E-5</v>
      </c>
      <c r="DB140">
        <v>0.19008101851851852</v>
      </c>
      <c r="DC140">
        <v>0.13892361111111112</v>
      </c>
      <c r="DD140">
        <v>127</v>
      </c>
      <c r="DE140">
        <v>176</v>
      </c>
      <c r="DF140">
        <v>15</v>
      </c>
      <c r="DG140" t="s">
        <v>862</v>
      </c>
      <c r="DH140">
        <v>16919</v>
      </c>
      <c r="DI140">
        <v>0.1181</v>
      </c>
      <c r="DJ140">
        <v>1</v>
      </c>
      <c r="DK140">
        <v>6.6699999999999995E-2</v>
      </c>
      <c r="DL140">
        <v>2500</v>
      </c>
      <c r="DM140">
        <v>2500</v>
      </c>
      <c r="DN140">
        <v>2500</v>
      </c>
      <c r="DO140">
        <v>1</v>
      </c>
      <c r="DP140">
        <v>0.14660000000000001</v>
      </c>
      <c r="DQ140">
        <v>92</v>
      </c>
      <c r="DR140">
        <v>2500</v>
      </c>
    </row>
    <row r="141" spans="95:122" x14ac:dyDescent="0.25">
      <c r="CQ141" t="s">
        <v>637</v>
      </c>
      <c r="CR141" t="s">
        <v>125</v>
      </c>
      <c r="CS141" t="s">
        <v>12</v>
      </c>
      <c r="CT141">
        <v>46073</v>
      </c>
      <c r="CU141">
        <v>1</v>
      </c>
      <c r="CV141">
        <v>1</v>
      </c>
      <c r="CX141">
        <v>1</v>
      </c>
      <c r="CZ141">
        <v>2.3148148148148149E-4</v>
      </c>
      <c r="DA141">
        <v>2.3148148148148149E-4</v>
      </c>
      <c r="DB141">
        <v>0.19447916666666668</v>
      </c>
      <c r="DC141">
        <v>0.16361111111111112</v>
      </c>
      <c r="DD141">
        <v>63</v>
      </c>
      <c r="DE141">
        <v>211</v>
      </c>
      <c r="DF141">
        <v>24</v>
      </c>
      <c r="DG141" t="s">
        <v>719</v>
      </c>
      <c r="DH141">
        <v>21075</v>
      </c>
      <c r="DI141">
        <v>0.38100000000000001</v>
      </c>
      <c r="DJ141">
        <v>3</v>
      </c>
      <c r="DK141">
        <v>0.125</v>
      </c>
      <c r="DL141">
        <v>3720</v>
      </c>
      <c r="DM141">
        <v>1240</v>
      </c>
      <c r="DN141">
        <v>3500</v>
      </c>
      <c r="DO141">
        <v>0.94089999999999996</v>
      </c>
      <c r="DP141">
        <v>0.18149999999999999</v>
      </c>
      <c r="DQ141">
        <v>92</v>
      </c>
      <c r="DR141">
        <v>1750</v>
      </c>
    </row>
    <row r="142" spans="95:122" x14ac:dyDescent="0.25">
      <c r="CQ142" t="s">
        <v>637</v>
      </c>
      <c r="CR142" t="s">
        <v>2</v>
      </c>
      <c r="CS142" t="s">
        <v>42</v>
      </c>
      <c r="CT142">
        <v>46058</v>
      </c>
      <c r="CU142">
        <v>1</v>
      </c>
      <c r="CV142">
        <v>1</v>
      </c>
      <c r="CX142">
        <v>1</v>
      </c>
      <c r="CZ142">
        <v>4.6296296296296294E-5</v>
      </c>
      <c r="DA142">
        <v>4.6296296296296294E-5</v>
      </c>
      <c r="DB142">
        <v>4.4513888888888888E-2</v>
      </c>
      <c r="DC142">
        <v>1.7824074074074076E-2</v>
      </c>
      <c r="DD142">
        <v>73</v>
      </c>
      <c r="DE142">
        <v>156</v>
      </c>
      <c r="DF142">
        <v>26</v>
      </c>
      <c r="DG142">
        <v>1.5</v>
      </c>
      <c r="DH142">
        <v>7846</v>
      </c>
      <c r="DI142">
        <v>0.35620000000000002</v>
      </c>
      <c r="DJ142">
        <v>1</v>
      </c>
      <c r="DK142">
        <v>3.85E-2</v>
      </c>
      <c r="DL142">
        <v>300</v>
      </c>
      <c r="DM142">
        <v>300</v>
      </c>
      <c r="DN142">
        <v>300</v>
      </c>
      <c r="DO142">
        <v>1</v>
      </c>
      <c r="DP142">
        <v>0.83819999999999995</v>
      </c>
      <c r="DQ142">
        <v>92</v>
      </c>
      <c r="DR142">
        <v>300</v>
      </c>
    </row>
    <row r="143" spans="95:122" x14ac:dyDescent="0.25">
      <c r="CQ143" t="s">
        <v>637</v>
      </c>
      <c r="CR143" t="s">
        <v>2</v>
      </c>
      <c r="CS143" t="s">
        <v>42</v>
      </c>
      <c r="CT143">
        <v>46059</v>
      </c>
      <c r="CU143">
        <v>1</v>
      </c>
      <c r="CV143">
        <v>1</v>
      </c>
      <c r="CX143">
        <v>1</v>
      </c>
      <c r="CZ143">
        <v>0</v>
      </c>
      <c r="DA143">
        <v>0</v>
      </c>
      <c r="DB143">
        <v>4.4293981481481483E-2</v>
      </c>
      <c r="DC143">
        <v>2.9421296296296296E-2</v>
      </c>
      <c r="DD143">
        <v>68</v>
      </c>
      <c r="DE143">
        <v>134</v>
      </c>
      <c r="DF143">
        <v>18</v>
      </c>
      <c r="DG143" t="s">
        <v>718</v>
      </c>
      <c r="DH143">
        <v>29781</v>
      </c>
      <c r="DI143">
        <v>0.26469999999999999</v>
      </c>
      <c r="DJ143">
        <v>2</v>
      </c>
      <c r="DK143">
        <v>0.1111</v>
      </c>
      <c r="DL143">
        <v>2200</v>
      </c>
      <c r="DM143">
        <v>1100</v>
      </c>
      <c r="DN143">
        <v>2200</v>
      </c>
      <c r="DO143">
        <v>1</v>
      </c>
      <c r="DP143">
        <v>0.36259999999999998</v>
      </c>
      <c r="DQ143">
        <v>92</v>
      </c>
      <c r="DR143">
        <v>1100</v>
      </c>
    </row>
    <row r="144" spans="95:122" x14ac:dyDescent="0.25">
      <c r="CQ144" t="s">
        <v>637</v>
      </c>
      <c r="CR144" t="s">
        <v>2</v>
      </c>
      <c r="CS144" t="s">
        <v>25</v>
      </c>
      <c r="CT144">
        <v>46081</v>
      </c>
      <c r="CU144">
        <v>1</v>
      </c>
      <c r="CV144">
        <v>1</v>
      </c>
      <c r="CW144">
        <v>1</v>
      </c>
      <c r="CZ144">
        <v>1.7523148148148149E-2</v>
      </c>
      <c r="DA144">
        <v>1.7523148148148149E-2</v>
      </c>
      <c r="DB144">
        <v>8.8402777777777775E-2</v>
      </c>
      <c r="DC144">
        <v>7.604166666666666E-2</v>
      </c>
      <c r="DD144">
        <v>23</v>
      </c>
      <c r="DE144">
        <v>32</v>
      </c>
      <c r="DF144">
        <v>9</v>
      </c>
      <c r="DG144" t="s">
        <v>721</v>
      </c>
      <c r="DH144">
        <v>31233</v>
      </c>
      <c r="DI144">
        <v>0.39129999999999998</v>
      </c>
      <c r="DJ144">
        <v>1</v>
      </c>
      <c r="DK144">
        <v>0.1111</v>
      </c>
      <c r="DL144">
        <v>100</v>
      </c>
      <c r="DM144">
        <v>100</v>
      </c>
      <c r="DN144">
        <v>100</v>
      </c>
      <c r="DO144">
        <v>1</v>
      </c>
      <c r="DP144">
        <v>0.27650000000000002</v>
      </c>
      <c r="DQ144">
        <v>92</v>
      </c>
      <c r="DR144">
        <v>100</v>
      </c>
    </row>
    <row r="145" spans="95:122" x14ac:dyDescent="0.25">
      <c r="CQ145" t="s">
        <v>637</v>
      </c>
      <c r="CR145" t="s">
        <v>2</v>
      </c>
      <c r="CS145" t="s">
        <v>38</v>
      </c>
      <c r="CT145">
        <v>46076</v>
      </c>
      <c r="CU145">
        <v>1</v>
      </c>
      <c r="CV145">
        <v>1</v>
      </c>
      <c r="CX145">
        <v>1</v>
      </c>
      <c r="CZ145">
        <v>1.0532407407407407E-3</v>
      </c>
      <c r="DA145">
        <v>1.0532407407407407E-3</v>
      </c>
      <c r="DB145">
        <v>0.18633101851851852</v>
      </c>
      <c r="DC145">
        <v>0.1542361111111111</v>
      </c>
      <c r="DD145">
        <v>94</v>
      </c>
      <c r="DE145">
        <v>132</v>
      </c>
      <c r="DF145">
        <v>35</v>
      </c>
      <c r="DG145" t="s">
        <v>806</v>
      </c>
      <c r="DH145">
        <v>16057</v>
      </c>
      <c r="DI145">
        <v>0.37230000000000002</v>
      </c>
      <c r="DJ145">
        <v>2</v>
      </c>
      <c r="DK145">
        <v>5.7099999999999998E-2</v>
      </c>
      <c r="DL145">
        <v>1300</v>
      </c>
      <c r="DM145">
        <v>650</v>
      </c>
      <c r="DN145">
        <v>1300</v>
      </c>
      <c r="DO145">
        <v>1</v>
      </c>
      <c r="DP145">
        <v>0.32640000000000002</v>
      </c>
      <c r="DQ145">
        <v>92</v>
      </c>
      <c r="DR145">
        <v>650</v>
      </c>
    </row>
    <row r="146" spans="95:122" x14ac:dyDescent="0.25">
      <c r="CQ146" t="s">
        <v>637</v>
      </c>
      <c r="CR146" t="s">
        <v>2</v>
      </c>
      <c r="CS146" t="s">
        <v>79</v>
      </c>
      <c r="CT146">
        <v>46073</v>
      </c>
      <c r="CU146">
        <v>1</v>
      </c>
      <c r="CV146">
        <v>1</v>
      </c>
      <c r="CX146">
        <v>1</v>
      </c>
      <c r="CZ146">
        <v>1.5046296296296297E-4</v>
      </c>
      <c r="DA146">
        <v>1.5046296296296297E-4</v>
      </c>
      <c r="DB146">
        <v>0.23769675925925926</v>
      </c>
      <c r="DC146">
        <v>7.1423611111111104E-2</v>
      </c>
      <c r="DD146">
        <v>69</v>
      </c>
      <c r="DE146">
        <v>153</v>
      </c>
      <c r="DF146">
        <v>29</v>
      </c>
      <c r="DG146" t="s">
        <v>869</v>
      </c>
      <c r="DH146">
        <v>24086</v>
      </c>
      <c r="DI146">
        <v>0.42030000000000001</v>
      </c>
      <c r="DJ146">
        <v>1</v>
      </c>
      <c r="DK146">
        <v>3.4500000000000003E-2</v>
      </c>
      <c r="DL146">
        <v>1000</v>
      </c>
      <c r="DM146">
        <v>1000</v>
      </c>
      <c r="DN146">
        <v>1000</v>
      </c>
      <c r="DO146">
        <v>1</v>
      </c>
      <c r="DP146">
        <v>0.2402</v>
      </c>
      <c r="DQ146">
        <v>92</v>
      </c>
      <c r="DR146">
        <v>1000</v>
      </c>
    </row>
    <row r="147" spans="95:122" x14ac:dyDescent="0.25">
      <c r="CQ147" t="s">
        <v>637</v>
      </c>
      <c r="CR147" t="s">
        <v>6</v>
      </c>
      <c r="CS147" t="s">
        <v>37</v>
      </c>
      <c r="CT147">
        <v>46069</v>
      </c>
      <c r="CU147">
        <v>1</v>
      </c>
      <c r="CV147">
        <v>1</v>
      </c>
      <c r="CX147">
        <v>1</v>
      </c>
      <c r="CZ147">
        <v>2.5462962962962961E-4</v>
      </c>
      <c r="DA147">
        <v>2.5462962962962961E-4</v>
      </c>
      <c r="DB147">
        <v>0.15988425925925925</v>
      </c>
      <c r="DC147">
        <v>0.17454861111111111</v>
      </c>
      <c r="DD147">
        <v>142</v>
      </c>
      <c r="DE147">
        <v>179</v>
      </c>
      <c r="DF147">
        <v>15</v>
      </c>
      <c r="DG147">
        <v>1.6</v>
      </c>
      <c r="DH147">
        <v>22123</v>
      </c>
      <c r="DI147">
        <v>0.1056</v>
      </c>
      <c r="DJ147">
        <v>3</v>
      </c>
      <c r="DK147">
        <v>0.2</v>
      </c>
      <c r="DL147">
        <v>3500</v>
      </c>
      <c r="DM147">
        <v>1167</v>
      </c>
      <c r="DN147">
        <v>3500</v>
      </c>
      <c r="DO147">
        <v>1</v>
      </c>
      <c r="DP147">
        <v>0.34499999999999997</v>
      </c>
      <c r="DQ147">
        <v>92</v>
      </c>
      <c r="DR147">
        <v>1167</v>
      </c>
    </row>
    <row r="148" spans="95:122" x14ac:dyDescent="0.25">
      <c r="CQ148" t="s">
        <v>637</v>
      </c>
      <c r="CR148" t="s">
        <v>6</v>
      </c>
      <c r="CS148" t="s">
        <v>35</v>
      </c>
      <c r="CT148">
        <v>46081</v>
      </c>
      <c r="CU148">
        <v>1</v>
      </c>
      <c r="CV148">
        <v>1</v>
      </c>
      <c r="CX148">
        <v>1</v>
      </c>
      <c r="CZ148">
        <v>3.9351851851851852E-4</v>
      </c>
      <c r="DA148">
        <v>3.9351851851851852E-4</v>
      </c>
      <c r="DB148">
        <v>0.10293981481481482</v>
      </c>
      <c r="DC148">
        <v>0.10504629629629629</v>
      </c>
      <c r="DD148">
        <v>28</v>
      </c>
      <c r="DE148">
        <v>44</v>
      </c>
      <c r="DF148">
        <v>20</v>
      </c>
      <c r="DG148">
        <v>1.65</v>
      </c>
      <c r="DH148">
        <v>42256</v>
      </c>
      <c r="DI148">
        <v>0.71430000000000005</v>
      </c>
      <c r="DJ148">
        <v>1</v>
      </c>
      <c r="DK148">
        <v>0.05</v>
      </c>
      <c r="DL148">
        <v>3250</v>
      </c>
      <c r="DM148">
        <v>3250</v>
      </c>
      <c r="DN148">
        <v>3250</v>
      </c>
      <c r="DO148">
        <v>1</v>
      </c>
      <c r="DP148">
        <v>0.23669999999999999</v>
      </c>
      <c r="DQ148">
        <v>92</v>
      </c>
      <c r="DR148">
        <v>3250</v>
      </c>
    </row>
    <row r="149" spans="95:122" x14ac:dyDescent="0.25">
      <c r="CQ149" t="s">
        <v>637</v>
      </c>
      <c r="CR149" t="s">
        <v>6</v>
      </c>
      <c r="CS149" t="s">
        <v>97</v>
      </c>
      <c r="CT149">
        <v>46080</v>
      </c>
      <c r="CU149">
        <v>1</v>
      </c>
      <c r="CV149">
        <v>1</v>
      </c>
      <c r="CX149">
        <v>1</v>
      </c>
      <c r="CZ149">
        <v>6.9444444444444444E-5</v>
      </c>
      <c r="DA149">
        <v>6.9444444444444444E-5</v>
      </c>
      <c r="DB149">
        <v>0.11125</v>
      </c>
      <c r="DC149">
        <v>0.22283564814814816</v>
      </c>
      <c r="DD149">
        <v>97</v>
      </c>
      <c r="DE149">
        <v>173</v>
      </c>
      <c r="DF149">
        <v>18</v>
      </c>
      <c r="DG149" t="s">
        <v>968</v>
      </c>
      <c r="DH149">
        <v>29623</v>
      </c>
      <c r="DI149">
        <v>0.18559999999999999</v>
      </c>
      <c r="DJ149">
        <v>3</v>
      </c>
      <c r="DK149">
        <v>0.16669999999999999</v>
      </c>
      <c r="DL149">
        <v>26000</v>
      </c>
      <c r="DM149">
        <v>8667</v>
      </c>
      <c r="DN149">
        <v>26000</v>
      </c>
      <c r="DO149">
        <v>1</v>
      </c>
      <c r="DP149">
        <v>0.13669999999999999</v>
      </c>
      <c r="DQ149">
        <v>92</v>
      </c>
      <c r="DR149">
        <v>8667</v>
      </c>
    </row>
    <row r="150" spans="95:122" x14ac:dyDescent="0.25">
      <c r="CQ150" t="s">
        <v>637</v>
      </c>
      <c r="CR150" t="s">
        <v>6</v>
      </c>
      <c r="CS150" t="s">
        <v>34</v>
      </c>
      <c r="CT150">
        <v>46059</v>
      </c>
      <c r="CU150">
        <v>1</v>
      </c>
      <c r="CV150">
        <v>1</v>
      </c>
      <c r="CX150">
        <v>1</v>
      </c>
      <c r="CZ150">
        <v>9.2592592592592588E-5</v>
      </c>
      <c r="DA150">
        <v>9.2592592592592588E-5</v>
      </c>
      <c r="DB150">
        <v>5.3807870370370367E-2</v>
      </c>
      <c r="DC150">
        <v>3.246527777777778E-2</v>
      </c>
      <c r="DD150">
        <v>98</v>
      </c>
      <c r="DE150">
        <v>124</v>
      </c>
      <c r="DF150">
        <v>15</v>
      </c>
      <c r="DG150" t="s">
        <v>742</v>
      </c>
      <c r="DH150">
        <v>27455</v>
      </c>
      <c r="DI150">
        <v>0.15310000000000001</v>
      </c>
      <c r="DJ150">
        <v>3</v>
      </c>
      <c r="DK150">
        <v>0.2</v>
      </c>
      <c r="DL150">
        <v>6510</v>
      </c>
      <c r="DM150">
        <v>2170</v>
      </c>
      <c r="DN150">
        <v>6510</v>
      </c>
      <c r="DO150">
        <v>1</v>
      </c>
      <c r="DP150">
        <v>0.26819999999999999</v>
      </c>
      <c r="DQ150">
        <v>92</v>
      </c>
      <c r="DR150">
        <v>2170</v>
      </c>
    </row>
    <row r="151" spans="95:122" x14ac:dyDescent="0.25">
      <c r="CQ151" t="s">
        <v>637</v>
      </c>
      <c r="CR151" t="s">
        <v>6</v>
      </c>
      <c r="CS151" t="s">
        <v>78</v>
      </c>
      <c r="CT151">
        <v>46056</v>
      </c>
      <c r="CU151">
        <v>1</v>
      </c>
      <c r="CV151">
        <v>1</v>
      </c>
      <c r="CX151">
        <v>1</v>
      </c>
      <c r="CZ151">
        <v>1.6203703703703703E-4</v>
      </c>
      <c r="DA151">
        <v>1.6203703703703703E-4</v>
      </c>
      <c r="DB151">
        <v>6.8657407407407403E-2</v>
      </c>
      <c r="DC151">
        <v>6.5231481481481488E-2</v>
      </c>
      <c r="DD151">
        <v>89</v>
      </c>
      <c r="DE151">
        <v>142</v>
      </c>
      <c r="DF151">
        <v>24</v>
      </c>
      <c r="DG151">
        <v>1.625</v>
      </c>
      <c r="DH151">
        <v>11177</v>
      </c>
      <c r="DI151">
        <v>0.2697</v>
      </c>
      <c r="DJ151">
        <v>4</v>
      </c>
      <c r="DK151">
        <v>0.16669999999999999</v>
      </c>
      <c r="DL151">
        <v>2780</v>
      </c>
      <c r="DM151">
        <v>695</v>
      </c>
      <c r="DN151">
        <v>3980</v>
      </c>
      <c r="DO151">
        <v>1.4317</v>
      </c>
      <c r="DP151">
        <v>0.83760000000000001</v>
      </c>
      <c r="DQ151">
        <v>92</v>
      </c>
      <c r="DR151">
        <v>995</v>
      </c>
    </row>
    <row r="152" spans="95:122" x14ac:dyDescent="0.25">
      <c r="CQ152" t="s">
        <v>637</v>
      </c>
      <c r="CR152" t="s">
        <v>3</v>
      </c>
      <c r="CS152" t="s">
        <v>377</v>
      </c>
      <c r="CT152">
        <v>46069</v>
      </c>
      <c r="CU152">
        <v>1</v>
      </c>
      <c r="CV152">
        <v>1</v>
      </c>
      <c r="CW152">
        <v>1</v>
      </c>
      <c r="CZ152">
        <v>2.4027777777777776E-2</v>
      </c>
      <c r="DA152">
        <v>2.4027777777777776E-2</v>
      </c>
      <c r="DB152">
        <v>0.16065972222222222</v>
      </c>
      <c r="DC152">
        <v>0.1307986111111111</v>
      </c>
      <c r="DD152">
        <v>58</v>
      </c>
      <c r="DE152">
        <v>111</v>
      </c>
      <c r="DF152">
        <v>15</v>
      </c>
      <c r="DG152">
        <v>1.8</v>
      </c>
      <c r="DH152">
        <v>32915</v>
      </c>
      <c r="DI152">
        <v>0.2586</v>
      </c>
      <c r="DJ152">
        <v>3</v>
      </c>
      <c r="DK152">
        <v>0.2</v>
      </c>
      <c r="DL152">
        <v>15500</v>
      </c>
      <c r="DM152">
        <v>5167</v>
      </c>
      <c r="DN152">
        <v>15500</v>
      </c>
      <c r="DO152">
        <v>1</v>
      </c>
      <c r="DP152">
        <v>0.1231</v>
      </c>
      <c r="DQ152">
        <v>92</v>
      </c>
      <c r="DR152">
        <v>5167</v>
      </c>
    </row>
    <row r="153" spans="95:122" x14ac:dyDescent="0.25">
      <c r="CQ153" t="s">
        <v>637</v>
      </c>
      <c r="CR153" t="s">
        <v>3</v>
      </c>
      <c r="CS153" t="s">
        <v>22</v>
      </c>
      <c r="CT153">
        <v>46070</v>
      </c>
      <c r="CU153">
        <v>1</v>
      </c>
      <c r="CV153">
        <v>1</v>
      </c>
      <c r="CX153">
        <v>1</v>
      </c>
      <c r="CZ153">
        <v>0</v>
      </c>
      <c r="DA153">
        <v>0</v>
      </c>
      <c r="DB153">
        <v>0.19259259259259259</v>
      </c>
      <c r="DC153">
        <v>0.15278935185185186</v>
      </c>
      <c r="DD153">
        <v>66</v>
      </c>
      <c r="DE153">
        <v>150</v>
      </c>
      <c r="DF153">
        <v>21</v>
      </c>
      <c r="DG153" t="s">
        <v>820</v>
      </c>
      <c r="DH153">
        <v>28803</v>
      </c>
      <c r="DI153">
        <v>0.31819999999999998</v>
      </c>
      <c r="DJ153">
        <v>2</v>
      </c>
      <c r="DK153">
        <v>9.5200000000000007E-2</v>
      </c>
      <c r="DL153">
        <v>1500</v>
      </c>
      <c r="DM153">
        <v>750</v>
      </c>
      <c r="DQ153">
        <v>92</v>
      </c>
    </row>
    <row r="154" spans="95:122" x14ac:dyDescent="0.25">
      <c r="CQ154" t="s">
        <v>637</v>
      </c>
      <c r="CR154" t="s">
        <v>3</v>
      </c>
      <c r="CS154" t="s">
        <v>96</v>
      </c>
      <c r="CT154">
        <v>46066</v>
      </c>
      <c r="CU154">
        <v>1</v>
      </c>
      <c r="CV154">
        <v>1</v>
      </c>
      <c r="CW154">
        <v>1</v>
      </c>
      <c r="CZ154">
        <v>0.15060185185185185</v>
      </c>
      <c r="DA154">
        <v>0.15060185185185185</v>
      </c>
      <c r="DB154">
        <v>0.21447916666666667</v>
      </c>
      <c r="DC154">
        <v>0.14581018518518518</v>
      </c>
      <c r="DD154">
        <v>37</v>
      </c>
      <c r="DE154">
        <v>88</v>
      </c>
      <c r="DF154">
        <v>8</v>
      </c>
      <c r="DG154">
        <v>1.875</v>
      </c>
      <c r="DH154">
        <v>17030</v>
      </c>
      <c r="DI154">
        <v>0.2162</v>
      </c>
      <c r="DJ154">
        <v>1</v>
      </c>
      <c r="DK154">
        <v>0.125</v>
      </c>
      <c r="DL154">
        <v>500</v>
      </c>
      <c r="DM154">
        <v>500</v>
      </c>
      <c r="DN154">
        <v>500</v>
      </c>
      <c r="DO154">
        <v>1</v>
      </c>
      <c r="DQ154">
        <v>92</v>
      </c>
      <c r="DR154">
        <v>500</v>
      </c>
    </row>
    <row r="155" spans="95:122" x14ac:dyDescent="0.25">
      <c r="CQ155" t="s">
        <v>637</v>
      </c>
      <c r="CR155" t="s">
        <v>3</v>
      </c>
      <c r="CS155" t="s">
        <v>96</v>
      </c>
      <c r="CT155">
        <v>46069</v>
      </c>
      <c r="CU155">
        <v>1</v>
      </c>
      <c r="CV155">
        <v>1</v>
      </c>
      <c r="CX155">
        <v>1</v>
      </c>
      <c r="CZ155">
        <v>0</v>
      </c>
      <c r="DA155">
        <v>0</v>
      </c>
      <c r="DB155">
        <v>0.16259259259259259</v>
      </c>
      <c r="DC155">
        <v>0.18116898148148147</v>
      </c>
      <c r="DD155">
        <v>72</v>
      </c>
      <c r="DE155">
        <v>188</v>
      </c>
      <c r="DF155">
        <v>10</v>
      </c>
      <c r="DG155">
        <v>1.9</v>
      </c>
      <c r="DH155">
        <v>20875</v>
      </c>
      <c r="DI155">
        <v>0.1389</v>
      </c>
      <c r="DJ155">
        <v>1</v>
      </c>
      <c r="DK155">
        <v>0.1</v>
      </c>
      <c r="DL155">
        <v>2600</v>
      </c>
      <c r="DM155">
        <v>2600</v>
      </c>
      <c r="DN155">
        <v>2600</v>
      </c>
      <c r="DO155">
        <v>1</v>
      </c>
      <c r="DP155">
        <v>0.124</v>
      </c>
      <c r="DQ155">
        <v>92</v>
      </c>
      <c r="DR155">
        <v>2600</v>
      </c>
    </row>
    <row r="156" spans="95:122" x14ac:dyDescent="0.25">
      <c r="CQ156" t="s">
        <v>637</v>
      </c>
      <c r="CR156" t="s">
        <v>3</v>
      </c>
      <c r="CS156" t="s">
        <v>96</v>
      </c>
      <c r="CT156">
        <v>46077</v>
      </c>
      <c r="CU156">
        <v>1</v>
      </c>
      <c r="CV156">
        <v>1</v>
      </c>
      <c r="CW156">
        <v>1</v>
      </c>
      <c r="CZ156">
        <v>4.9421296296296297E-3</v>
      </c>
      <c r="DA156">
        <v>4.9421296296296297E-3</v>
      </c>
      <c r="DB156">
        <v>0.14874999999999999</v>
      </c>
      <c r="DC156">
        <v>0.20063657407407406</v>
      </c>
      <c r="DD156">
        <v>58</v>
      </c>
      <c r="DE156">
        <v>130</v>
      </c>
      <c r="DF156">
        <v>7</v>
      </c>
      <c r="DG156" t="s">
        <v>682</v>
      </c>
      <c r="DH156">
        <v>49878</v>
      </c>
      <c r="DI156">
        <v>0.1207</v>
      </c>
      <c r="DJ156">
        <v>2</v>
      </c>
      <c r="DK156">
        <v>0.28570000000000001</v>
      </c>
      <c r="DL156">
        <v>6440</v>
      </c>
      <c r="DM156">
        <v>3220</v>
      </c>
      <c r="DN156">
        <v>6440</v>
      </c>
      <c r="DO156">
        <v>1</v>
      </c>
      <c r="DP156">
        <v>0.2112</v>
      </c>
      <c r="DQ156">
        <v>92</v>
      </c>
      <c r="DR156">
        <v>3220</v>
      </c>
    </row>
    <row r="157" spans="95:122" x14ac:dyDescent="0.25">
      <c r="CQ157" t="s">
        <v>637</v>
      </c>
      <c r="CR157" t="s">
        <v>3</v>
      </c>
      <c r="CS157" t="s">
        <v>96</v>
      </c>
      <c r="CT157">
        <v>46080</v>
      </c>
      <c r="CU157">
        <v>1</v>
      </c>
      <c r="CV157">
        <v>1</v>
      </c>
      <c r="CX157">
        <v>1</v>
      </c>
      <c r="CZ157">
        <v>0</v>
      </c>
      <c r="DA157">
        <v>0</v>
      </c>
      <c r="DB157">
        <v>0.15262731481481481</v>
      </c>
      <c r="DC157">
        <v>0.26321759259259259</v>
      </c>
      <c r="DD157">
        <v>71</v>
      </c>
      <c r="DE157">
        <v>168</v>
      </c>
      <c r="DF157">
        <v>15</v>
      </c>
      <c r="DG157">
        <v>1.6</v>
      </c>
      <c r="DH157">
        <v>28289</v>
      </c>
      <c r="DI157">
        <v>0.21129999999999999</v>
      </c>
      <c r="DJ157">
        <v>1</v>
      </c>
      <c r="DK157">
        <v>6.6699999999999995E-2</v>
      </c>
      <c r="DL157">
        <v>1500</v>
      </c>
      <c r="DM157">
        <v>1500</v>
      </c>
      <c r="DN157">
        <v>1500</v>
      </c>
      <c r="DO157">
        <v>1</v>
      </c>
      <c r="DP157">
        <v>0.42499999999999999</v>
      </c>
      <c r="DQ157">
        <v>92</v>
      </c>
      <c r="DR157">
        <v>1500</v>
      </c>
    </row>
    <row r="158" spans="95:122" x14ac:dyDescent="0.25">
      <c r="CQ158" t="s">
        <v>637</v>
      </c>
      <c r="CR158" t="s">
        <v>3</v>
      </c>
      <c r="CS158" t="s">
        <v>65</v>
      </c>
      <c r="CT158">
        <v>46064</v>
      </c>
      <c r="CU158">
        <v>1</v>
      </c>
      <c r="CV158">
        <v>1</v>
      </c>
      <c r="CX158">
        <v>1</v>
      </c>
      <c r="CZ158">
        <v>6.9444444444444444E-5</v>
      </c>
      <c r="DA158">
        <v>6.9444444444444444E-5</v>
      </c>
      <c r="DB158">
        <v>3.1574074074074074E-2</v>
      </c>
      <c r="DC158">
        <v>1.1851851851851851E-2</v>
      </c>
      <c r="DD158">
        <v>61</v>
      </c>
      <c r="DE158">
        <v>125</v>
      </c>
      <c r="DF158">
        <v>11</v>
      </c>
      <c r="DG158" t="s">
        <v>698</v>
      </c>
      <c r="DH158">
        <v>37349</v>
      </c>
      <c r="DI158">
        <v>0.18029999999999999</v>
      </c>
      <c r="DJ158">
        <v>3</v>
      </c>
      <c r="DK158">
        <v>0.2727</v>
      </c>
      <c r="DL158">
        <v>11300</v>
      </c>
      <c r="DM158">
        <v>3767</v>
      </c>
      <c r="DN158">
        <v>11000</v>
      </c>
      <c r="DO158">
        <v>0.97350000000000003</v>
      </c>
      <c r="DP158">
        <v>0.19739999999999999</v>
      </c>
      <c r="DQ158">
        <v>92</v>
      </c>
      <c r="DR158">
        <v>5500</v>
      </c>
    </row>
    <row r="159" spans="95:122" x14ac:dyDescent="0.25">
      <c r="CQ159" t="s">
        <v>637</v>
      </c>
      <c r="CR159" t="s">
        <v>3</v>
      </c>
      <c r="CS159" t="s">
        <v>65</v>
      </c>
      <c r="CT159">
        <v>46066</v>
      </c>
      <c r="CU159">
        <v>1</v>
      </c>
      <c r="CV159">
        <v>1</v>
      </c>
      <c r="CX159">
        <v>1</v>
      </c>
      <c r="CZ159">
        <v>1.0416666666666667E-4</v>
      </c>
      <c r="DA159">
        <v>1.0416666666666667E-4</v>
      </c>
      <c r="DB159">
        <v>7.9768518518518516E-2</v>
      </c>
      <c r="DC159">
        <v>0.10914351851851851</v>
      </c>
      <c r="DD159">
        <v>74</v>
      </c>
      <c r="DE159">
        <v>156</v>
      </c>
      <c r="DF159">
        <v>16</v>
      </c>
      <c r="DG159">
        <v>1.3125</v>
      </c>
      <c r="DH159">
        <v>36797</v>
      </c>
      <c r="DI159">
        <v>0.2162</v>
      </c>
      <c r="DJ159">
        <v>2</v>
      </c>
      <c r="DK159">
        <v>0.125</v>
      </c>
      <c r="DL159">
        <v>1800</v>
      </c>
      <c r="DM159">
        <v>900</v>
      </c>
      <c r="DN159">
        <v>1000</v>
      </c>
      <c r="DO159">
        <v>0.55559999999999998</v>
      </c>
      <c r="DQ159">
        <v>92</v>
      </c>
      <c r="DR159">
        <v>1000</v>
      </c>
    </row>
    <row r="160" spans="95:122" x14ac:dyDescent="0.25">
      <c r="CQ160" t="s">
        <v>637</v>
      </c>
      <c r="CR160" t="s">
        <v>3</v>
      </c>
      <c r="CS160" t="s">
        <v>23</v>
      </c>
      <c r="CT160">
        <v>46062</v>
      </c>
      <c r="CU160">
        <v>1</v>
      </c>
      <c r="CV160">
        <v>1</v>
      </c>
      <c r="CX160">
        <v>1</v>
      </c>
      <c r="CZ160">
        <v>0</v>
      </c>
      <c r="DA160">
        <v>0</v>
      </c>
      <c r="DB160">
        <v>1.90625E-2</v>
      </c>
      <c r="DC160">
        <v>0</v>
      </c>
      <c r="DD160">
        <v>66</v>
      </c>
      <c r="DE160">
        <v>134</v>
      </c>
      <c r="DF160">
        <v>16</v>
      </c>
      <c r="DG160">
        <v>2.0625</v>
      </c>
      <c r="DH160">
        <v>44195</v>
      </c>
      <c r="DI160">
        <v>0.2424</v>
      </c>
      <c r="DJ160">
        <v>1</v>
      </c>
      <c r="DK160">
        <v>6.25E-2</v>
      </c>
      <c r="DL160">
        <v>1239</v>
      </c>
      <c r="DM160">
        <v>1239</v>
      </c>
      <c r="DN160">
        <v>1239</v>
      </c>
      <c r="DO160">
        <v>1</v>
      </c>
      <c r="DP160">
        <v>0.24990000000000001</v>
      </c>
      <c r="DQ160">
        <v>92</v>
      </c>
      <c r="DR160">
        <v>1239</v>
      </c>
    </row>
    <row r="161" spans="95:122" x14ac:dyDescent="0.25">
      <c r="CQ161" t="s">
        <v>637</v>
      </c>
      <c r="CR161" t="s">
        <v>3</v>
      </c>
      <c r="CS161" t="s">
        <v>23</v>
      </c>
      <c r="CT161">
        <v>46072</v>
      </c>
      <c r="CU161">
        <v>1</v>
      </c>
      <c r="CV161">
        <v>1</v>
      </c>
      <c r="CX161">
        <v>1</v>
      </c>
      <c r="CZ161">
        <v>3.4722222222222222E-5</v>
      </c>
      <c r="DA161">
        <v>3.4722222222222222E-5</v>
      </c>
      <c r="DB161">
        <v>0.17684027777777778</v>
      </c>
      <c r="DC161">
        <v>0.18373842592592593</v>
      </c>
      <c r="DD161">
        <v>101</v>
      </c>
      <c r="DE161">
        <v>233</v>
      </c>
      <c r="DF161">
        <v>15</v>
      </c>
      <c r="DG161" t="s">
        <v>675</v>
      </c>
      <c r="DH161">
        <v>31680</v>
      </c>
      <c r="DI161">
        <v>0.14849999999999999</v>
      </c>
      <c r="DJ161">
        <v>2</v>
      </c>
      <c r="DK161">
        <v>0.1333</v>
      </c>
      <c r="DL161">
        <v>4250</v>
      </c>
      <c r="DM161">
        <v>2125</v>
      </c>
      <c r="DN161">
        <v>4050</v>
      </c>
      <c r="DO161">
        <v>0.95289999999999997</v>
      </c>
      <c r="DP161">
        <v>0.14729999999999999</v>
      </c>
      <c r="DQ161">
        <v>92</v>
      </c>
      <c r="DR161">
        <v>4050</v>
      </c>
    </row>
    <row r="162" spans="95:122" x14ac:dyDescent="0.25">
      <c r="CQ162" t="s">
        <v>637</v>
      </c>
      <c r="CR162" t="s">
        <v>3</v>
      </c>
      <c r="CS162" t="s">
        <v>31</v>
      </c>
      <c r="CT162">
        <v>46069</v>
      </c>
      <c r="CU162">
        <v>1</v>
      </c>
      <c r="CV162">
        <v>1</v>
      </c>
      <c r="CX162">
        <v>1</v>
      </c>
      <c r="CZ162">
        <v>3.4722222222222224E-4</v>
      </c>
      <c r="DA162">
        <v>3.4722222222222224E-4</v>
      </c>
      <c r="DB162">
        <v>0.19100694444444444</v>
      </c>
      <c r="DC162">
        <v>0.17025462962962962</v>
      </c>
      <c r="DD162">
        <v>77</v>
      </c>
      <c r="DE162">
        <v>135</v>
      </c>
      <c r="DF162">
        <v>8</v>
      </c>
      <c r="DG162">
        <v>1.625</v>
      </c>
      <c r="DH162">
        <v>32790</v>
      </c>
      <c r="DI162">
        <v>0.10390000000000001</v>
      </c>
      <c r="DJ162">
        <v>1</v>
      </c>
      <c r="DK162">
        <v>0.125</v>
      </c>
      <c r="DL162">
        <v>2000</v>
      </c>
      <c r="DM162">
        <v>2000</v>
      </c>
      <c r="DN162">
        <v>2000</v>
      </c>
      <c r="DO162">
        <v>1</v>
      </c>
      <c r="DP162">
        <v>0.52390000000000003</v>
      </c>
      <c r="DQ162">
        <v>92</v>
      </c>
      <c r="DR162">
        <v>2000</v>
      </c>
    </row>
    <row r="163" spans="95:122" x14ac:dyDescent="0.25">
      <c r="CQ163" t="s">
        <v>637</v>
      </c>
      <c r="CR163" t="s">
        <v>3</v>
      </c>
      <c r="CS163" t="s">
        <v>31</v>
      </c>
      <c r="CT163">
        <v>46078</v>
      </c>
      <c r="CU163">
        <v>1</v>
      </c>
      <c r="CV163">
        <v>1</v>
      </c>
      <c r="CX163">
        <v>1</v>
      </c>
      <c r="CZ163">
        <v>3.2407407407407406E-4</v>
      </c>
      <c r="DA163">
        <v>3.2407407407407406E-4</v>
      </c>
      <c r="DB163">
        <v>0.20466435185185186</v>
      </c>
      <c r="DC163">
        <v>0.13114583333333332</v>
      </c>
      <c r="DD163">
        <v>79</v>
      </c>
      <c r="DE163">
        <v>161</v>
      </c>
      <c r="DF163">
        <v>13</v>
      </c>
      <c r="DG163" t="s">
        <v>767</v>
      </c>
      <c r="DH163">
        <v>42910</v>
      </c>
      <c r="DI163">
        <v>0.1646</v>
      </c>
      <c r="DJ163">
        <v>1</v>
      </c>
      <c r="DK163">
        <v>7.6899999999999996E-2</v>
      </c>
      <c r="DL163">
        <v>1100</v>
      </c>
      <c r="DM163">
        <v>1100</v>
      </c>
      <c r="DN163">
        <v>1100</v>
      </c>
      <c r="DO163">
        <v>1</v>
      </c>
      <c r="DP163">
        <v>0.14050000000000001</v>
      </c>
      <c r="DQ163">
        <v>92</v>
      </c>
      <c r="DR163">
        <v>1100</v>
      </c>
    </row>
    <row r="164" spans="95:122" x14ac:dyDescent="0.25">
      <c r="CQ164" t="s">
        <v>637</v>
      </c>
      <c r="CR164" t="s">
        <v>124</v>
      </c>
      <c r="CS164" t="s">
        <v>58</v>
      </c>
      <c r="CT164">
        <v>46057</v>
      </c>
      <c r="CU164">
        <v>1</v>
      </c>
      <c r="CV164">
        <v>1</v>
      </c>
      <c r="CX164">
        <v>1</v>
      </c>
      <c r="CZ164">
        <v>8.1018518518518516E-5</v>
      </c>
      <c r="DA164">
        <v>8.1018518518518516E-5</v>
      </c>
      <c r="DB164">
        <v>0.10121527777777778</v>
      </c>
      <c r="DC164">
        <v>6.5567129629629628E-2</v>
      </c>
      <c r="DD164">
        <v>143</v>
      </c>
      <c r="DE164">
        <v>265</v>
      </c>
      <c r="DF164">
        <v>34</v>
      </c>
      <c r="DG164" t="s">
        <v>1097</v>
      </c>
      <c r="DH164">
        <v>13137</v>
      </c>
      <c r="DI164">
        <v>0.23780000000000001</v>
      </c>
      <c r="DJ164">
        <v>2</v>
      </c>
      <c r="DK164">
        <v>5.8799999999999998E-2</v>
      </c>
      <c r="DL164">
        <v>10380</v>
      </c>
      <c r="DM164">
        <v>5190</v>
      </c>
      <c r="DN164">
        <v>10380</v>
      </c>
      <c r="DO164">
        <v>1</v>
      </c>
      <c r="DP164">
        <v>0.1229</v>
      </c>
      <c r="DQ164">
        <v>90</v>
      </c>
      <c r="DR164">
        <v>5190</v>
      </c>
    </row>
    <row r="165" spans="95:122" x14ac:dyDescent="0.25">
      <c r="CQ165" t="s">
        <v>637</v>
      </c>
      <c r="CR165" t="s">
        <v>124</v>
      </c>
      <c r="CS165" t="s">
        <v>58</v>
      </c>
      <c r="CT165">
        <v>46063</v>
      </c>
      <c r="CU165">
        <v>1</v>
      </c>
      <c r="CV165">
        <v>1</v>
      </c>
      <c r="CX165">
        <v>1</v>
      </c>
      <c r="CZ165">
        <v>2.8935185185185184E-4</v>
      </c>
      <c r="DA165">
        <v>2.8935185185185184E-4</v>
      </c>
      <c r="DB165">
        <v>8.5381944444444441E-2</v>
      </c>
      <c r="DC165">
        <v>3.0636574074074073E-2</v>
      </c>
      <c r="DD165">
        <v>164</v>
      </c>
      <c r="DE165">
        <v>358</v>
      </c>
      <c r="DF165">
        <v>55</v>
      </c>
      <c r="DG165" t="s">
        <v>1098</v>
      </c>
      <c r="DH165">
        <v>14480</v>
      </c>
      <c r="DI165">
        <v>0.33539999999999998</v>
      </c>
      <c r="DJ165">
        <v>5</v>
      </c>
      <c r="DK165">
        <v>9.0899999999999995E-2</v>
      </c>
      <c r="DL165">
        <v>9550</v>
      </c>
      <c r="DM165">
        <v>1910</v>
      </c>
      <c r="DN165">
        <v>7000</v>
      </c>
      <c r="DO165">
        <v>0.73299999999999998</v>
      </c>
      <c r="DP165">
        <v>0.13009999999999999</v>
      </c>
      <c r="DQ165">
        <v>90</v>
      </c>
      <c r="DR165">
        <v>7000</v>
      </c>
    </row>
    <row r="166" spans="95:122" x14ac:dyDescent="0.25">
      <c r="CQ166" t="s">
        <v>637</v>
      </c>
      <c r="CR166" t="s">
        <v>124</v>
      </c>
      <c r="CS166" t="s">
        <v>58</v>
      </c>
      <c r="CT166">
        <v>46071</v>
      </c>
      <c r="CU166">
        <v>1</v>
      </c>
      <c r="CV166">
        <v>1</v>
      </c>
      <c r="CX166">
        <v>1</v>
      </c>
      <c r="CZ166">
        <v>2.3148148148148147E-5</v>
      </c>
      <c r="DA166">
        <v>2.3148148148148147E-5</v>
      </c>
      <c r="DB166">
        <v>0.12076388888888889</v>
      </c>
      <c r="DC166">
        <v>0.20052083333333334</v>
      </c>
      <c r="DD166">
        <v>70</v>
      </c>
      <c r="DE166">
        <v>175</v>
      </c>
      <c r="DF166">
        <v>28</v>
      </c>
      <c r="DG166" t="s">
        <v>899</v>
      </c>
      <c r="DH166">
        <v>25331</v>
      </c>
      <c r="DI166">
        <v>0.4</v>
      </c>
      <c r="DJ166">
        <v>1</v>
      </c>
      <c r="DK166">
        <v>3.5700000000000003E-2</v>
      </c>
      <c r="DL166">
        <v>250</v>
      </c>
      <c r="DM166">
        <v>250</v>
      </c>
      <c r="DN166">
        <v>250</v>
      </c>
      <c r="DO166">
        <v>1</v>
      </c>
      <c r="DP166">
        <v>0.39689999999999998</v>
      </c>
      <c r="DQ166">
        <v>90</v>
      </c>
      <c r="DR166">
        <v>250</v>
      </c>
    </row>
    <row r="167" spans="95:122" x14ac:dyDescent="0.25">
      <c r="CQ167" t="s">
        <v>637</v>
      </c>
      <c r="CR167" t="s">
        <v>124</v>
      </c>
      <c r="CS167" t="s">
        <v>174</v>
      </c>
      <c r="CT167">
        <v>46070</v>
      </c>
      <c r="CU167">
        <v>1</v>
      </c>
      <c r="CV167">
        <v>1</v>
      </c>
      <c r="CX167">
        <v>1</v>
      </c>
      <c r="CZ167">
        <v>0</v>
      </c>
      <c r="DA167">
        <v>0</v>
      </c>
      <c r="DB167">
        <v>0.20478009259259258</v>
      </c>
      <c r="DC167">
        <v>0.15253472222222222</v>
      </c>
      <c r="DD167">
        <v>204</v>
      </c>
      <c r="DE167">
        <v>267</v>
      </c>
      <c r="DF167">
        <v>27</v>
      </c>
      <c r="DG167">
        <v>2</v>
      </c>
      <c r="DH167">
        <v>21271</v>
      </c>
      <c r="DI167">
        <v>0.13239999999999999</v>
      </c>
      <c r="DJ167">
        <v>1</v>
      </c>
      <c r="DK167">
        <v>3.6999999999999998E-2</v>
      </c>
      <c r="DL167">
        <v>5168</v>
      </c>
      <c r="DM167">
        <v>5168</v>
      </c>
      <c r="DN167">
        <v>5168</v>
      </c>
      <c r="DO167">
        <v>1</v>
      </c>
      <c r="DQ167">
        <v>90</v>
      </c>
      <c r="DR167">
        <v>5168</v>
      </c>
    </row>
    <row r="168" spans="95:122" x14ac:dyDescent="0.25">
      <c r="CQ168" t="s">
        <v>637</v>
      </c>
      <c r="CR168" t="s">
        <v>124</v>
      </c>
      <c r="CS168" t="s">
        <v>174</v>
      </c>
      <c r="CT168">
        <v>46071</v>
      </c>
      <c r="CU168">
        <v>1</v>
      </c>
      <c r="CV168">
        <v>1</v>
      </c>
      <c r="CX168">
        <v>1</v>
      </c>
      <c r="CZ168">
        <v>0</v>
      </c>
      <c r="DA168">
        <v>0</v>
      </c>
      <c r="DB168">
        <v>0.21252314814814816</v>
      </c>
      <c r="DC168">
        <v>0.13569444444444445</v>
      </c>
      <c r="DD168">
        <v>211</v>
      </c>
      <c r="DE168">
        <v>267</v>
      </c>
      <c r="DF168">
        <v>24</v>
      </c>
      <c r="DG168" t="s">
        <v>734</v>
      </c>
      <c r="DH168">
        <v>23631</v>
      </c>
      <c r="DI168">
        <v>0.1137</v>
      </c>
      <c r="DJ168">
        <v>1</v>
      </c>
      <c r="DK168">
        <v>4.1700000000000001E-2</v>
      </c>
      <c r="DL168">
        <v>1000</v>
      </c>
      <c r="DM168">
        <v>1000</v>
      </c>
      <c r="DN168">
        <v>1000</v>
      </c>
      <c r="DO168">
        <v>1</v>
      </c>
      <c r="DP168">
        <v>0.1101</v>
      </c>
      <c r="DQ168">
        <v>90</v>
      </c>
      <c r="DR168">
        <v>1000</v>
      </c>
    </row>
    <row r="169" spans="95:122" x14ac:dyDescent="0.25">
      <c r="CQ169" t="s">
        <v>637</v>
      </c>
      <c r="CR169" t="s">
        <v>124</v>
      </c>
      <c r="CS169" t="s">
        <v>495</v>
      </c>
      <c r="CT169">
        <v>46058</v>
      </c>
      <c r="CU169">
        <v>1</v>
      </c>
      <c r="CV169">
        <v>1</v>
      </c>
      <c r="CX169">
        <v>1</v>
      </c>
      <c r="CZ169">
        <v>0</v>
      </c>
      <c r="DA169">
        <v>0</v>
      </c>
      <c r="DB169">
        <v>5.6840277777777781E-2</v>
      </c>
      <c r="DC169">
        <v>4.4432870370370373E-2</v>
      </c>
      <c r="DD169">
        <v>167</v>
      </c>
      <c r="DE169">
        <v>346</v>
      </c>
      <c r="DF169">
        <v>36</v>
      </c>
      <c r="DG169" t="s">
        <v>997</v>
      </c>
      <c r="DH169">
        <v>18064</v>
      </c>
      <c r="DI169">
        <v>0.21560000000000001</v>
      </c>
      <c r="DJ169">
        <v>2</v>
      </c>
      <c r="DK169">
        <v>5.5599999999999997E-2</v>
      </c>
      <c r="DL169">
        <v>180</v>
      </c>
      <c r="DM169">
        <v>90</v>
      </c>
      <c r="DN169">
        <v>180</v>
      </c>
      <c r="DO169">
        <v>1</v>
      </c>
      <c r="DP169">
        <v>0.3044</v>
      </c>
      <c r="DQ169">
        <v>90</v>
      </c>
      <c r="DR169">
        <v>90</v>
      </c>
    </row>
    <row r="170" spans="95:122" x14ac:dyDescent="0.25">
      <c r="CQ170" t="s">
        <v>637</v>
      </c>
      <c r="CR170" t="s">
        <v>124</v>
      </c>
      <c r="CS170" t="s">
        <v>495</v>
      </c>
      <c r="CT170">
        <v>46063</v>
      </c>
      <c r="CU170">
        <v>1</v>
      </c>
      <c r="CV170">
        <v>1</v>
      </c>
      <c r="CX170">
        <v>1</v>
      </c>
      <c r="CZ170">
        <v>0</v>
      </c>
      <c r="DA170">
        <v>0</v>
      </c>
      <c r="DB170">
        <v>6.6076388888888893E-2</v>
      </c>
      <c r="DC170">
        <v>6.8530092592592587E-2</v>
      </c>
      <c r="DD170">
        <v>160</v>
      </c>
      <c r="DE170">
        <v>315</v>
      </c>
      <c r="DF170">
        <v>54</v>
      </c>
      <c r="DG170" t="s">
        <v>1099</v>
      </c>
      <c r="DH170">
        <v>12071</v>
      </c>
      <c r="DI170">
        <v>0.33750000000000002</v>
      </c>
      <c r="DJ170">
        <v>4</v>
      </c>
      <c r="DK170">
        <v>7.4099999999999999E-2</v>
      </c>
      <c r="DL170">
        <v>1235</v>
      </c>
      <c r="DM170">
        <v>309</v>
      </c>
      <c r="DN170">
        <v>835</v>
      </c>
      <c r="DO170">
        <v>0.67610000000000003</v>
      </c>
      <c r="DP170">
        <v>0.33800000000000002</v>
      </c>
      <c r="DQ170">
        <v>90</v>
      </c>
      <c r="DR170">
        <v>278</v>
      </c>
    </row>
    <row r="171" spans="95:122" x14ac:dyDescent="0.25">
      <c r="CQ171" t="s">
        <v>637</v>
      </c>
      <c r="CR171" t="s">
        <v>124</v>
      </c>
      <c r="CS171" t="s">
        <v>495</v>
      </c>
      <c r="CT171">
        <v>46072</v>
      </c>
      <c r="CU171">
        <v>1</v>
      </c>
      <c r="CV171">
        <v>1</v>
      </c>
      <c r="CX171">
        <v>1</v>
      </c>
      <c r="CZ171">
        <v>9.2592592592592588E-5</v>
      </c>
      <c r="DA171">
        <v>9.2592592592592588E-5</v>
      </c>
      <c r="DB171">
        <v>0.1686111111111111</v>
      </c>
      <c r="DC171">
        <v>0.19771990740740741</v>
      </c>
      <c r="DD171">
        <v>118</v>
      </c>
      <c r="DE171">
        <v>232</v>
      </c>
      <c r="DF171">
        <v>30</v>
      </c>
      <c r="DG171">
        <v>1.6</v>
      </c>
      <c r="DH171">
        <v>17157</v>
      </c>
      <c r="DI171">
        <v>0.25419999999999998</v>
      </c>
      <c r="DJ171">
        <v>2</v>
      </c>
      <c r="DK171">
        <v>6.6699999999999995E-2</v>
      </c>
      <c r="DL171">
        <v>5750</v>
      </c>
      <c r="DM171">
        <v>2875</v>
      </c>
      <c r="DN171">
        <v>5500</v>
      </c>
      <c r="DO171">
        <v>0.95650000000000002</v>
      </c>
      <c r="DP171">
        <v>0.13819999999999999</v>
      </c>
      <c r="DQ171">
        <v>90</v>
      </c>
      <c r="DR171">
        <v>5500</v>
      </c>
    </row>
    <row r="172" spans="95:122" x14ac:dyDescent="0.25">
      <c r="CQ172" t="s">
        <v>637</v>
      </c>
      <c r="CR172" t="s">
        <v>124</v>
      </c>
      <c r="CS172" t="s">
        <v>495</v>
      </c>
      <c r="CT172">
        <v>46079</v>
      </c>
      <c r="CU172">
        <v>1</v>
      </c>
      <c r="CV172">
        <v>1</v>
      </c>
      <c r="CX172">
        <v>1</v>
      </c>
      <c r="CZ172">
        <v>1.0416666666666667E-4</v>
      </c>
      <c r="DA172">
        <v>1.0416666666666667E-4</v>
      </c>
      <c r="DB172">
        <v>0.14782407407407408</v>
      </c>
      <c r="DC172">
        <v>0.18959490740740742</v>
      </c>
      <c r="DD172">
        <v>154</v>
      </c>
      <c r="DE172">
        <v>314</v>
      </c>
      <c r="DF172">
        <v>31</v>
      </c>
      <c r="DG172" t="s">
        <v>975</v>
      </c>
      <c r="DH172">
        <v>22520</v>
      </c>
      <c r="DI172">
        <v>0.20130000000000001</v>
      </c>
      <c r="DJ172">
        <v>1</v>
      </c>
      <c r="DK172">
        <v>3.2300000000000002E-2</v>
      </c>
      <c r="DL172">
        <v>7000</v>
      </c>
      <c r="DM172">
        <v>7000</v>
      </c>
      <c r="DN172">
        <v>7000</v>
      </c>
      <c r="DO172">
        <v>1</v>
      </c>
      <c r="DP172">
        <v>9.2999999999999999E-2</v>
      </c>
      <c r="DQ172">
        <v>90</v>
      </c>
      <c r="DR172">
        <v>7000</v>
      </c>
    </row>
    <row r="173" spans="95:122" x14ac:dyDescent="0.25">
      <c r="CQ173" t="s">
        <v>637</v>
      </c>
      <c r="CR173" t="s">
        <v>124</v>
      </c>
      <c r="CS173" t="s">
        <v>49</v>
      </c>
      <c r="CT173">
        <v>46059</v>
      </c>
      <c r="CU173">
        <v>1</v>
      </c>
      <c r="CV173">
        <v>1</v>
      </c>
      <c r="CW173">
        <v>1</v>
      </c>
      <c r="CZ173">
        <v>1.0127314814814815E-2</v>
      </c>
      <c r="DA173">
        <v>1.0127314814814815E-2</v>
      </c>
      <c r="DB173">
        <v>5.7002314814814818E-2</v>
      </c>
      <c r="DC173">
        <v>2.210648148148148E-2</v>
      </c>
      <c r="DD173">
        <v>46</v>
      </c>
      <c r="DE173">
        <v>77</v>
      </c>
      <c r="DF173">
        <v>7</v>
      </c>
      <c r="DG173" t="s">
        <v>806</v>
      </c>
      <c r="DH173">
        <v>12220</v>
      </c>
      <c r="DI173">
        <v>0.1522</v>
      </c>
      <c r="DJ173">
        <v>1</v>
      </c>
      <c r="DK173">
        <v>0.1429</v>
      </c>
      <c r="DL173">
        <v>4500</v>
      </c>
      <c r="DM173">
        <v>4500</v>
      </c>
      <c r="DN173">
        <v>4500</v>
      </c>
      <c r="DO173">
        <v>1</v>
      </c>
      <c r="DP173">
        <v>0.10440000000000001</v>
      </c>
      <c r="DQ173">
        <v>90</v>
      </c>
      <c r="DR173">
        <v>4500</v>
      </c>
    </row>
    <row r="174" spans="95:122" x14ac:dyDescent="0.25">
      <c r="CQ174" t="s">
        <v>637</v>
      </c>
      <c r="CR174" t="s">
        <v>124</v>
      </c>
      <c r="CS174" t="s">
        <v>77</v>
      </c>
      <c r="CT174">
        <v>46062</v>
      </c>
      <c r="CU174">
        <v>1</v>
      </c>
      <c r="CV174">
        <v>1</v>
      </c>
      <c r="CW174">
        <v>1</v>
      </c>
      <c r="CZ174">
        <v>7.8240740740740736E-3</v>
      </c>
      <c r="DA174">
        <v>7.8240740740740736E-3</v>
      </c>
      <c r="DB174">
        <v>1.6180555555555556E-2</v>
      </c>
      <c r="DC174">
        <v>1.8680555555555554E-2</v>
      </c>
      <c r="DD174">
        <v>107</v>
      </c>
      <c r="DE174">
        <v>216</v>
      </c>
      <c r="DF174">
        <v>21</v>
      </c>
      <c r="DG174" t="s">
        <v>682</v>
      </c>
      <c r="DH174">
        <v>16405</v>
      </c>
      <c r="DI174">
        <v>0.1963</v>
      </c>
      <c r="DJ174">
        <v>1</v>
      </c>
      <c r="DK174">
        <v>4.7600000000000003E-2</v>
      </c>
      <c r="DL174">
        <v>800</v>
      </c>
      <c r="DM174">
        <v>800</v>
      </c>
      <c r="DN174">
        <v>800</v>
      </c>
      <c r="DO174">
        <v>1</v>
      </c>
      <c r="DQ174">
        <v>90</v>
      </c>
      <c r="DR174">
        <v>800</v>
      </c>
    </row>
    <row r="175" spans="95:122" x14ac:dyDescent="0.25">
      <c r="CQ175" t="s">
        <v>637</v>
      </c>
      <c r="CR175" t="s">
        <v>124</v>
      </c>
      <c r="CS175" t="s">
        <v>77</v>
      </c>
      <c r="CT175">
        <v>46065</v>
      </c>
      <c r="CU175">
        <v>1</v>
      </c>
      <c r="CV175">
        <v>1</v>
      </c>
      <c r="CX175">
        <v>1</v>
      </c>
      <c r="CZ175">
        <v>0</v>
      </c>
      <c r="DA175">
        <v>0</v>
      </c>
      <c r="DB175">
        <v>6.5046296296296297E-2</v>
      </c>
      <c r="DC175">
        <v>6.2615740740740739E-3</v>
      </c>
      <c r="DD175">
        <v>128</v>
      </c>
      <c r="DE175">
        <v>242</v>
      </c>
      <c r="DF175">
        <v>40</v>
      </c>
      <c r="DG175">
        <v>1.95</v>
      </c>
      <c r="DH175">
        <v>10523</v>
      </c>
      <c r="DI175">
        <v>0.3125</v>
      </c>
      <c r="DJ175">
        <v>3</v>
      </c>
      <c r="DK175">
        <v>7.4999999999999997E-2</v>
      </c>
      <c r="DL175">
        <v>5030</v>
      </c>
      <c r="DM175">
        <v>1677</v>
      </c>
      <c r="DQ175">
        <v>90</v>
      </c>
    </row>
    <row r="176" spans="95:122" x14ac:dyDescent="0.25">
      <c r="CQ176" t="s">
        <v>637</v>
      </c>
      <c r="CR176" t="s">
        <v>124</v>
      </c>
      <c r="CS176" t="s">
        <v>55</v>
      </c>
      <c r="CT176">
        <v>46081</v>
      </c>
      <c r="CU176">
        <v>1</v>
      </c>
      <c r="CV176">
        <v>1</v>
      </c>
      <c r="CX176">
        <v>1</v>
      </c>
      <c r="CZ176">
        <v>5.7870370370370373E-5</v>
      </c>
      <c r="DA176">
        <v>5.7870370370370373E-5</v>
      </c>
      <c r="DB176">
        <v>4.5717592592592594E-2</v>
      </c>
      <c r="DC176">
        <v>0.15380787037037036</v>
      </c>
      <c r="DD176">
        <v>58</v>
      </c>
      <c r="DE176">
        <v>100</v>
      </c>
      <c r="DF176">
        <v>22</v>
      </c>
      <c r="DG176" t="s">
        <v>841</v>
      </c>
      <c r="DH176">
        <v>23751</v>
      </c>
      <c r="DI176">
        <v>0.37930000000000003</v>
      </c>
      <c r="DJ176">
        <v>1</v>
      </c>
      <c r="DK176">
        <v>4.5499999999999999E-2</v>
      </c>
      <c r="DL176">
        <v>3500</v>
      </c>
      <c r="DM176">
        <v>3500</v>
      </c>
      <c r="DN176">
        <v>3500</v>
      </c>
      <c r="DO176">
        <v>1</v>
      </c>
      <c r="DP176">
        <v>0.16969999999999999</v>
      </c>
      <c r="DQ176">
        <v>90</v>
      </c>
      <c r="DR176">
        <v>3500</v>
      </c>
    </row>
    <row r="177" spans="95:122" x14ac:dyDescent="0.25">
      <c r="CQ177" t="s">
        <v>637</v>
      </c>
      <c r="CR177" t="s">
        <v>124</v>
      </c>
      <c r="CS177" t="s">
        <v>73</v>
      </c>
      <c r="CT177">
        <v>46070</v>
      </c>
      <c r="CU177">
        <v>1</v>
      </c>
      <c r="CV177">
        <v>1</v>
      </c>
      <c r="CX177">
        <v>1</v>
      </c>
      <c r="CZ177">
        <v>1.4004629629629629E-3</v>
      </c>
      <c r="DA177">
        <v>1.4004629629629629E-3</v>
      </c>
      <c r="DB177">
        <v>0.20555555555555555</v>
      </c>
      <c r="DC177">
        <v>0.17369212962962963</v>
      </c>
      <c r="DD177">
        <v>66</v>
      </c>
      <c r="DE177">
        <v>108</v>
      </c>
      <c r="DF177">
        <v>15</v>
      </c>
      <c r="DG177" t="s">
        <v>726</v>
      </c>
      <c r="DH177">
        <v>14397</v>
      </c>
      <c r="DI177">
        <v>0.2273</v>
      </c>
      <c r="DJ177">
        <v>1</v>
      </c>
      <c r="DK177">
        <v>6.6699999999999995E-2</v>
      </c>
      <c r="DL177">
        <v>1000</v>
      </c>
      <c r="DM177">
        <v>1000</v>
      </c>
      <c r="DQ177">
        <v>90</v>
      </c>
    </row>
    <row r="178" spans="95:122" x14ac:dyDescent="0.25">
      <c r="CQ178" t="s">
        <v>637</v>
      </c>
      <c r="CR178" t="s">
        <v>124</v>
      </c>
      <c r="CS178" t="s">
        <v>73</v>
      </c>
      <c r="CT178">
        <v>46071</v>
      </c>
      <c r="CU178">
        <v>1</v>
      </c>
      <c r="CV178">
        <v>1</v>
      </c>
      <c r="CW178">
        <v>1</v>
      </c>
      <c r="CZ178">
        <v>4.5254629629629629E-3</v>
      </c>
      <c r="DA178">
        <v>4.5254629629629629E-3</v>
      </c>
      <c r="DB178">
        <v>0.18439814814814814</v>
      </c>
      <c r="DC178">
        <v>0.12844907407407408</v>
      </c>
      <c r="DD178">
        <v>49</v>
      </c>
      <c r="DE178">
        <v>89</v>
      </c>
      <c r="DF178">
        <v>16</v>
      </c>
      <c r="DG178">
        <v>1.5</v>
      </c>
      <c r="DH178">
        <v>13786</v>
      </c>
      <c r="DI178">
        <v>0.32650000000000001</v>
      </c>
      <c r="DJ178">
        <v>1</v>
      </c>
      <c r="DK178">
        <v>6.25E-2</v>
      </c>
      <c r="DL178">
        <v>1000</v>
      </c>
      <c r="DM178">
        <v>1000</v>
      </c>
      <c r="DN178">
        <v>1000</v>
      </c>
      <c r="DO178">
        <v>1</v>
      </c>
      <c r="DP178">
        <v>0.111</v>
      </c>
      <c r="DQ178">
        <v>90</v>
      </c>
      <c r="DR178">
        <v>1000</v>
      </c>
    </row>
    <row r="179" spans="95:122" x14ac:dyDescent="0.25">
      <c r="CQ179" t="s">
        <v>637</v>
      </c>
      <c r="CR179" t="s">
        <v>124</v>
      </c>
      <c r="CS179" t="s">
        <v>73</v>
      </c>
      <c r="CT179">
        <v>46077</v>
      </c>
      <c r="CU179">
        <v>1</v>
      </c>
      <c r="CV179">
        <v>1</v>
      </c>
      <c r="CX179">
        <v>1</v>
      </c>
      <c r="CZ179">
        <v>2.1643518518518518E-3</v>
      </c>
      <c r="DA179">
        <v>2.1643518518518518E-3</v>
      </c>
      <c r="DB179">
        <v>0.15641203703703704</v>
      </c>
      <c r="DC179">
        <v>0.1074537037037037</v>
      </c>
      <c r="DD179">
        <v>55</v>
      </c>
      <c r="DE179">
        <v>82</v>
      </c>
      <c r="DF179">
        <v>16</v>
      </c>
      <c r="DG179">
        <v>1.375</v>
      </c>
      <c r="DH179">
        <v>24331</v>
      </c>
      <c r="DI179">
        <v>0.29089999999999999</v>
      </c>
      <c r="DJ179">
        <v>1</v>
      </c>
      <c r="DK179">
        <v>6.25E-2</v>
      </c>
      <c r="DL179">
        <v>800</v>
      </c>
      <c r="DM179">
        <v>800</v>
      </c>
      <c r="DQ179">
        <v>90</v>
      </c>
    </row>
    <row r="180" spans="95:122" x14ac:dyDescent="0.25">
      <c r="CQ180" t="s">
        <v>637</v>
      </c>
      <c r="CR180" t="s">
        <v>124</v>
      </c>
      <c r="CS180" t="s">
        <v>48</v>
      </c>
      <c r="CT180">
        <v>46064</v>
      </c>
      <c r="CU180">
        <v>1</v>
      </c>
      <c r="CV180">
        <v>1</v>
      </c>
      <c r="CX180">
        <v>1</v>
      </c>
      <c r="CZ180">
        <v>6.9444444444444444E-5</v>
      </c>
      <c r="DA180">
        <v>6.9444444444444444E-5</v>
      </c>
      <c r="DB180">
        <v>4.3055555555555555E-2</v>
      </c>
      <c r="DC180">
        <v>5.4166666666666669E-2</v>
      </c>
      <c r="DD180">
        <v>77</v>
      </c>
      <c r="DE180">
        <v>114</v>
      </c>
      <c r="DF180">
        <v>29</v>
      </c>
      <c r="DG180" t="s">
        <v>1009</v>
      </c>
      <c r="DH180">
        <v>16227</v>
      </c>
      <c r="DI180">
        <v>0.37659999999999999</v>
      </c>
      <c r="DJ180">
        <v>3</v>
      </c>
      <c r="DK180">
        <v>0.10340000000000001</v>
      </c>
      <c r="DL180">
        <v>4380</v>
      </c>
      <c r="DM180">
        <v>1460</v>
      </c>
      <c r="DN180">
        <v>4160</v>
      </c>
      <c r="DO180">
        <v>0.94979999999999998</v>
      </c>
      <c r="DP180">
        <v>0.1948</v>
      </c>
      <c r="DQ180">
        <v>90</v>
      </c>
      <c r="DR180">
        <v>2080</v>
      </c>
    </row>
    <row r="181" spans="95:122" x14ac:dyDescent="0.25">
      <c r="CQ181" t="s">
        <v>637</v>
      </c>
      <c r="CR181" t="s">
        <v>124</v>
      </c>
      <c r="CS181" t="s">
        <v>48</v>
      </c>
      <c r="CT181">
        <v>46070</v>
      </c>
      <c r="CU181">
        <v>1</v>
      </c>
      <c r="CV181">
        <v>1</v>
      </c>
      <c r="CX181">
        <v>1</v>
      </c>
      <c r="CZ181">
        <v>9.2592592592592588E-5</v>
      </c>
      <c r="DA181">
        <v>9.2592592592592588E-5</v>
      </c>
      <c r="DB181">
        <v>0.23244212962962962</v>
      </c>
      <c r="DC181">
        <v>0.10732638888888889</v>
      </c>
      <c r="DD181">
        <v>109</v>
      </c>
      <c r="DE181">
        <v>152</v>
      </c>
      <c r="DF181">
        <v>25</v>
      </c>
      <c r="DG181">
        <v>1.76</v>
      </c>
      <c r="DH181">
        <v>17790</v>
      </c>
      <c r="DI181">
        <v>0.22939999999999999</v>
      </c>
      <c r="DJ181">
        <v>1</v>
      </c>
      <c r="DK181">
        <v>0.04</v>
      </c>
      <c r="DL181">
        <v>300</v>
      </c>
      <c r="DM181">
        <v>300</v>
      </c>
      <c r="DN181">
        <v>300</v>
      </c>
      <c r="DO181">
        <v>1</v>
      </c>
      <c r="DP181">
        <v>0.99990000000000001</v>
      </c>
      <c r="DQ181">
        <v>90</v>
      </c>
      <c r="DR181">
        <v>300</v>
      </c>
    </row>
    <row r="182" spans="95:122" x14ac:dyDescent="0.25">
      <c r="CQ182" t="s">
        <v>637</v>
      </c>
      <c r="CR182" t="s">
        <v>124</v>
      </c>
      <c r="CS182" t="s">
        <v>48</v>
      </c>
      <c r="CT182">
        <v>46072</v>
      </c>
      <c r="CU182">
        <v>1</v>
      </c>
      <c r="CV182">
        <v>1</v>
      </c>
      <c r="CX182">
        <v>1</v>
      </c>
      <c r="CZ182">
        <v>1.273148148148148E-4</v>
      </c>
      <c r="DA182">
        <v>1.273148148148148E-4</v>
      </c>
      <c r="DB182">
        <v>0.20708333333333334</v>
      </c>
      <c r="DC182">
        <v>9.9710648148148145E-2</v>
      </c>
      <c r="DD182">
        <v>60</v>
      </c>
      <c r="DE182">
        <v>84</v>
      </c>
      <c r="DF182">
        <v>20</v>
      </c>
      <c r="DG182">
        <v>1.85</v>
      </c>
      <c r="DH182">
        <v>16969</v>
      </c>
      <c r="DI182">
        <v>0.33329999999999999</v>
      </c>
      <c r="DJ182">
        <v>1</v>
      </c>
      <c r="DK182">
        <v>0.05</v>
      </c>
      <c r="DL182">
        <v>500</v>
      </c>
      <c r="DM182">
        <v>500</v>
      </c>
      <c r="DQ182">
        <v>90</v>
      </c>
    </row>
    <row r="183" spans="95:122" x14ac:dyDescent="0.25">
      <c r="CQ183" t="s">
        <v>637</v>
      </c>
      <c r="CR183" t="s">
        <v>124</v>
      </c>
      <c r="CS183" t="s">
        <v>48</v>
      </c>
      <c r="CT183">
        <v>46080</v>
      </c>
      <c r="CU183">
        <v>1</v>
      </c>
      <c r="CV183">
        <v>1</v>
      </c>
      <c r="CX183">
        <v>1</v>
      </c>
      <c r="CZ183">
        <v>2.9166666666666668E-3</v>
      </c>
      <c r="DA183">
        <v>2.9166666666666668E-3</v>
      </c>
      <c r="DB183">
        <v>0.22589120370370369</v>
      </c>
      <c r="DC183">
        <v>0.17077546296296298</v>
      </c>
      <c r="DD183">
        <v>99</v>
      </c>
      <c r="DE183">
        <v>140</v>
      </c>
      <c r="DF183">
        <v>33</v>
      </c>
      <c r="DG183" t="s">
        <v>850</v>
      </c>
      <c r="DH183">
        <v>24389</v>
      </c>
      <c r="DI183">
        <v>0.33329999999999999</v>
      </c>
      <c r="DJ183">
        <v>1</v>
      </c>
      <c r="DK183">
        <v>3.0300000000000001E-2</v>
      </c>
      <c r="DL183">
        <v>4000</v>
      </c>
      <c r="DM183">
        <v>4000</v>
      </c>
      <c r="DN183">
        <v>4000</v>
      </c>
      <c r="DO183">
        <v>1</v>
      </c>
      <c r="DP183">
        <v>0.1053</v>
      </c>
      <c r="DQ183">
        <v>90</v>
      </c>
      <c r="DR183">
        <v>4000</v>
      </c>
    </row>
    <row r="184" spans="95:122" x14ac:dyDescent="0.25">
      <c r="CQ184" t="s">
        <v>637</v>
      </c>
      <c r="CR184" t="s">
        <v>125</v>
      </c>
      <c r="CS184" t="s">
        <v>109</v>
      </c>
      <c r="CT184">
        <v>46078</v>
      </c>
      <c r="CU184">
        <v>1</v>
      </c>
      <c r="CV184">
        <v>1</v>
      </c>
      <c r="CW184">
        <v>1</v>
      </c>
      <c r="CZ184">
        <v>7.037037037037037E-3</v>
      </c>
      <c r="DA184">
        <v>7.037037037037037E-3</v>
      </c>
      <c r="DB184">
        <v>0.19369212962962962</v>
      </c>
      <c r="DC184">
        <v>0.14623842592592592</v>
      </c>
      <c r="DD184">
        <v>113</v>
      </c>
      <c r="DE184">
        <v>195</v>
      </c>
      <c r="DF184">
        <v>14</v>
      </c>
      <c r="DG184" t="s">
        <v>806</v>
      </c>
      <c r="DH184">
        <v>46713</v>
      </c>
      <c r="DI184">
        <v>0.1239</v>
      </c>
      <c r="DJ184">
        <v>1</v>
      </c>
      <c r="DK184">
        <v>7.1400000000000005E-2</v>
      </c>
      <c r="DL184">
        <v>230</v>
      </c>
      <c r="DM184">
        <v>230</v>
      </c>
      <c r="DN184">
        <v>230</v>
      </c>
      <c r="DO184">
        <v>1</v>
      </c>
      <c r="DP184">
        <v>0.69299999999999995</v>
      </c>
      <c r="DQ184">
        <v>90</v>
      </c>
      <c r="DR184">
        <v>230</v>
      </c>
    </row>
    <row r="185" spans="95:122" x14ac:dyDescent="0.25">
      <c r="CQ185" t="s">
        <v>637</v>
      </c>
      <c r="CR185" t="s">
        <v>125</v>
      </c>
      <c r="CS185" t="s">
        <v>60</v>
      </c>
      <c r="CT185">
        <v>46065</v>
      </c>
      <c r="CU185">
        <v>1</v>
      </c>
      <c r="CV185">
        <v>1</v>
      </c>
      <c r="CX185">
        <v>1</v>
      </c>
      <c r="CZ185">
        <v>9.2592592592592588E-5</v>
      </c>
      <c r="DA185">
        <v>9.2592592592592588E-5</v>
      </c>
      <c r="DB185">
        <v>0</v>
      </c>
      <c r="DC185">
        <v>0</v>
      </c>
      <c r="DD185">
        <v>143</v>
      </c>
      <c r="DE185">
        <v>175</v>
      </c>
      <c r="DF185">
        <v>7</v>
      </c>
      <c r="DG185" t="s">
        <v>958</v>
      </c>
      <c r="DH185">
        <v>23586</v>
      </c>
      <c r="DI185">
        <v>4.9000000000000002E-2</v>
      </c>
      <c r="DJ185">
        <v>1</v>
      </c>
      <c r="DK185">
        <v>0.1429</v>
      </c>
      <c r="DL185">
        <v>3000</v>
      </c>
      <c r="DM185">
        <v>3000</v>
      </c>
      <c r="DN185">
        <v>3000</v>
      </c>
      <c r="DO185">
        <v>1</v>
      </c>
      <c r="DP185">
        <v>0.18959999999999999</v>
      </c>
      <c r="DQ185">
        <v>90</v>
      </c>
      <c r="DR185">
        <v>3000</v>
      </c>
    </row>
    <row r="186" spans="95:122" x14ac:dyDescent="0.25">
      <c r="CQ186" t="s">
        <v>637</v>
      </c>
      <c r="CR186" t="s">
        <v>125</v>
      </c>
      <c r="CS186" t="s">
        <v>61</v>
      </c>
      <c r="CT186">
        <v>46066</v>
      </c>
      <c r="CU186">
        <v>1</v>
      </c>
      <c r="CV186">
        <v>1</v>
      </c>
      <c r="CX186">
        <v>1</v>
      </c>
      <c r="CZ186">
        <v>6.9444444444444444E-5</v>
      </c>
      <c r="DA186">
        <v>6.9444444444444444E-5</v>
      </c>
      <c r="DB186">
        <v>0.18384259259259259</v>
      </c>
      <c r="DC186">
        <v>9.6493055555555554E-2</v>
      </c>
      <c r="DD186">
        <v>88</v>
      </c>
      <c r="DE186">
        <v>247</v>
      </c>
      <c r="DF186">
        <v>13</v>
      </c>
      <c r="DG186" t="s">
        <v>730</v>
      </c>
      <c r="DH186">
        <v>54343</v>
      </c>
      <c r="DI186">
        <v>0.1477</v>
      </c>
      <c r="DJ186">
        <v>1</v>
      </c>
      <c r="DK186">
        <v>7.6899999999999996E-2</v>
      </c>
      <c r="DL186">
        <v>1200</v>
      </c>
      <c r="DM186">
        <v>1200</v>
      </c>
      <c r="DN186">
        <v>1200</v>
      </c>
      <c r="DO186">
        <v>1</v>
      </c>
      <c r="DP186">
        <v>0.20019999999999999</v>
      </c>
      <c r="DQ186">
        <v>90</v>
      </c>
      <c r="DR186">
        <v>1200</v>
      </c>
    </row>
    <row r="187" spans="95:122" x14ac:dyDescent="0.25">
      <c r="CQ187" t="s">
        <v>637</v>
      </c>
      <c r="CR187" t="s">
        <v>125</v>
      </c>
      <c r="CS187" t="s">
        <v>61</v>
      </c>
      <c r="CT187">
        <v>46078</v>
      </c>
      <c r="CU187">
        <v>1</v>
      </c>
      <c r="CV187">
        <v>1</v>
      </c>
      <c r="CX187">
        <v>1</v>
      </c>
      <c r="CZ187">
        <v>1.273148148148148E-4</v>
      </c>
      <c r="DA187">
        <v>1.273148148148148E-4</v>
      </c>
      <c r="DB187">
        <v>0.18233796296296295</v>
      </c>
      <c r="DC187">
        <v>0.16685185185185186</v>
      </c>
      <c r="DD187">
        <v>80</v>
      </c>
      <c r="DE187">
        <v>212</v>
      </c>
      <c r="DF187">
        <v>21</v>
      </c>
      <c r="DG187" t="s">
        <v>755</v>
      </c>
      <c r="DH187">
        <v>34177</v>
      </c>
      <c r="DI187">
        <v>0.26250000000000001</v>
      </c>
      <c r="DJ187">
        <v>1</v>
      </c>
      <c r="DK187">
        <v>4.7600000000000003E-2</v>
      </c>
      <c r="DL187">
        <v>400</v>
      </c>
      <c r="DM187">
        <v>400</v>
      </c>
      <c r="DN187">
        <v>400</v>
      </c>
      <c r="DO187">
        <v>1</v>
      </c>
      <c r="DQ187">
        <v>90</v>
      </c>
      <c r="DR187">
        <v>400</v>
      </c>
    </row>
    <row r="188" spans="95:122" x14ac:dyDescent="0.25">
      <c r="CQ188" t="s">
        <v>637</v>
      </c>
      <c r="CR188" t="s">
        <v>125</v>
      </c>
      <c r="CS188" t="s">
        <v>12</v>
      </c>
      <c r="CT188">
        <v>46063</v>
      </c>
      <c r="CU188">
        <v>1</v>
      </c>
      <c r="CV188">
        <v>1</v>
      </c>
      <c r="CX188">
        <v>1</v>
      </c>
      <c r="CZ188">
        <v>1.1574074074074073E-5</v>
      </c>
      <c r="DA188">
        <v>1.1574074074074073E-5</v>
      </c>
      <c r="DB188">
        <v>8.6493055555555559E-2</v>
      </c>
      <c r="DC188">
        <v>4.5729166666666668E-2</v>
      </c>
      <c r="DD188">
        <v>132</v>
      </c>
      <c r="DE188">
        <v>353</v>
      </c>
      <c r="DF188">
        <v>39</v>
      </c>
      <c r="DG188" t="s">
        <v>783</v>
      </c>
      <c r="DH188">
        <v>26475</v>
      </c>
      <c r="DI188">
        <v>0.29549999999999998</v>
      </c>
      <c r="DJ188">
        <v>1</v>
      </c>
      <c r="DK188">
        <v>2.5600000000000001E-2</v>
      </c>
      <c r="DL188">
        <v>5700</v>
      </c>
      <c r="DM188">
        <v>5700</v>
      </c>
      <c r="DN188">
        <v>5700</v>
      </c>
      <c r="DO188">
        <v>1</v>
      </c>
      <c r="DP188">
        <v>0.1022</v>
      </c>
      <c r="DQ188">
        <v>90</v>
      </c>
      <c r="DR188">
        <v>5700</v>
      </c>
    </row>
    <row r="189" spans="95:122" x14ac:dyDescent="0.25">
      <c r="CQ189" t="s">
        <v>637</v>
      </c>
      <c r="CR189" t="s">
        <v>125</v>
      </c>
      <c r="CS189" t="s">
        <v>122</v>
      </c>
      <c r="CT189">
        <v>46072</v>
      </c>
      <c r="CU189">
        <v>1</v>
      </c>
      <c r="CV189">
        <v>1</v>
      </c>
      <c r="CX189">
        <v>1</v>
      </c>
      <c r="CZ189">
        <v>3.8194444444444446E-4</v>
      </c>
      <c r="DA189">
        <v>3.8194444444444446E-4</v>
      </c>
      <c r="DB189">
        <v>0.19636574074074073</v>
      </c>
      <c r="DC189">
        <v>0.13549768518518518</v>
      </c>
      <c r="DD189">
        <v>59</v>
      </c>
      <c r="DE189">
        <v>173</v>
      </c>
      <c r="DF189">
        <v>8</v>
      </c>
      <c r="DG189">
        <v>1.625</v>
      </c>
      <c r="DH189">
        <v>17038</v>
      </c>
      <c r="DI189">
        <v>0.1356</v>
      </c>
      <c r="DJ189">
        <v>1</v>
      </c>
      <c r="DK189">
        <v>0.125</v>
      </c>
      <c r="DL189">
        <v>1000</v>
      </c>
      <c r="DM189">
        <v>1000</v>
      </c>
      <c r="DN189">
        <v>1000</v>
      </c>
      <c r="DO189">
        <v>1</v>
      </c>
      <c r="DQ189">
        <v>90</v>
      </c>
      <c r="DR189">
        <v>1000</v>
      </c>
    </row>
    <row r="190" spans="95:122" x14ac:dyDescent="0.25">
      <c r="CQ190" t="s">
        <v>637</v>
      </c>
      <c r="CR190" t="s">
        <v>125</v>
      </c>
      <c r="CS190" t="s">
        <v>75</v>
      </c>
      <c r="CT190">
        <v>46057</v>
      </c>
      <c r="CU190">
        <v>1</v>
      </c>
      <c r="CV190">
        <v>1</v>
      </c>
      <c r="CX190">
        <v>1</v>
      </c>
      <c r="CZ190">
        <v>5.7870370370370373E-5</v>
      </c>
      <c r="DA190">
        <v>5.7870370370370373E-5</v>
      </c>
      <c r="DB190">
        <v>6.4988425925925922E-2</v>
      </c>
      <c r="DC190">
        <v>5.5833333333333332E-2</v>
      </c>
      <c r="DD190">
        <v>102</v>
      </c>
      <c r="DE190">
        <v>239</v>
      </c>
      <c r="DF190">
        <v>20</v>
      </c>
      <c r="DG190">
        <v>1.95</v>
      </c>
      <c r="DH190">
        <v>22834</v>
      </c>
      <c r="DI190">
        <v>0.1961</v>
      </c>
      <c r="DJ190">
        <v>2</v>
      </c>
      <c r="DK190">
        <v>0.1</v>
      </c>
      <c r="DL190">
        <v>6400</v>
      </c>
      <c r="DM190">
        <v>3200</v>
      </c>
      <c r="DN190">
        <v>6400</v>
      </c>
      <c r="DO190">
        <v>1</v>
      </c>
      <c r="DP190">
        <v>0.31280000000000002</v>
      </c>
      <c r="DQ190">
        <v>90</v>
      </c>
      <c r="DR190">
        <v>3200</v>
      </c>
    </row>
    <row r="191" spans="95:122" x14ac:dyDescent="0.25">
      <c r="CQ191" t="s">
        <v>637</v>
      </c>
      <c r="CR191" t="s">
        <v>125</v>
      </c>
      <c r="CS191" t="s">
        <v>59</v>
      </c>
      <c r="CT191">
        <v>46070</v>
      </c>
      <c r="CU191">
        <v>1</v>
      </c>
      <c r="CV191">
        <v>1</v>
      </c>
      <c r="CX191">
        <v>1</v>
      </c>
      <c r="CZ191">
        <v>4.6296296296296294E-5</v>
      </c>
      <c r="DA191">
        <v>4.6296296296296294E-5</v>
      </c>
      <c r="DB191">
        <v>0.17074074074074075</v>
      </c>
      <c r="DC191">
        <v>0.18344907407407407</v>
      </c>
      <c r="DD191">
        <v>154</v>
      </c>
      <c r="DE191">
        <v>318</v>
      </c>
      <c r="DF191">
        <v>23</v>
      </c>
      <c r="DG191" t="s">
        <v>957</v>
      </c>
      <c r="DH191">
        <v>42980</v>
      </c>
      <c r="DI191">
        <v>0.14940000000000001</v>
      </c>
      <c r="DJ191">
        <v>1</v>
      </c>
      <c r="DK191">
        <v>4.3499999999999997E-2</v>
      </c>
      <c r="DL191">
        <v>3000</v>
      </c>
      <c r="DM191">
        <v>3000</v>
      </c>
      <c r="DN191">
        <v>3000</v>
      </c>
      <c r="DO191">
        <v>1</v>
      </c>
      <c r="DP191">
        <v>0.1482</v>
      </c>
      <c r="DQ191">
        <v>90</v>
      </c>
      <c r="DR191">
        <v>3000</v>
      </c>
    </row>
    <row r="192" spans="95:122" x14ac:dyDescent="0.25">
      <c r="CQ192" t="s">
        <v>637</v>
      </c>
      <c r="CR192" t="s">
        <v>125</v>
      </c>
      <c r="CS192" t="s">
        <v>59</v>
      </c>
      <c r="CT192">
        <v>46079</v>
      </c>
      <c r="CU192">
        <v>1</v>
      </c>
      <c r="CV192">
        <v>1</v>
      </c>
      <c r="CX192">
        <v>1</v>
      </c>
      <c r="CZ192">
        <v>1.1574074074074073E-5</v>
      </c>
      <c r="DA192">
        <v>1.1574074074074073E-5</v>
      </c>
      <c r="DB192">
        <v>0.15615740740740741</v>
      </c>
      <c r="DC192">
        <v>0.20469907407407406</v>
      </c>
      <c r="DD192">
        <v>132</v>
      </c>
      <c r="DE192">
        <v>250</v>
      </c>
      <c r="DF192">
        <v>19</v>
      </c>
      <c r="DG192" t="s">
        <v>1095</v>
      </c>
      <c r="DH192">
        <v>60979</v>
      </c>
      <c r="DI192">
        <v>0.1439</v>
      </c>
      <c r="DJ192">
        <v>3</v>
      </c>
      <c r="DK192">
        <v>0.15790000000000001</v>
      </c>
      <c r="DL192">
        <v>17261</v>
      </c>
      <c r="DM192">
        <v>5754</v>
      </c>
      <c r="DN192">
        <v>5061</v>
      </c>
      <c r="DO192">
        <v>0.29320000000000002</v>
      </c>
      <c r="DP192">
        <v>0.1174</v>
      </c>
      <c r="DQ192">
        <v>90</v>
      </c>
      <c r="DR192">
        <v>1687</v>
      </c>
    </row>
    <row r="193" spans="95:122" x14ac:dyDescent="0.25">
      <c r="CQ193" t="s">
        <v>637</v>
      </c>
      <c r="CR193" t="s">
        <v>125</v>
      </c>
      <c r="CS193" t="s">
        <v>10</v>
      </c>
      <c r="CT193">
        <v>46058</v>
      </c>
      <c r="CU193">
        <v>1</v>
      </c>
      <c r="CV193">
        <v>1</v>
      </c>
      <c r="CX193">
        <v>1</v>
      </c>
      <c r="CZ193">
        <v>9.2592592592592588E-5</v>
      </c>
      <c r="DA193">
        <v>9.2592592592592588E-5</v>
      </c>
      <c r="DB193">
        <v>0.12302083333333333</v>
      </c>
      <c r="DC193">
        <v>1.576388888888889E-2</v>
      </c>
      <c r="DD193">
        <v>156</v>
      </c>
      <c r="DE193">
        <v>284</v>
      </c>
      <c r="DF193">
        <v>15</v>
      </c>
      <c r="DG193" t="s">
        <v>742</v>
      </c>
      <c r="DH193">
        <v>42035</v>
      </c>
      <c r="DI193">
        <v>9.6199999999999994E-2</v>
      </c>
      <c r="DJ193">
        <v>1</v>
      </c>
      <c r="DK193">
        <v>6.6699999999999995E-2</v>
      </c>
      <c r="DL193">
        <v>1210</v>
      </c>
      <c r="DM193">
        <v>1210</v>
      </c>
      <c r="DN193">
        <v>1210</v>
      </c>
      <c r="DO193">
        <v>1</v>
      </c>
      <c r="DP193">
        <v>0.60750000000000004</v>
      </c>
      <c r="DQ193">
        <v>90</v>
      </c>
      <c r="DR193">
        <v>1210</v>
      </c>
    </row>
    <row r="194" spans="95:122" x14ac:dyDescent="0.25">
      <c r="CQ194" t="s">
        <v>637</v>
      </c>
      <c r="CR194" t="s">
        <v>125</v>
      </c>
      <c r="CS194" t="s">
        <v>10</v>
      </c>
      <c r="CT194">
        <v>46073</v>
      </c>
      <c r="CU194">
        <v>1</v>
      </c>
      <c r="CV194">
        <v>1</v>
      </c>
      <c r="CX194">
        <v>1</v>
      </c>
      <c r="CZ194">
        <v>1.1574074074074075E-4</v>
      </c>
      <c r="DA194">
        <v>1.1574074074074075E-4</v>
      </c>
      <c r="DB194">
        <v>0.20565972222222223</v>
      </c>
      <c r="DC194">
        <v>0.1338425925925926</v>
      </c>
      <c r="DD194">
        <v>98</v>
      </c>
      <c r="DE194">
        <v>172</v>
      </c>
      <c r="DF194">
        <v>16</v>
      </c>
      <c r="DG194">
        <v>2.0625</v>
      </c>
      <c r="DH194">
        <v>25306</v>
      </c>
      <c r="DI194">
        <v>0.1633</v>
      </c>
      <c r="DJ194">
        <v>1</v>
      </c>
      <c r="DK194">
        <v>6.25E-2</v>
      </c>
      <c r="DL194">
        <v>4000</v>
      </c>
      <c r="DM194">
        <v>4000</v>
      </c>
      <c r="DN194">
        <v>4000</v>
      </c>
      <c r="DO194">
        <v>1</v>
      </c>
      <c r="DP194">
        <v>0.1108</v>
      </c>
      <c r="DQ194">
        <v>90</v>
      </c>
      <c r="DR194">
        <v>4000</v>
      </c>
    </row>
    <row r="195" spans="95:122" x14ac:dyDescent="0.25">
      <c r="CQ195" t="s">
        <v>637</v>
      </c>
      <c r="CR195" t="s">
        <v>2</v>
      </c>
      <c r="CS195" t="s">
        <v>42</v>
      </c>
      <c r="CT195">
        <v>46063</v>
      </c>
      <c r="CU195">
        <v>1</v>
      </c>
      <c r="CV195">
        <v>1</v>
      </c>
      <c r="CX195">
        <v>1</v>
      </c>
      <c r="CZ195">
        <v>2.3148148148148147E-5</v>
      </c>
      <c r="DA195">
        <v>2.3148148148148147E-5</v>
      </c>
      <c r="DB195">
        <v>6.1539351851851852E-2</v>
      </c>
      <c r="DC195">
        <v>4.9583333333333333E-2</v>
      </c>
      <c r="DD195">
        <v>117</v>
      </c>
      <c r="DE195">
        <v>215</v>
      </c>
      <c r="DF195">
        <v>45</v>
      </c>
      <c r="DG195">
        <v>1.8</v>
      </c>
      <c r="DH195">
        <v>13546</v>
      </c>
      <c r="DI195">
        <v>0.3846</v>
      </c>
      <c r="DJ195">
        <v>1</v>
      </c>
      <c r="DK195">
        <v>2.2200000000000001E-2</v>
      </c>
      <c r="DL195">
        <v>210</v>
      </c>
      <c r="DM195">
        <v>210</v>
      </c>
      <c r="DN195">
        <v>210</v>
      </c>
      <c r="DO195">
        <v>1</v>
      </c>
      <c r="DP195">
        <v>0.7167</v>
      </c>
      <c r="DQ195">
        <v>90</v>
      </c>
      <c r="DR195">
        <v>210</v>
      </c>
    </row>
    <row r="196" spans="95:122" x14ac:dyDescent="0.25">
      <c r="CQ196" t="s">
        <v>637</v>
      </c>
      <c r="CR196" t="s">
        <v>2</v>
      </c>
      <c r="CS196" t="s">
        <v>29</v>
      </c>
      <c r="CT196">
        <v>46073</v>
      </c>
      <c r="CU196">
        <v>1</v>
      </c>
      <c r="CV196">
        <v>1</v>
      </c>
      <c r="CZ196">
        <v>3.5995370370370369E-3</v>
      </c>
      <c r="DA196">
        <v>3.5995370370370369E-3</v>
      </c>
      <c r="DB196">
        <v>0.16059027777777779</v>
      </c>
      <c r="DC196">
        <v>0.13126157407407407</v>
      </c>
      <c r="DD196">
        <v>57</v>
      </c>
      <c r="DE196">
        <v>119</v>
      </c>
      <c r="DF196">
        <v>24</v>
      </c>
      <c r="DG196" t="s">
        <v>1058</v>
      </c>
      <c r="DH196">
        <v>18799</v>
      </c>
      <c r="DI196">
        <v>0.42109999999999997</v>
      </c>
      <c r="DJ196">
        <v>2</v>
      </c>
      <c r="DK196">
        <v>8.3299999999999999E-2</v>
      </c>
      <c r="DL196">
        <v>4000</v>
      </c>
      <c r="DM196">
        <v>2000</v>
      </c>
      <c r="DN196">
        <v>4000</v>
      </c>
      <c r="DO196">
        <v>1</v>
      </c>
      <c r="DP196">
        <v>0.1477</v>
      </c>
      <c r="DQ196">
        <v>90</v>
      </c>
      <c r="DR196">
        <v>2000</v>
      </c>
    </row>
    <row r="197" spans="95:122" x14ac:dyDescent="0.25">
      <c r="CQ197" t="s">
        <v>637</v>
      </c>
      <c r="CR197" t="s">
        <v>2</v>
      </c>
      <c r="CS197" t="s">
        <v>79</v>
      </c>
      <c r="CT197">
        <v>46058</v>
      </c>
      <c r="CU197">
        <v>1</v>
      </c>
      <c r="CV197">
        <v>1</v>
      </c>
      <c r="CX197">
        <v>1</v>
      </c>
      <c r="CZ197">
        <v>2.0833333333333335E-4</v>
      </c>
      <c r="DA197">
        <v>2.0833333333333335E-4</v>
      </c>
      <c r="DB197">
        <v>0.12177083333333333</v>
      </c>
      <c r="DC197">
        <v>3.2986111111111111E-3</v>
      </c>
      <c r="DD197">
        <v>65</v>
      </c>
      <c r="DE197">
        <v>126</v>
      </c>
      <c r="DF197">
        <v>20</v>
      </c>
      <c r="DG197">
        <v>1.6</v>
      </c>
      <c r="DH197">
        <v>21216</v>
      </c>
      <c r="DI197">
        <v>0.30769999999999997</v>
      </c>
      <c r="DJ197">
        <v>1</v>
      </c>
      <c r="DK197">
        <v>0.05</v>
      </c>
      <c r="DL197">
        <v>4500</v>
      </c>
      <c r="DM197">
        <v>4500</v>
      </c>
      <c r="DN197">
        <v>4500</v>
      </c>
      <c r="DO197">
        <v>1</v>
      </c>
      <c r="DP197">
        <v>0.20230000000000001</v>
      </c>
      <c r="DQ197">
        <v>90</v>
      </c>
      <c r="DR197">
        <v>4500</v>
      </c>
    </row>
    <row r="198" spans="95:122" x14ac:dyDescent="0.25">
      <c r="CQ198" t="s">
        <v>637</v>
      </c>
      <c r="CR198" t="s">
        <v>2</v>
      </c>
      <c r="CS198" t="s">
        <v>79</v>
      </c>
      <c r="CT198">
        <v>46059</v>
      </c>
      <c r="CU198">
        <v>1</v>
      </c>
      <c r="CV198">
        <v>1</v>
      </c>
      <c r="CX198">
        <v>1</v>
      </c>
      <c r="CZ198">
        <v>1.0416666666666667E-4</v>
      </c>
      <c r="DA198">
        <v>1.0416666666666667E-4</v>
      </c>
      <c r="DB198">
        <v>5.4247685185185184E-2</v>
      </c>
      <c r="DC198">
        <v>2.2546296296296297E-2</v>
      </c>
      <c r="DD198">
        <v>45</v>
      </c>
      <c r="DE198">
        <v>89</v>
      </c>
      <c r="DF198">
        <v>14</v>
      </c>
      <c r="DG198" t="s">
        <v>738</v>
      </c>
      <c r="DH198">
        <v>48272</v>
      </c>
      <c r="DI198">
        <v>0.31109999999999999</v>
      </c>
      <c r="DJ198">
        <v>2</v>
      </c>
      <c r="DK198">
        <v>0.1429</v>
      </c>
      <c r="DL198">
        <v>13000</v>
      </c>
      <c r="DM198">
        <v>6500</v>
      </c>
      <c r="DN198">
        <v>13000</v>
      </c>
      <c r="DO198">
        <v>1</v>
      </c>
      <c r="DP198">
        <v>0.27960000000000002</v>
      </c>
      <c r="DQ198">
        <v>90</v>
      </c>
      <c r="DR198">
        <v>6500</v>
      </c>
    </row>
    <row r="199" spans="95:122" x14ac:dyDescent="0.25">
      <c r="CQ199" t="s">
        <v>637</v>
      </c>
      <c r="CR199" t="s">
        <v>2</v>
      </c>
      <c r="CS199" t="s">
        <v>79</v>
      </c>
      <c r="CT199">
        <v>46079</v>
      </c>
      <c r="CU199">
        <v>1</v>
      </c>
      <c r="CV199">
        <v>1</v>
      </c>
      <c r="CX199">
        <v>1</v>
      </c>
      <c r="CZ199">
        <v>3.4722222222222224E-4</v>
      </c>
      <c r="DA199">
        <v>3.4722222222222224E-4</v>
      </c>
      <c r="DB199">
        <v>0.17097222222222222</v>
      </c>
      <c r="DC199">
        <v>0.12949074074074074</v>
      </c>
      <c r="DD199">
        <v>48</v>
      </c>
      <c r="DE199">
        <v>110</v>
      </c>
      <c r="DF199">
        <v>27</v>
      </c>
      <c r="DG199" t="s">
        <v>752</v>
      </c>
      <c r="DH199">
        <v>35994</v>
      </c>
      <c r="DI199">
        <v>0.5625</v>
      </c>
      <c r="DJ199">
        <v>2</v>
      </c>
      <c r="DK199">
        <v>7.4099999999999999E-2</v>
      </c>
      <c r="DL199">
        <v>5250</v>
      </c>
      <c r="DM199">
        <v>2625</v>
      </c>
      <c r="DN199">
        <v>5250</v>
      </c>
      <c r="DO199">
        <v>1</v>
      </c>
      <c r="DP199">
        <v>0.111</v>
      </c>
      <c r="DQ199">
        <v>90</v>
      </c>
      <c r="DR199">
        <v>2625</v>
      </c>
    </row>
    <row r="200" spans="95:122" x14ac:dyDescent="0.25">
      <c r="CQ200" t="s">
        <v>637</v>
      </c>
      <c r="CR200" t="s">
        <v>2</v>
      </c>
      <c r="CS200" t="s">
        <v>79</v>
      </c>
      <c r="CT200">
        <v>46081</v>
      </c>
      <c r="CU200">
        <v>1</v>
      </c>
      <c r="CV200">
        <v>1</v>
      </c>
      <c r="CX200">
        <v>1</v>
      </c>
      <c r="CZ200">
        <v>2.8935185185185184E-4</v>
      </c>
      <c r="DA200">
        <v>2.8935185185185184E-4</v>
      </c>
      <c r="DB200">
        <v>0.10722222222222222</v>
      </c>
      <c r="DC200">
        <v>7.8611111111111118E-2</v>
      </c>
      <c r="DD200">
        <v>29</v>
      </c>
      <c r="DE200">
        <v>58</v>
      </c>
      <c r="DF200">
        <v>10</v>
      </c>
      <c r="DG200">
        <v>1.9</v>
      </c>
      <c r="DH200">
        <v>30930</v>
      </c>
      <c r="DI200">
        <v>0.3448</v>
      </c>
      <c r="DJ200">
        <v>1</v>
      </c>
      <c r="DK200">
        <v>0.1</v>
      </c>
      <c r="DL200">
        <v>1600</v>
      </c>
      <c r="DM200">
        <v>1600</v>
      </c>
      <c r="DN200">
        <v>1600</v>
      </c>
      <c r="DO200">
        <v>1</v>
      </c>
      <c r="DP200">
        <v>0.1545</v>
      </c>
      <c r="DQ200">
        <v>90</v>
      </c>
      <c r="DR200">
        <v>1600</v>
      </c>
    </row>
    <row r="201" spans="95:122" x14ac:dyDescent="0.25">
      <c r="CQ201" t="s">
        <v>637</v>
      </c>
      <c r="CR201" t="s">
        <v>2</v>
      </c>
      <c r="CS201" t="s">
        <v>76</v>
      </c>
      <c r="CT201">
        <v>46056</v>
      </c>
      <c r="CU201">
        <v>1</v>
      </c>
      <c r="CV201">
        <v>1</v>
      </c>
      <c r="CX201">
        <v>1</v>
      </c>
      <c r="CZ201">
        <v>0</v>
      </c>
      <c r="DA201">
        <v>0</v>
      </c>
      <c r="DB201">
        <v>0.11305555555555556</v>
      </c>
      <c r="DC201">
        <v>1.1516203703703704E-2</v>
      </c>
      <c r="DD201">
        <v>58</v>
      </c>
      <c r="DE201">
        <v>90</v>
      </c>
      <c r="DF201">
        <v>30</v>
      </c>
      <c r="DG201" t="s">
        <v>745</v>
      </c>
      <c r="DH201">
        <v>17513</v>
      </c>
      <c r="DI201">
        <v>0.51719999999999999</v>
      </c>
      <c r="DJ201">
        <v>1</v>
      </c>
      <c r="DK201">
        <v>3.3300000000000003E-2</v>
      </c>
      <c r="DL201">
        <v>4200</v>
      </c>
      <c r="DM201">
        <v>4200</v>
      </c>
      <c r="DN201">
        <v>4200</v>
      </c>
      <c r="DO201">
        <v>1</v>
      </c>
      <c r="DP201">
        <v>0.28570000000000001</v>
      </c>
      <c r="DQ201">
        <v>90</v>
      </c>
      <c r="DR201">
        <v>4200</v>
      </c>
    </row>
    <row r="202" spans="95:122" x14ac:dyDescent="0.25">
      <c r="CQ202" t="s">
        <v>637</v>
      </c>
      <c r="CR202" t="s">
        <v>6</v>
      </c>
      <c r="CS202" t="s">
        <v>80</v>
      </c>
      <c r="CT202">
        <v>46070</v>
      </c>
      <c r="CU202">
        <v>1</v>
      </c>
      <c r="CV202">
        <v>1</v>
      </c>
      <c r="CX202">
        <v>1</v>
      </c>
      <c r="CZ202">
        <v>1.273148148148148E-4</v>
      </c>
      <c r="DA202">
        <v>1.273148148148148E-4</v>
      </c>
      <c r="DB202">
        <v>0.17612268518518517</v>
      </c>
      <c r="DC202">
        <v>0.16883101851851851</v>
      </c>
      <c r="DD202">
        <v>82</v>
      </c>
      <c r="DE202">
        <v>109</v>
      </c>
      <c r="DF202">
        <v>12</v>
      </c>
      <c r="DG202" t="s">
        <v>814</v>
      </c>
      <c r="DH202">
        <v>27759</v>
      </c>
      <c r="DI202">
        <v>0.14630000000000001</v>
      </c>
      <c r="DJ202">
        <v>1</v>
      </c>
      <c r="DK202">
        <v>8.3299999999999999E-2</v>
      </c>
      <c r="DL202">
        <v>330</v>
      </c>
      <c r="DM202">
        <v>330</v>
      </c>
      <c r="DN202">
        <v>330</v>
      </c>
      <c r="DO202">
        <v>1</v>
      </c>
      <c r="DP202">
        <v>1.0055000000000001</v>
      </c>
      <c r="DQ202">
        <v>90</v>
      </c>
      <c r="DR202">
        <v>330</v>
      </c>
    </row>
    <row r="203" spans="95:122" x14ac:dyDescent="0.25">
      <c r="CQ203" t="s">
        <v>637</v>
      </c>
      <c r="CR203" t="s">
        <v>6</v>
      </c>
      <c r="CS203" t="s">
        <v>81</v>
      </c>
      <c r="CT203">
        <v>46069</v>
      </c>
      <c r="CU203">
        <v>1</v>
      </c>
      <c r="CV203">
        <v>1</v>
      </c>
      <c r="CX203">
        <v>1</v>
      </c>
      <c r="CZ203">
        <v>1.1574074074074075E-4</v>
      </c>
      <c r="DA203">
        <v>1.1574074074074075E-4</v>
      </c>
      <c r="DB203">
        <v>0.22855324074074074</v>
      </c>
      <c r="DC203">
        <v>0.11792824074074074</v>
      </c>
      <c r="DD203">
        <v>81</v>
      </c>
      <c r="DE203">
        <v>141</v>
      </c>
      <c r="DF203">
        <v>11</v>
      </c>
      <c r="DG203" t="s">
        <v>908</v>
      </c>
      <c r="DH203">
        <v>18805</v>
      </c>
      <c r="DI203">
        <v>0.1358</v>
      </c>
      <c r="DJ203">
        <v>2</v>
      </c>
      <c r="DK203">
        <v>0.18179999999999999</v>
      </c>
      <c r="DL203">
        <v>6251</v>
      </c>
      <c r="DM203">
        <v>3126</v>
      </c>
      <c r="DN203">
        <v>6251</v>
      </c>
      <c r="DO203">
        <v>1</v>
      </c>
      <c r="DP203">
        <v>0.1166</v>
      </c>
      <c r="DQ203">
        <v>90</v>
      </c>
      <c r="DR203">
        <v>3126</v>
      </c>
    </row>
    <row r="204" spans="95:122" x14ac:dyDescent="0.25">
      <c r="CQ204" t="s">
        <v>637</v>
      </c>
      <c r="CR204" t="s">
        <v>6</v>
      </c>
      <c r="CS204" t="s">
        <v>81</v>
      </c>
      <c r="CT204">
        <v>46071</v>
      </c>
      <c r="CU204">
        <v>1</v>
      </c>
      <c r="CV204">
        <v>1</v>
      </c>
      <c r="CX204">
        <v>1</v>
      </c>
      <c r="CZ204">
        <v>0</v>
      </c>
      <c r="DA204">
        <v>0</v>
      </c>
      <c r="DB204">
        <v>0.19423611111111111</v>
      </c>
      <c r="DC204">
        <v>0.14556712962962962</v>
      </c>
      <c r="DD204">
        <v>91</v>
      </c>
      <c r="DE204">
        <v>141</v>
      </c>
      <c r="DF204">
        <v>3</v>
      </c>
      <c r="DG204">
        <v>3</v>
      </c>
      <c r="DH204">
        <v>26784</v>
      </c>
      <c r="DI204">
        <v>3.3000000000000002E-2</v>
      </c>
      <c r="DJ204">
        <v>1</v>
      </c>
      <c r="DK204">
        <v>0.33329999999999999</v>
      </c>
      <c r="DL204">
        <v>7000</v>
      </c>
      <c r="DM204">
        <v>7000</v>
      </c>
      <c r="DN204">
        <v>7000</v>
      </c>
      <c r="DO204">
        <v>1</v>
      </c>
      <c r="DP204">
        <v>0.1024</v>
      </c>
      <c r="DQ204">
        <v>90</v>
      </c>
      <c r="DR204">
        <v>7000</v>
      </c>
    </row>
    <row r="205" spans="95:122" x14ac:dyDescent="0.25">
      <c r="CQ205" t="s">
        <v>637</v>
      </c>
      <c r="CR205" t="s">
        <v>6</v>
      </c>
      <c r="CS205" t="s">
        <v>81</v>
      </c>
      <c r="CT205">
        <v>46076</v>
      </c>
      <c r="CU205">
        <v>1</v>
      </c>
      <c r="CV205">
        <v>1</v>
      </c>
      <c r="CX205">
        <v>1</v>
      </c>
      <c r="CZ205">
        <v>1.273148148148148E-4</v>
      </c>
      <c r="DA205">
        <v>1.273148148148148E-4</v>
      </c>
      <c r="DB205">
        <v>0.19821759259259258</v>
      </c>
      <c r="DC205">
        <v>0.1037037037037037</v>
      </c>
      <c r="DD205">
        <v>74</v>
      </c>
      <c r="DE205">
        <v>132</v>
      </c>
      <c r="DF205">
        <v>12</v>
      </c>
      <c r="DG205" t="s">
        <v>719</v>
      </c>
      <c r="DH205">
        <v>34191</v>
      </c>
      <c r="DI205">
        <v>0.16220000000000001</v>
      </c>
      <c r="DJ205">
        <v>1</v>
      </c>
      <c r="DK205">
        <v>8.3299999999999999E-2</v>
      </c>
      <c r="DL205">
        <v>2500</v>
      </c>
      <c r="DM205">
        <v>2500</v>
      </c>
      <c r="DN205">
        <v>2500</v>
      </c>
      <c r="DO205">
        <v>1</v>
      </c>
      <c r="DP205">
        <v>0.22750000000000001</v>
      </c>
      <c r="DQ205">
        <v>90</v>
      </c>
      <c r="DR205">
        <v>2500</v>
      </c>
    </row>
    <row r="206" spans="95:122" x14ac:dyDescent="0.25">
      <c r="CQ206" t="s">
        <v>637</v>
      </c>
      <c r="CR206" t="s">
        <v>6</v>
      </c>
      <c r="CS206" t="s">
        <v>26</v>
      </c>
      <c r="CT206">
        <v>46076</v>
      </c>
      <c r="CU206">
        <v>1</v>
      </c>
      <c r="CV206">
        <v>1</v>
      </c>
      <c r="CX206">
        <v>1</v>
      </c>
      <c r="CZ206">
        <v>5.7870370370370373E-5</v>
      </c>
      <c r="DA206">
        <v>5.7870370370370373E-5</v>
      </c>
      <c r="DB206">
        <v>0.2497337962962963</v>
      </c>
      <c r="DC206">
        <v>0.10528935185185186</v>
      </c>
      <c r="DD206">
        <v>130</v>
      </c>
      <c r="DE206">
        <v>241</v>
      </c>
      <c r="DF206">
        <v>17</v>
      </c>
      <c r="DG206" t="s">
        <v>731</v>
      </c>
      <c r="DH206">
        <v>16353</v>
      </c>
      <c r="DI206">
        <v>0.1308</v>
      </c>
      <c r="DJ206">
        <v>1</v>
      </c>
      <c r="DK206">
        <v>5.8799999999999998E-2</v>
      </c>
      <c r="DL206">
        <v>300</v>
      </c>
      <c r="DM206">
        <v>300</v>
      </c>
      <c r="DN206">
        <v>300</v>
      </c>
      <c r="DO206">
        <v>1</v>
      </c>
      <c r="DP206">
        <v>0.4461</v>
      </c>
      <c r="DQ206">
        <v>90</v>
      </c>
      <c r="DR206">
        <v>300</v>
      </c>
    </row>
    <row r="207" spans="95:122" x14ac:dyDescent="0.25">
      <c r="CQ207" t="s">
        <v>637</v>
      </c>
      <c r="CR207" t="s">
        <v>6</v>
      </c>
      <c r="CS207" t="s">
        <v>37</v>
      </c>
      <c r="CT207">
        <v>46056</v>
      </c>
      <c r="CU207">
        <v>1</v>
      </c>
      <c r="CV207">
        <v>1</v>
      </c>
      <c r="CX207">
        <v>1</v>
      </c>
      <c r="CZ207">
        <v>0</v>
      </c>
      <c r="DA207">
        <v>0</v>
      </c>
      <c r="DB207">
        <v>7.076388888888889E-2</v>
      </c>
      <c r="DC207">
        <v>3.3321759259259259E-2</v>
      </c>
      <c r="DD207">
        <v>62</v>
      </c>
      <c r="DE207">
        <v>165</v>
      </c>
      <c r="DF207">
        <v>15</v>
      </c>
      <c r="DG207" t="s">
        <v>811</v>
      </c>
      <c r="DH207">
        <v>16102</v>
      </c>
      <c r="DI207">
        <v>0.2419</v>
      </c>
      <c r="DJ207">
        <v>5</v>
      </c>
      <c r="DK207">
        <v>0.33329999999999999</v>
      </c>
      <c r="DL207">
        <v>10482</v>
      </c>
      <c r="DM207">
        <v>2096</v>
      </c>
      <c r="DN207">
        <v>9787</v>
      </c>
      <c r="DO207">
        <v>0.93369999999999997</v>
      </c>
      <c r="DP207">
        <v>0.4955</v>
      </c>
      <c r="DQ207">
        <v>90</v>
      </c>
      <c r="DR207">
        <v>2447</v>
      </c>
    </row>
    <row r="208" spans="95:122" x14ac:dyDescent="0.25">
      <c r="CQ208" t="s">
        <v>637</v>
      </c>
      <c r="CR208" t="s">
        <v>6</v>
      </c>
      <c r="CS208" t="s">
        <v>37</v>
      </c>
      <c r="CT208">
        <v>46080</v>
      </c>
      <c r="CU208">
        <v>1</v>
      </c>
      <c r="CV208">
        <v>1</v>
      </c>
      <c r="CX208">
        <v>1</v>
      </c>
      <c r="CZ208">
        <v>3.4722222222222222E-5</v>
      </c>
      <c r="DA208">
        <v>3.4722222222222222E-5</v>
      </c>
      <c r="DB208">
        <v>0.11606481481481482</v>
      </c>
      <c r="DC208">
        <v>0.25026620370370373</v>
      </c>
      <c r="DD208">
        <v>99</v>
      </c>
      <c r="DE208">
        <v>130</v>
      </c>
      <c r="DF208">
        <v>19</v>
      </c>
      <c r="DG208" t="s">
        <v>694</v>
      </c>
      <c r="DH208">
        <v>15441</v>
      </c>
      <c r="DI208">
        <v>0.19189999999999999</v>
      </c>
      <c r="DJ208">
        <v>2</v>
      </c>
      <c r="DK208">
        <v>0.1053</v>
      </c>
      <c r="DL208">
        <v>3500</v>
      </c>
      <c r="DM208">
        <v>1750</v>
      </c>
      <c r="DN208">
        <v>3500</v>
      </c>
      <c r="DO208">
        <v>1</v>
      </c>
      <c r="DP208">
        <v>0.24460000000000001</v>
      </c>
      <c r="DQ208">
        <v>90</v>
      </c>
      <c r="DR208">
        <v>1750</v>
      </c>
    </row>
    <row r="209" spans="95:122" x14ac:dyDescent="0.25">
      <c r="CQ209" t="s">
        <v>637</v>
      </c>
      <c r="CR209" t="s">
        <v>6</v>
      </c>
      <c r="CS209" t="s">
        <v>35</v>
      </c>
      <c r="CT209">
        <v>46071</v>
      </c>
      <c r="CU209">
        <v>1</v>
      </c>
      <c r="CV209">
        <v>1</v>
      </c>
      <c r="CX209">
        <v>1</v>
      </c>
      <c r="CZ209">
        <v>9.2592592592592588E-5</v>
      </c>
      <c r="DA209">
        <v>9.2592592592592588E-5</v>
      </c>
      <c r="DB209">
        <v>0.13640046296296296</v>
      </c>
      <c r="DC209">
        <v>0.2462037037037037</v>
      </c>
      <c r="DD209">
        <v>67</v>
      </c>
      <c r="DE209">
        <v>122</v>
      </c>
      <c r="DF209">
        <v>10</v>
      </c>
      <c r="DG209">
        <v>1.4</v>
      </c>
      <c r="DH209">
        <v>19700</v>
      </c>
      <c r="DI209">
        <v>0.14929999999999999</v>
      </c>
      <c r="DJ209">
        <v>2</v>
      </c>
      <c r="DK209">
        <v>0.2</v>
      </c>
      <c r="DL209">
        <v>588</v>
      </c>
      <c r="DM209">
        <v>294</v>
      </c>
      <c r="DN209">
        <v>588</v>
      </c>
      <c r="DO209">
        <v>1</v>
      </c>
      <c r="DP209">
        <v>1.002</v>
      </c>
      <c r="DQ209">
        <v>90</v>
      </c>
      <c r="DR209">
        <v>294</v>
      </c>
    </row>
    <row r="210" spans="95:122" x14ac:dyDescent="0.25">
      <c r="CQ210" t="s">
        <v>637</v>
      </c>
      <c r="CR210" t="s">
        <v>6</v>
      </c>
      <c r="CS210" t="s">
        <v>35</v>
      </c>
      <c r="CT210">
        <v>46080</v>
      </c>
      <c r="CU210">
        <v>1</v>
      </c>
      <c r="CV210">
        <v>1</v>
      </c>
      <c r="CX210">
        <v>1</v>
      </c>
      <c r="CZ210">
        <v>5.7870370370370373E-5</v>
      </c>
      <c r="DA210">
        <v>5.7870370370370373E-5</v>
      </c>
      <c r="DB210">
        <v>0.14167824074074073</v>
      </c>
      <c r="DC210">
        <v>0.23641203703703703</v>
      </c>
      <c r="DD210">
        <v>44</v>
      </c>
      <c r="DE210">
        <v>92</v>
      </c>
      <c r="DF210">
        <v>16</v>
      </c>
      <c r="DG210">
        <v>2.125</v>
      </c>
      <c r="DH210">
        <v>55665</v>
      </c>
      <c r="DI210">
        <v>0.36359999999999998</v>
      </c>
      <c r="DJ210">
        <v>2</v>
      </c>
      <c r="DK210">
        <v>0.125</v>
      </c>
      <c r="DL210">
        <v>7525</v>
      </c>
      <c r="DM210">
        <v>3763</v>
      </c>
      <c r="DN210">
        <v>7525</v>
      </c>
      <c r="DO210">
        <v>1</v>
      </c>
      <c r="DP210">
        <v>0.13500000000000001</v>
      </c>
      <c r="DQ210">
        <v>90</v>
      </c>
      <c r="DR210">
        <v>3763</v>
      </c>
    </row>
    <row r="211" spans="95:122" x14ac:dyDescent="0.25">
      <c r="CQ211" t="s">
        <v>637</v>
      </c>
      <c r="CR211" t="s">
        <v>6</v>
      </c>
      <c r="CS211" t="s">
        <v>78</v>
      </c>
      <c r="CT211">
        <v>46066</v>
      </c>
      <c r="CU211">
        <v>1</v>
      </c>
      <c r="CV211">
        <v>1</v>
      </c>
      <c r="CX211">
        <v>1</v>
      </c>
      <c r="CZ211">
        <v>2.6620370370370372E-4</v>
      </c>
      <c r="DA211">
        <v>2.6620370370370372E-4</v>
      </c>
      <c r="DB211">
        <v>0.20709490740740741</v>
      </c>
      <c r="DC211">
        <v>0.16138888888888889</v>
      </c>
      <c r="DD211">
        <v>78</v>
      </c>
      <c r="DE211">
        <v>149</v>
      </c>
      <c r="DF211">
        <v>31</v>
      </c>
      <c r="DG211" t="s">
        <v>699</v>
      </c>
      <c r="DH211">
        <v>29225</v>
      </c>
      <c r="DI211">
        <v>0.39739999999999998</v>
      </c>
      <c r="DJ211">
        <v>2</v>
      </c>
      <c r="DK211">
        <v>6.4500000000000002E-2</v>
      </c>
      <c r="DL211">
        <v>9700</v>
      </c>
      <c r="DM211">
        <v>4850</v>
      </c>
      <c r="DN211">
        <v>9700</v>
      </c>
      <c r="DO211">
        <v>1</v>
      </c>
      <c r="DP211">
        <v>0.1421</v>
      </c>
      <c r="DQ211">
        <v>90</v>
      </c>
      <c r="DR211">
        <v>4850</v>
      </c>
    </row>
    <row r="212" spans="95:122" x14ac:dyDescent="0.25">
      <c r="CQ212" t="s">
        <v>637</v>
      </c>
      <c r="CR212" t="s">
        <v>3</v>
      </c>
      <c r="CS212" t="s">
        <v>22</v>
      </c>
      <c r="CT212">
        <v>46078</v>
      </c>
      <c r="CU212">
        <v>1</v>
      </c>
      <c r="CV212">
        <v>1</v>
      </c>
      <c r="CX212">
        <v>1</v>
      </c>
      <c r="CZ212">
        <v>0</v>
      </c>
      <c r="DA212">
        <v>0</v>
      </c>
      <c r="DB212">
        <v>0.17021990740740742</v>
      </c>
      <c r="DC212">
        <v>0.17162037037037037</v>
      </c>
      <c r="DD212">
        <v>74</v>
      </c>
      <c r="DE212">
        <v>132</v>
      </c>
      <c r="DF212">
        <v>21</v>
      </c>
      <c r="DG212">
        <v>2</v>
      </c>
      <c r="DH212">
        <v>28529</v>
      </c>
      <c r="DI212">
        <v>0.2838</v>
      </c>
      <c r="DJ212">
        <v>1</v>
      </c>
      <c r="DK212">
        <v>4.7600000000000003E-2</v>
      </c>
      <c r="DL212">
        <v>4280</v>
      </c>
      <c r="DM212">
        <v>4280</v>
      </c>
      <c r="DN212">
        <v>4280</v>
      </c>
      <c r="DO212">
        <v>1</v>
      </c>
      <c r="DQ212">
        <v>90</v>
      </c>
      <c r="DR212">
        <v>4280</v>
      </c>
    </row>
    <row r="213" spans="95:122" x14ac:dyDescent="0.25">
      <c r="CQ213" t="s">
        <v>637</v>
      </c>
      <c r="CR213" t="s">
        <v>3</v>
      </c>
      <c r="CS213" t="s">
        <v>13</v>
      </c>
      <c r="CT213">
        <v>46076</v>
      </c>
      <c r="CU213">
        <v>1</v>
      </c>
      <c r="CV213">
        <v>1</v>
      </c>
      <c r="CX213">
        <v>1</v>
      </c>
      <c r="CZ213">
        <v>0</v>
      </c>
      <c r="DA213">
        <v>0</v>
      </c>
      <c r="DB213">
        <v>0.16503472222222224</v>
      </c>
      <c r="DC213">
        <v>0.17082175925925927</v>
      </c>
      <c r="DD213">
        <v>82</v>
      </c>
      <c r="DE213">
        <v>168</v>
      </c>
      <c r="DF213">
        <v>16</v>
      </c>
      <c r="DG213">
        <v>1.9375</v>
      </c>
      <c r="DH213">
        <v>42770</v>
      </c>
      <c r="DI213">
        <v>0.1951</v>
      </c>
      <c r="DJ213">
        <v>2</v>
      </c>
      <c r="DK213">
        <v>0.125</v>
      </c>
      <c r="DL213">
        <v>13800</v>
      </c>
      <c r="DM213">
        <v>6900</v>
      </c>
      <c r="DN213">
        <v>13800</v>
      </c>
      <c r="DO213">
        <v>1</v>
      </c>
      <c r="DP213">
        <v>0.1171</v>
      </c>
      <c r="DQ213">
        <v>90</v>
      </c>
      <c r="DR213">
        <v>6900</v>
      </c>
    </row>
    <row r="214" spans="95:122" x14ac:dyDescent="0.25">
      <c r="CQ214" t="s">
        <v>637</v>
      </c>
      <c r="CR214" t="s">
        <v>3</v>
      </c>
      <c r="CS214" t="s">
        <v>32</v>
      </c>
      <c r="CT214">
        <v>46077</v>
      </c>
      <c r="CU214">
        <v>1</v>
      </c>
      <c r="CV214">
        <v>1</v>
      </c>
      <c r="CX214">
        <v>1</v>
      </c>
      <c r="CZ214">
        <v>5.7870370370370373E-5</v>
      </c>
      <c r="DA214">
        <v>5.7870370370370373E-5</v>
      </c>
      <c r="DB214">
        <v>0.15189814814814814</v>
      </c>
      <c r="DC214">
        <v>0.19232638888888889</v>
      </c>
      <c r="DD214">
        <v>72</v>
      </c>
      <c r="DE214">
        <v>152</v>
      </c>
      <c r="DF214">
        <v>21</v>
      </c>
      <c r="DG214" t="s">
        <v>703</v>
      </c>
      <c r="DH214">
        <v>22440</v>
      </c>
      <c r="DI214">
        <v>0.29170000000000001</v>
      </c>
      <c r="DJ214">
        <v>3</v>
      </c>
      <c r="DK214">
        <v>0.1429</v>
      </c>
      <c r="DL214">
        <v>6100</v>
      </c>
      <c r="DM214">
        <v>2033</v>
      </c>
      <c r="DN214">
        <v>6612</v>
      </c>
      <c r="DO214">
        <v>1.0839000000000001</v>
      </c>
      <c r="DP214">
        <v>0.27210000000000001</v>
      </c>
      <c r="DQ214">
        <v>90</v>
      </c>
      <c r="DR214">
        <v>2204</v>
      </c>
    </row>
    <row r="215" spans="95:122" x14ac:dyDescent="0.25">
      <c r="CQ215" t="s">
        <v>637</v>
      </c>
      <c r="CR215" t="s">
        <v>3</v>
      </c>
      <c r="CS215" t="s">
        <v>96</v>
      </c>
      <c r="CT215">
        <v>46063</v>
      </c>
      <c r="CU215">
        <v>1</v>
      </c>
      <c r="CV215">
        <v>1</v>
      </c>
      <c r="CX215">
        <v>1</v>
      </c>
      <c r="CZ215">
        <v>0</v>
      </c>
      <c r="DA215">
        <v>0</v>
      </c>
      <c r="DB215">
        <v>6.3078703703703706E-2</v>
      </c>
      <c r="DC215">
        <v>3.1481481481481478E-2</v>
      </c>
      <c r="DD215">
        <v>70</v>
      </c>
      <c r="DE215">
        <v>141</v>
      </c>
      <c r="DF215">
        <v>13</v>
      </c>
      <c r="DG215">
        <v>2</v>
      </c>
      <c r="DH215">
        <v>13745</v>
      </c>
      <c r="DI215">
        <v>0.1857</v>
      </c>
      <c r="DJ215">
        <v>1</v>
      </c>
      <c r="DK215">
        <v>7.6899999999999996E-2</v>
      </c>
      <c r="DL215">
        <v>2000</v>
      </c>
      <c r="DM215">
        <v>2000</v>
      </c>
      <c r="DQ215">
        <v>90</v>
      </c>
    </row>
    <row r="216" spans="95:122" x14ac:dyDescent="0.25">
      <c r="CQ216" t="s">
        <v>637</v>
      </c>
      <c r="CR216" t="s">
        <v>3</v>
      </c>
      <c r="CS216" t="s">
        <v>17</v>
      </c>
      <c r="CT216">
        <v>46065</v>
      </c>
      <c r="CU216">
        <v>1</v>
      </c>
      <c r="CV216">
        <v>1</v>
      </c>
      <c r="CX216">
        <v>1</v>
      </c>
      <c r="CZ216">
        <v>3.1250000000000001E-4</v>
      </c>
      <c r="DA216">
        <v>3.1250000000000001E-4</v>
      </c>
      <c r="DB216">
        <v>0</v>
      </c>
      <c r="DC216">
        <v>0</v>
      </c>
      <c r="DD216">
        <v>83</v>
      </c>
      <c r="DE216">
        <v>182</v>
      </c>
      <c r="DF216">
        <v>14</v>
      </c>
      <c r="DG216" t="s">
        <v>765</v>
      </c>
      <c r="DH216">
        <v>62877</v>
      </c>
      <c r="DI216">
        <v>0.16869999999999999</v>
      </c>
      <c r="DJ216">
        <v>1</v>
      </c>
      <c r="DK216">
        <v>7.1400000000000005E-2</v>
      </c>
      <c r="DL216">
        <v>400</v>
      </c>
      <c r="DM216">
        <v>400</v>
      </c>
      <c r="DN216">
        <v>400</v>
      </c>
      <c r="DO216">
        <v>1</v>
      </c>
      <c r="DP216">
        <v>0.53449999999999998</v>
      </c>
      <c r="DQ216">
        <v>90</v>
      </c>
      <c r="DR216">
        <v>400</v>
      </c>
    </row>
    <row r="217" spans="95:122" x14ac:dyDescent="0.25">
      <c r="CQ217" t="s">
        <v>637</v>
      </c>
      <c r="CR217" t="s">
        <v>124</v>
      </c>
      <c r="CS217" t="s">
        <v>58</v>
      </c>
      <c r="CT217">
        <v>46055</v>
      </c>
      <c r="CU217">
        <v>1</v>
      </c>
      <c r="CV217">
        <v>1</v>
      </c>
      <c r="CX217">
        <v>1</v>
      </c>
      <c r="CZ217">
        <v>2.199074074074074E-4</v>
      </c>
      <c r="DA217">
        <v>2.199074074074074E-4</v>
      </c>
      <c r="DB217">
        <v>5.5266203703703706E-2</v>
      </c>
      <c r="DC217">
        <v>8.7384259259259255E-3</v>
      </c>
      <c r="DD217">
        <v>81</v>
      </c>
      <c r="DE217">
        <v>153</v>
      </c>
      <c r="DF217">
        <v>30</v>
      </c>
      <c r="DG217" t="s">
        <v>726</v>
      </c>
      <c r="DH217">
        <v>15055</v>
      </c>
      <c r="DI217">
        <v>0.37040000000000001</v>
      </c>
      <c r="DJ217">
        <v>15</v>
      </c>
      <c r="DK217">
        <v>0.5</v>
      </c>
      <c r="DL217">
        <v>9940</v>
      </c>
      <c r="DM217">
        <v>663</v>
      </c>
      <c r="DN217">
        <v>8440</v>
      </c>
      <c r="DO217">
        <v>0.84909999999999997</v>
      </c>
      <c r="DP217">
        <v>7.0400000000000004E-2</v>
      </c>
      <c r="DQ217">
        <v>88</v>
      </c>
      <c r="DR217">
        <v>649</v>
      </c>
    </row>
    <row r="218" spans="95:122" x14ac:dyDescent="0.25">
      <c r="CQ218" t="s">
        <v>637</v>
      </c>
      <c r="CR218" t="s">
        <v>124</v>
      </c>
      <c r="CS218" t="s">
        <v>174</v>
      </c>
      <c r="CT218">
        <v>46058</v>
      </c>
      <c r="CU218">
        <v>1</v>
      </c>
      <c r="CV218">
        <v>1</v>
      </c>
      <c r="CX218">
        <v>1</v>
      </c>
      <c r="CZ218">
        <v>0</v>
      </c>
      <c r="DA218">
        <v>0</v>
      </c>
      <c r="DB218">
        <v>0.11125</v>
      </c>
      <c r="DC218">
        <v>4.3402777777777776E-2</v>
      </c>
      <c r="DD218">
        <v>247</v>
      </c>
      <c r="DE218">
        <v>311</v>
      </c>
      <c r="DF218">
        <v>36</v>
      </c>
      <c r="DG218" t="s">
        <v>719</v>
      </c>
      <c r="DH218">
        <v>16161</v>
      </c>
      <c r="DI218">
        <v>0.1457</v>
      </c>
      <c r="DJ218">
        <v>2</v>
      </c>
      <c r="DK218">
        <v>5.5599999999999997E-2</v>
      </c>
      <c r="DL218">
        <v>1070</v>
      </c>
      <c r="DM218">
        <v>535</v>
      </c>
      <c r="DN218">
        <v>1070</v>
      </c>
      <c r="DO218">
        <v>1</v>
      </c>
      <c r="DP218">
        <v>0.21659999999999999</v>
      </c>
      <c r="DQ218">
        <v>88</v>
      </c>
      <c r="DR218">
        <v>535</v>
      </c>
    </row>
    <row r="219" spans="95:122" x14ac:dyDescent="0.25">
      <c r="CQ219" t="s">
        <v>637</v>
      </c>
      <c r="CR219" t="s">
        <v>124</v>
      </c>
      <c r="CS219" t="s">
        <v>174</v>
      </c>
      <c r="CT219">
        <v>46078</v>
      </c>
      <c r="CU219">
        <v>1</v>
      </c>
      <c r="CV219">
        <v>1</v>
      </c>
      <c r="CX219">
        <v>1</v>
      </c>
      <c r="CZ219">
        <v>0</v>
      </c>
      <c r="DA219">
        <v>0</v>
      </c>
      <c r="DB219">
        <v>0.16965277777777779</v>
      </c>
      <c r="DC219">
        <v>0.15910879629629629</v>
      </c>
      <c r="DD219">
        <v>215</v>
      </c>
      <c r="DE219">
        <v>296</v>
      </c>
      <c r="DF219">
        <v>41</v>
      </c>
      <c r="DG219" t="s">
        <v>816</v>
      </c>
      <c r="DH219">
        <v>26417</v>
      </c>
      <c r="DI219">
        <v>0.19070000000000001</v>
      </c>
      <c r="DJ219">
        <v>1</v>
      </c>
      <c r="DK219">
        <v>2.4400000000000002E-2</v>
      </c>
      <c r="DL219">
        <v>2000</v>
      </c>
      <c r="DM219">
        <v>2000</v>
      </c>
      <c r="DN219">
        <v>2000</v>
      </c>
      <c r="DO219">
        <v>1</v>
      </c>
      <c r="DP219">
        <v>0.158</v>
      </c>
      <c r="DQ219">
        <v>88</v>
      </c>
      <c r="DR219">
        <v>2000</v>
      </c>
    </row>
    <row r="220" spans="95:122" x14ac:dyDescent="0.25">
      <c r="CQ220" t="s">
        <v>637</v>
      </c>
      <c r="CR220" t="s">
        <v>124</v>
      </c>
      <c r="CS220" t="s">
        <v>174</v>
      </c>
      <c r="CT220">
        <v>46079</v>
      </c>
      <c r="CU220">
        <v>1</v>
      </c>
      <c r="CV220">
        <v>1</v>
      </c>
      <c r="CX220">
        <v>1</v>
      </c>
      <c r="CZ220">
        <v>0</v>
      </c>
      <c r="DA220">
        <v>0</v>
      </c>
      <c r="DB220">
        <v>0.15368055555555554</v>
      </c>
      <c r="DC220">
        <v>0.18671296296296297</v>
      </c>
      <c r="DD220">
        <v>204</v>
      </c>
      <c r="DE220">
        <v>305</v>
      </c>
      <c r="DF220">
        <v>26</v>
      </c>
      <c r="DG220" t="s">
        <v>826</v>
      </c>
      <c r="DH220">
        <v>22910</v>
      </c>
      <c r="DI220">
        <v>0.1275</v>
      </c>
      <c r="DJ220">
        <v>2</v>
      </c>
      <c r="DK220">
        <v>7.6899999999999996E-2</v>
      </c>
      <c r="DL220">
        <v>7500</v>
      </c>
      <c r="DM220">
        <v>3750</v>
      </c>
      <c r="DN220">
        <v>7000</v>
      </c>
      <c r="DO220">
        <v>0.93330000000000002</v>
      </c>
      <c r="DP220">
        <v>7.5899999999999995E-2</v>
      </c>
      <c r="DQ220">
        <v>88</v>
      </c>
      <c r="DR220">
        <v>7000</v>
      </c>
    </row>
    <row r="221" spans="95:122" x14ac:dyDescent="0.25">
      <c r="CQ221" t="s">
        <v>637</v>
      </c>
      <c r="CR221" t="s">
        <v>124</v>
      </c>
      <c r="CS221" t="s">
        <v>495</v>
      </c>
      <c r="CT221">
        <v>46055</v>
      </c>
      <c r="CU221">
        <v>1</v>
      </c>
      <c r="CV221">
        <v>1</v>
      </c>
      <c r="CX221">
        <v>1</v>
      </c>
      <c r="CZ221">
        <v>0</v>
      </c>
      <c r="DA221">
        <v>0</v>
      </c>
      <c r="DB221">
        <v>6.3634259259259265E-2</v>
      </c>
      <c r="DC221">
        <v>2.795138888888889E-2</v>
      </c>
      <c r="DD221">
        <v>88</v>
      </c>
      <c r="DE221">
        <v>139</v>
      </c>
      <c r="DF221">
        <v>20</v>
      </c>
      <c r="DG221">
        <v>1.75</v>
      </c>
      <c r="DH221">
        <v>15003</v>
      </c>
      <c r="DI221">
        <v>0.2273</v>
      </c>
      <c r="DJ221">
        <v>3</v>
      </c>
      <c r="DK221">
        <v>0.15</v>
      </c>
      <c r="DL221">
        <v>2578</v>
      </c>
      <c r="DM221">
        <v>859</v>
      </c>
      <c r="DN221">
        <v>2578</v>
      </c>
      <c r="DO221">
        <v>1</v>
      </c>
      <c r="DP221">
        <v>0.42609999999999998</v>
      </c>
      <c r="DQ221">
        <v>88</v>
      </c>
      <c r="DR221">
        <v>859</v>
      </c>
    </row>
    <row r="222" spans="95:122" x14ac:dyDescent="0.25">
      <c r="CQ222" t="s">
        <v>637</v>
      </c>
      <c r="CR222" t="s">
        <v>124</v>
      </c>
      <c r="CS222" t="s">
        <v>495</v>
      </c>
      <c r="CT222">
        <v>46057</v>
      </c>
      <c r="CU222">
        <v>1</v>
      </c>
      <c r="CV222">
        <v>1</v>
      </c>
      <c r="CX222">
        <v>1</v>
      </c>
      <c r="CZ222">
        <v>0</v>
      </c>
      <c r="DA222">
        <v>0</v>
      </c>
      <c r="DB222">
        <v>9.3182870370370374E-2</v>
      </c>
      <c r="DC222">
        <v>6.7291666666666666E-2</v>
      </c>
      <c r="DD222">
        <v>178</v>
      </c>
      <c r="DE222">
        <v>369</v>
      </c>
      <c r="DF222">
        <v>50</v>
      </c>
      <c r="DG222">
        <v>1.74</v>
      </c>
      <c r="DH222">
        <v>11231</v>
      </c>
      <c r="DI222">
        <v>0.28089999999999998</v>
      </c>
      <c r="DJ222">
        <v>1</v>
      </c>
      <c r="DK222">
        <v>0.02</v>
      </c>
      <c r="DL222">
        <v>1800</v>
      </c>
      <c r="DM222">
        <v>1800</v>
      </c>
      <c r="DN222">
        <v>1800</v>
      </c>
      <c r="DO222">
        <v>1</v>
      </c>
      <c r="DP222">
        <v>0.14860000000000001</v>
      </c>
      <c r="DQ222">
        <v>88</v>
      </c>
      <c r="DR222">
        <v>1800</v>
      </c>
    </row>
    <row r="223" spans="95:122" x14ac:dyDescent="0.25">
      <c r="CQ223" t="s">
        <v>637</v>
      </c>
      <c r="CR223" t="s">
        <v>124</v>
      </c>
      <c r="CS223" t="s">
        <v>493</v>
      </c>
      <c r="CT223">
        <v>46056</v>
      </c>
      <c r="CU223">
        <v>1</v>
      </c>
      <c r="CV223">
        <v>1</v>
      </c>
      <c r="CX223">
        <v>1</v>
      </c>
      <c r="CZ223">
        <v>8.6805555555555551E-4</v>
      </c>
      <c r="DA223">
        <v>8.6805555555555551E-4</v>
      </c>
      <c r="DB223">
        <v>7.873842592592592E-2</v>
      </c>
      <c r="DC223">
        <v>2.5347222222222222E-2</v>
      </c>
      <c r="DD223">
        <v>125</v>
      </c>
      <c r="DE223">
        <v>194</v>
      </c>
      <c r="DF223">
        <v>38</v>
      </c>
      <c r="DG223" t="s">
        <v>954</v>
      </c>
      <c r="DH223">
        <v>14208</v>
      </c>
      <c r="DI223">
        <v>0.30399999999999999</v>
      </c>
      <c r="DJ223">
        <v>2</v>
      </c>
      <c r="DK223">
        <v>5.2600000000000001E-2</v>
      </c>
      <c r="DL223">
        <v>2650</v>
      </c>
      <c r="DM223">
        <v>1325</v>
      </c>
      <c r="DQ223">
        <v>88</v>
      </c>
    </row>
    <row r="224" spans="95:122" x14ac:dyDescent="0.25">
      <c r="CQ224" t="s">
        <v>637</v>
      </c>
      <c r="CR224" t="s">
        <v>124</v>
      </c>
      <c r="CS224" t="s">
        <v>493</v>
      </c>
      <c r="CT224">
        <v>46058</v>
      </c>
      <c r="CU224">
        <v>1</v>
      </c>
      <c r="CV224">
        <v>1</v>
      </c>
      <c r="CX224">
        <v>1</v>
      </c>
      <c r="CZ224">
        <v>5.7870370370370373E-5</v>
      </c>
      <c r="DA224">
        <v>5.7870370370370373E-5</v>
      </c>
      <c r="DB224">
        <v>2.9409722222222223E-2</v>
      </c>
      <c r="DC224">
        <v>2.6805555555555555E-2</v>
      </c>
      <c r="DD224">
        <v>188</v>
      </c>
      <c r="DE224">
        <v>309</v>
      </c>
      <c r="DF224">
        <v>51</v>
      </c>
      <c r="DG224" t="s">
        <v>1100</v>
      </c>
      <c r="DH224">
        <v>11698</v>
      </c>
      <c r="DI224">
        <v>0.27129999999999999</v>
      </c>
      <c r="DJ224">
        <v>1</v>
      </c>
      <c r="DK224">
        <v>1.9599999999999999E-2</v>
      </c>
      <c r="DL224">
        <v>1250</v>
      </c>
      <c r="DM224">
        <v>1250</v>
      </c>
      <c r="DN224">
        <v>1250</v>
      </c>
      <c r="DO224">
        <v>1</v>
      </c>
      <c r="DP224">
        <v>0.51849999999999996</v>
      </c>
      <c r="DQ224">
        <v>88</v>
      </c>
      <c r="DR224">
        <v>1250</v>
      </c>
    </row>
    <row r="225" spans="95:122" x14ac:dyDescent="0.25">
      <c r="CQ225" t="s">
        <v>637</v>
      </c>
      <c r="CR225" t="s">
        <v>124</v>
      </c>
      <c r="CS225" t="s">
        <v>49</v>
      </c>
      <c r="CT225">
        <v>46063</v>
      </c>
      <c r="CU225">
        <v>1</v>
      </c>
      <c r="CV225">
        <v>1</v>
      </c>
      <c r="CW225">
        <v>1</v>
      </c>
      <c r="CZ225">
        <v>5.4050925925925924E-3</v>
      </c>
      <c r="DA225">
        <v>5.4050925925925924E-3</v>
      </c>
      <c r="DB225">
        <v>3.9467592592592596E-2</v>
      </c>
      <c r="DC225">
        <v>8.3796296296296292E-3</v>
      </c>
      <c r="DD225">
        <v>87</v>
      </c>
      <c r="DE225">
        <v>149</v>
      </c>
      <c r="DF225">
        <v>23</v>
      </c>
      <c r="DG225">
        <v>2</v>
      </c>
      <c r="DH225">
        <v>9412</v>
      </c>
      <c r="DI225">
        <v>0.26440000000000002</v>
      </c>
      <c r="DJ225">
        <v>2</v>
      </c>
      <c r="DK225">
        <v>8.6999999999999994E-2</v>
      </c>
      <c r="DL225">
        <v>2600</v>
      </c>
      <c r="DM225">
        <v>1300</v>
      </c>
      <c r="DN225">
        <v>2600</v>
      </c>
      <c r="DO225">
        <v>1</v>
      </c>
      <c r="DP225">
        <v>0.12039999999999999</v>
      </c>
      <c r="DQ225">
        <v>88</v>
      </c>
      <c r="DR225">
        <v>1300</v>
      </c>
    </row>
    <row r="226" spans="95:122" x14ac:dyDescent="0.25">
      <c r="CQ226" t="s">
        <v>637</v>
      </c>
      <c r="CR226" t="s">
        <v>124</v>
      </c>
      <c r="CS226" t="s">
        <v>49</v>
      </c>
      <c r="CT226">
        <v>46070</v>
      </c>
      <c r="CU226">
        <v>1</v>
      </c>
      <c r="CV226">
        <v>1</v>
      </c>
      <c r="CX226">
        <v>1</v>
      </c>
      <c r="CZ226">
        <v>1.4930555555555556E-3</v>
      </c>
      <c r="DA226">
        <v>1.4930555555555556E-3</v>
      </c>
      <c r="DB226">
        <v>0.22990740740740739</v>
      </c>
      <c r="DC226">
        <v>9.1770833333333329E-2</v>
      </c>
      <c r="DD226">
        <v>91</v>
      </c>
      <c r="DE226">
        <v>149</v>
      </c>
      <c r="DF226">
        <v>21</v>
      </c>
      <c r="DG226" t="s">
        <v>820</v>
      </c>
      <c r="DH226">
        <v>27346</v>
      </c>
      <c r="DI226">
        <v>0.23080000000000001</v>
      </c>
      <c r="DJ226">
        <v>1</v>
      </c>
      <c r="DK226">
        <v>4.7600000000000003E-2</v>
      </c>
      <c r="DL226">
        <v>600</v>
      </c>
      <c r="DM226">
        <v>600</v>
      </c>
      <c r="DQ226">
        <v>88</v>
      </c>
    </row>
    <row r="227" spans="95:122" x14ac:dyDescent="0.25">
      <c r="CQ227" t="s">
        <v>637</v>
      </c>
      <c r="CR227" t="s">
        <v>124</v>
      </c>
      <c r="CS227" t="s">
        <v>55</v>
      </c>
      <c r="CT227">
        <v>46057</v>
      </c>
      <c r="CU227">
        <v>1</v>
      </c>
      <c r="CV227">
        <v>1</v>
      </c>
      <c r="CX227">
        <v>1</v>
      </c>
      <c r="CZ227">
        <v>4.6296296296296294E-5</v>
      </c>
      <c r="DA227">
        <v>4.6296296296296294E-5</v>
      </c>
      <c r="DB227">
        <v>0</v>
      </c>
      <c r="DC227">
        <v>1.15625E-2</v>
      </c>
      <c r="DD227">
        <v>84</v>
      </c>
      <c r="DE227">
        <v>181</v>
      </c>
      <c r="DF227">
        <v>19</v>
      </c>
      <c r="DG227" t="s">
        <v>694</v>
      </c>
      <c r="DH227">
        <v>3610</v>
      </c>
      <c r="DI227">
        <v>0.22620000000000001</v>
      </c>
      <c r="DJ227">
        <v>4</v>
      </c>
      <c r="DK227">
        <v>0.21049999999999999</v>
      </c>
      <c r="DL227">
        <v>4920</v>
      </c>
      <c r="DM227">
        <v>1230</v>
      </c>
      <c r="DN227">
        <v>4420</v>
      </c>
      <c r="DO227">
        <v>0.89839999999999998</v>
      </c>
      <c r="DP227">
        <v>0.1085</v>
      </c>
      <c r="DQ227">
        <v>88</v>
      </c>
      <c r="DR227">
        <v>1473</v>
      </c>
    </row>
    <row r="228" spans="95:122" x14ac:dyDescent="0.25">
      <c r="CQ228" t="s">
        <v>637</v>
      </c>
      <c r="CR228" t="s">
        <v>124</v>
      </c>
      <c r="CS228" t="s">
        <v>55</v>
      </c>
      <c r="CT228">
        <v>46058</v>
      </c>
      <c r="CU228">
        <v>1</v>
      </c>
      <c r="CV228">
        <v>1</v>
      </c>
      <c r="CX228">
        <v>1</v>
      </c>
      <c r="CZ228">
        <v>8.1018518518518516E-5</v>
      </c>
      <c r="DA228">
        <v>8.1018518518518516E-5</v>
      </c>
      <c r="DB228">
        <v>9.9537037037037042E-4</v>
      </c>
      <c r="DC228">
        <v>1.1817129629629629E-2</v>
      </c>
      <c r="DD228">
        <v>93</v>
      </c>
      <c r="DE228">
        <v>222</v>
      </c>
      <c r="DF228">
        <v>20</v>
      </c>
      <c r="DG228">
        <v>1.45</v>
      </c>
      <c r="DH228">
        <v>1349</v>
      </c>
      <c r="DI228">
        <v>0.21510000000000001</v>
      </c>
      <c r="DJ228">
        <v>3</v>
      </c>
      <c r="DK228">
        <v>0.15</v>
      </c>
      <c r="DL228">
        <v>755</v>
      </c>
      <c r="DM228">
        <v>252</v>
      </c>
      <c r="DN228">
        <v>300</v>
      </c>
      <c r="DO228">
        <v>0.39739999999999998</v>
      </c>
      <c r="DP228">
        <v>0.12870000000000001</v>
      </c>
      <c r="DQ228">
        <v>88</v>
      </c>
      <c r="DR228">
        <v>300</v>
      </c>
    </row>
    <row r="229" spans="95:122" x14ac:dyDescent="0.25">
      <c r="CQ229" t="s">
        <v>637</v>
      </c>
      <c r="CR229" t="s">
        <v>124</v>
      </c>
      <c r="CS229" t="s">
        <v>73</v>
      </c>
      <c r="CT229">
        <v>46062</v>
      </c>
      <c r="CU229">
        <v>1</v>
      </c>
      <c r="CV229">
        <v>1</v>
      </c>
      <c r="CX229">
        <v>1</v>
      </c>
      <c r="CZ229">
        <v>3.1250000000000001E-4</v>
      </c>
      <c r="DA229">
        <v>3.1250000000000001E-4</v>
      </c>
      <c r="DB229">
        <v>1.3090277777777777E-2</v>
      </c>
      <c r="DC229">
        <v>3.3564814814814812E-4</v>
      </c>
      <c r="DD229">
        <v>50</v>
      </c>
      <c r="DE229">
        <v>86</v>
      </c>
      <c r="DF229">
        <v>10</v>
      </c>
      <c r="DG229">
        <v>1.6</v>
      </c>
      <c r="DH229">
        <v>15987</v>
      </c>
      <c r="DI229">
        <v>0.2</v>
      </c>
      <c r="DJ229">
        <v>1</v>
      </c>
      <c r="DK229">
        <v>0.1</v>
      </c>
      <c r="DL229">
        <v>250</v>
      </c>
      <c r="DM229">
        <v>250</v>
      </c>
      <c r="DQ229">
        <v>88</v>
      </c>
    </row>
    <row r="230" spans="95:122" x14ac:dyDescent="0.25">
      <c r="CQ230" t="s">
        <v>637</v>
      </c>
      <c r="CR230" t="s">
        <v>124</v>
      </c>
      <c r="CS230" t="s">
        <v>73</v>
      </c>
      <c r="CT230">
        <v>46063</v>
      </c>
      <c r="CU230">
        <v>1</v>
      </c>
      <c r="CV230">
        <v>1</v>
      </c>
      <c r="CX230">
        <v>1</v>
      </c>
      <c r="CZ230">
        <v>0</v>
      </c>
      <c r="DA230">
        <v>0</v>
      </c>
      <c r="DB230">
        <v>3.6076388888888887E-2</v>
      </c>
      <c r="DC230">
        <v>4.6898148148148147E-2</v>
      </c>
      <c r="DD230">
        <v>95</v>
      </c>
      <c r="DE230">
        <v>161</v>
      </c>
      <c r="DF230">
        <v>25</v>
      </c>
      <c r="DG230">
        <v>1.92</v>
      </c>
      <c r="DH230">
        <v>12798</v>
      </c>
      <c r="DI230">
        <v>0.26319999999999999</v>
      </c>
      <c r="DJ230">
        <v>1</v>
      </c>
      <c r="DK230">
        <v>0.04</v>
      </c>
      <c r="DL230">
        <v>1500</v>
      </c>
      <c r="DM230">
        <v>1500</v>
      </c>
      <c r="DN230">
        <v>1500</v>
      </c>
      <c r="DO230">
        <v>1</v>
      </c>
      <c r="DP230">
        <v>0.3241</v>
      </c>
      <c r="DQ230">
        <v>88</v>
      </c>
      <c r="DR230">
        <v>1500</v>
      </c>
    </row>
    <row r="231" spans="95:122" x14ac:dyDescent="0.25">
      <c r="CQ231" t="s">
        <v>637</v>
      </c>
      <c r="CR231" t="s">
        <v>124</v>
      </c>
      <c r="CS231" t="s">
        <v>73</v>
      </c>
      <c r="CT231">
        <v>46065</v>
      </c>
      <c r="CU231">
        <v>1</v>
      </c>
      <c r="CV231">
        <v>1</v>
      </c>
      <c r="CX231">
        <v>1</v>
      </c>
      <c r="CZ231">
        <v>4.6296296296296294E-5</v>
      </c>
      <c r="DA231">
        <v>4.6296296296296294E-5</v>
      </c>
      <c r="DB231">
        <v>2.5983796296296297E-2</v>
      </c>
      <c r="DC231">
        <v>2.4456018518518519E-2</v>
      </c>
      <c r="DD231">
        <v>44</v>
      </c>
      <c r="DE231">
        <v>75</v>
      </c>
      <c r="DF231">
        <v>10</v>
      </c>
      <c r="DG231">
        <v>1.3</v>
      </c>
      <c r="DH231">
        <v>24415</v>
      </c>
      <c r="DI231">
        <v>0.2273</v>
      </c>
      <c r="DJ231">
        <v>3</v>
      </c>
      <c r="DK231">
        <v>0.3</v>
      </c>
      <c r="DL231">
        <v>3100</v>
      </c>
      <c r="DM231">
        <v>1033</v>
      </c>
      <c r="DN231">
        <v>1700</v>
      </c>
      <c r="DO231">
        <v>0.5484</v>
      </c>
      <c r="DP231">
        <v>7.9100000000000004E-2</v>
      </c>
      <c r="DQ231">
        <v>88</v>
      </c>
      <c r="DR231">
        <v>1700</v>
      </c>
    </row>
    <row r="232" spans="95:122" x14ac:dyDescent="0.25">
      <c r="CQ232" t="s">
        <v>637</v>
      </c>
      <c r="CR232" t="s">
        <v>125</v>
      </c>
      <c r="CS232" t="s">
        <v>18</v>
      </c>
      <c r="CT232">
        <v>46058</v>
      </c>
      <c r="CU232">
        <v>1</v>
      </c>
      <c r="CV232">
        <v>1</v>
      </c>
      <c r="CX232">
        <v>1</v>
      </c>
      <c r="CZ232">
        <v>9.2592592592592588E-5</v>
      </c>
      <c r="DA232">
        <v>9.2592592592592588E-5</v>
      </c>
      <c r="DB232">
        <v>9.8599537037037041E-2</v>
      </c>
      <c r="DC232">
        <v>1.3819444444444445E-2</v>
      </c>
      <c r="DD232">
        <v>115</v>
      </c>
      <c r="DE232">
        <v>238</v>
      </c>
      <c r="DF232">
        <v>16</v>
      </c>
      <c r="DG232">
        <v>1.8125</v>
      </c>
      <c r="DH232">
        <v>32166</v>
      </c>
      <c r="DI232">
        <v>0.1391</v>
      </c>
      <c r="DJ232">
        <v>4</v>
      </c>
      <c r="DK232">
        <v>0.25</v>
      </c>
      <c r="DL232">
        <v>5650</v>
      </c>
      <c r="DM232">
        <v>1413</v>
      </c>
      <c r="DN232">
        <v>5000</v>
      </c>
      <c r="DO232">
        <v>0.88500000000000001</v>
      </c>
      <c r="DP232">
        <v>0.22509999999999999</v>
      </c>
      <c r="DQ232">
        <v>88</v>
      </c>
      <c r="DR232">
        <v>1667</v>
      </c>
    </row>
    <row r="233" spans="95:122" x14ac:dyDescent="0.25">
      <c r="CQ233" t="s">
        <v>637</v>
      </c>
      <c r="CR233" t="s">
        <v>125</v>
      </c>
      <c r="CS233" t="s">
        <v>60</v>
      </c>
      <c r="CT233">
        <v>46056</v>
      </c>
      <c r="CU233">
        <v>1</v>
      </c>
      <c r="CV233">
        <v>1</v>
      </c>
      <c r="CX233">
        <v>1</v>
      </c>
      <c r="CZ233">
        <v>3.4722222222222222E-5</v>
      </c>
      <c r="DA233">
        <v>3.4722222222222222E-5</v>
      </c>
      <c r="DB233">
        <v>4.1354166666666664E-2</v>
      </c>
      <c r="DC233">
        <v>9.0624999999999994E-3</v>
      </c>
      <c r="DD233">
        <v>89</v>
      </c>
      <c r="DE233">
        <v>148</v>
      </c>
      <c r="DF233">
        <v>8</v>
      </c>
      <c r="DG233">
        <v>1.625</v>
      </c>
      <c r="DH233">
        <v>52670</v>
      </c>
      <c r="DI233">
        <v>8.9899999999999994E-2</v>
      </c>
      <c r="DJ233">
        <v>1</v>
      </c>
      <c r="DK233">
        <v>0.125</v>
      </c>
      <c r="DL233">
        <v>500</v>
      </c>
      <c r="DM233">
        <v>500</v>
      </c>
      <c r="DN233">
        <v>1000</v>
      </c>
      <c r="DO233">
        <v>2</v>
      </c>
      <c r="DQ233">
        <v>88</v>
      </c>
      <c r="DR233">
        <v>1000</v>
      </c>
    </row>
    <row r="234" spans="95:122" x14ac:dyDescent="0.25">
      <c r="CQ234" t="s">
        <v>637</v>
      </c>
      <c r="CR234" t="s">
        <v>125</v>
      </c>
      <c r="CS234" t="s">
        <v>85</v>
      </c>
      <c r="CT234">
        <v>46063</v>
      </c>
      <c r="CU234">
        <v>1</v>
      </c>
      <c r="CV234">
        <v>1</v>
      </c>
      <c r="CX234">
        <v>1</v>
      </c>
      <c r="CZ234">
        <v>0</v>
      </c>
      <c r="DA234">
        <v>0</v>
      </c>
      <c r="DB234">
        <v>1.9675925925925926E-4</v>
      </c>
      <c r="DC234">
        <v>1.5069444444444444E-2</v>
      </c>
      <c r="DD234">
        <v>107</v>
      </c>
      <c r="DE234">
        <v>230</v>
      </c>
      <c r="DF234">
        <v>27</v>
      </c>
      <c r="DG234" t="s">
        <v>693</v>
      </c>
      <c r="DH234">
        <v>27103</v>
      </c>
      <c r="DI234">
        <v>0.25230000000000002</v>
      </c>
      <c r="DJ234">
        <v>1</v>
      </c>
      <c r="DK234">
        <v>3.6999999999999998E-2</v>
      </c>
      <c r="DL234">
        <v>1500</v>
      </c>
      <c r="DM234">
        <v>1500</v>
      </c>
      <c r="DQ234">
        <v>88</v>
      </c>
    </row>
    <row r="235" spans="95:122" x14ac:dyDescent="0.25">
      <c r="CQ235" t="s">
        <v>637</v>
      </c>
      <c r="CR235" t="s">
        <v>125</v>
      </c>
      <c r="CS235" t="s">
        <v>85</v>
      </c>
      <c r="CT235">
        <v>46080</v>
      </c>
      <c r="CU235">
        <v>1</v>
      </c>
      <c r="CV235">
        <v>1</v>
      </c>
      <c r="CX235">
        <v>1</v>
      </c>
      <c r="CZ235">
        <v>0</v>
      </c>
      <c r="DA235">
        <v>0</v>
      </c>
      <c r="DB235">
        <v>0.20137731481481483</v>
      </c>
      <c r="DC235">
        <v>0.18059027777777778</v>
      </c>
      <c r="DD235">
        <v>100</v>
      </c>
      <c r="DE235">
        <v>221</v>
      </c>
      <c r="DF235">
        <v>17</v>
      </c>
      <c r="DG235" t="s">
        <v>731</v>
      </c>
      <c r="DH235">
        <v>31096</v>
      </c>
      <c r="DI235">
        <v>0.17</v>
      </c>
      <c r="DJ235">
        <v>2</v>
      </c>
      <c r="DK235">
        <v>0.1176</v>
      </c>
      <c r="DL235">
        <v>1600</v>
      </c>
      <c r="DM235">
        <v>800</v>
      </c>
      <c r="DN235">
        <v>2500</v>
      </c>
      <c r="DO235">
        <v>1.5625</v>
      </c>
      <c r="DQ235">
        <v>88</v>
      </c>
      <c r="DR235">
        <v>2500</v>
      </c>
    </row>
    <row r="236" spans="95:122" x14ac:dyDescent="0.25">
      <c r="CQ236" t="s">
        <v>637</v>
      </c>
      <c r="CR236" t="s">
        <v>125</v>
      </c>
      <c r="CS236" t="s">
        <v>122</v>
      </c>
      <c r="CT236">
        <v>46062</v>
      </c>
      <c r="CU236">
        <v>1</v>
      </c>
      <c r="CV236">
        <v>1</v>
      </c>
      <c r="CX236">
        <v>1</v>
      </c>
      <c r="CZ236">
        <v>0</v>
      </c>
      <c r="DA236">
        <v>0</v>
      </c>
      <c r="DB236">
        <v>1.3680555555555555E-2</v>
      </c>
      <c r="DC236">
        <v>1.9085648148148147E-2</v>
      </c>
      <c r="DD236">
        <v>53</v>
      </c>
      <c r="DE236">
        <v>175</v>
      </c>
      <c r="DF236">
        <v>10</v>
      </c>
      <c r="DG236">
        <v>2.1</v>
      </c>
      <c r="DH236">
        <v>45716</v>
      </c>
      <c r="DI236">
        <v>0.18870000000000001</v>
      </c>
      <c r="DJ236">
        <v>2</v>
      </c>
      <c r="DK236">
        <v>0.2</v>
      </c>
      <c r="DL236">
        <v>8000</v>
      </c>
      <c r="DM236">
        <v>4000</v>
      </c>
      <c r="DN236">
        <v>8000</v>
      </c>
      <c r="DO236">
        <v>1</v>
      </c>
      <c r="DP236">
        <v>0.1032</v>
      </c>
      <c r="DQ236">
        <v>88</v>
      </c>
      <c r="DR236">
        <v>4000</v>
      </c>
    </row>
    <row r="237" spans="95:122" x14ac:dyDescent="0.25">
      <c r="CQ237" t="s">
        <v>637</v>
      </c>
      <c r="CR237" t="s">
        <v>125</v>
      </c>
      <c r="CS237" t="s">
        <v>59</v>
      </c>
      <c r="CT237">
        <v>46071</v>
      </c>
      <c r="CU237">
        <v>1</v>
      </c>
      <c r="CV237">
        <v>1</v>
      </c>
      <c r="CX237">
        <v>1</v>
      </c>
      <c r="CZ237">
        <v>2.3148148148148147E-5</v>
      </c>
      <c r="DA237">
        <v>2.3148148148148147E-5</v>
      </c>
      <c r="DB237">
        <v>0.19487268518518519</v>
      </c>
      <c r="DC237">
        <v>0.15010416666666668</v>
      </c>
      <c r="DD237">
        <v>187</v>
      </c>
      <c r="DE237">
        <v>334</v>
      </c>
      <c r="DF237">
        <v>19</v>
      </c>
      <c r="DG237" t="s">
        <v>794</v>
      </c>
      <c r="DH237">
        <v>33192</v>
      </c>
      <c r="DI237">
        <v>0.1016</v>
      </c>
      <c r="DJ237">
        <v>1</v>
      </c>
      <c r="DK237">
        <v>5.2600000000000001E-2</v>
      </c>
      <c r="DL237">
        <v>4500</v>
      </c>
      <c r="DM237">
        <v>4500</v>
      </c>
      <c r="DN237">
        <v>4500</v>
      </c>
      <c r="DO237">
        <v>1</v>
      </c>
      <c r="DP237">
        <v>0.18190000000000001</v>
      </c>
      <c r="DQ237">
        <v>88</v>
      </c>
      <c r="DR237">
        <v>4500</v>
      </c>
    </row>
    <row r="238" spans="95:122" x14ac:dyDescent="0.25">
      <c r="CQ238" t="s">
        <v>637</v>
      </c>
      <c r="CR238" t="s">
        <v>125</v>
      </c>
      <c r="CS238" t="s">
        <v>59</v>
      </c>
      <c r="CT238">
        <v>46076</v>
      </c>
      <c r="CU238">
        <v>1</v>
      </c>
      <c r="CV238">
        <v>1</v>
      </c>
      <c r="CX238">
        <v>1</v>
      </c>
      <c r="CZ238">
        <v>0</v>
      </c>
      <c r="DA238">
        <v>0</v>
      </c>
      <c r="DB238">
        <v>0.16280092592592593</v>
      </c>
      <c r="DC238">
        <v>0.18708333333333332</v>
      </c>
      <c r="DD238">
        <v>133</v>
      </c>
      <c r="DE238">
        <v>261</v>
      </c>
      <c r="DF238">
        <v>19</v>
      </c>
      <c r="DG238" t="s">
        <v>794</v>
      </c>
      <c r="DH238">
        <v>31970</v>
      </c>
      <c r="DI238">
        <v>0.1429</v>
      </c>
      <c r="DJ238">
        <v>1</v>
      </c>
      <c r="DK238">
        <v>5.2600000000000001E-2</v>
      </c>
      <c r="DL238">
        <v>7200</v>
      </c>
      <c r="DM238">
        <v>7200</v>
      </c>
      <c r="DN238">
        <v>7200</v>
      </c>
      <c r="DO238">
        <v>1</v>
      </c>
      <c r="DP238">
        <v>0.1333</v>
      </c>
      <c r="DQ238">
        <v>88</v>
      </c>
      <c r="DR238">
        <v>7200</v>
      </c>
    </row>
    <row r="239" spans="95:122" x14ac:dyDescent="0.25">
      <c r="CQ239" t="s">
        <v>637</v>
      </c>
      <c r="CR239" t="s">
        <v>2</v>
      </c>
      <c r="CS239" t="s">
        <v>15</v>
      </c>
      <c r="CT239">
        <v>46064</v>
      </c>
      <c r="CU239">
        <v>1</v>
      </c>
      <c r="CV239">
        <v>1</v>
      </c>
      <c r="CX239">
        <v>1</v>
      </c>
      <c r="CZ239">
        <v>1.6203703703703703E-4</v>
      </c>
      <c r="DA239">
        <v>1.6203703703703703E-4</v>
      </c>
      <c r="DB239">
        <v>2.9155092592592594E-2</v>
      </c>
      <c r="DC239">
        <v>5.2557870370370373E-2</v>
      </c>
      <c r="DD239">
        <v>67</v>
      </c>
      <c r="DE239">
        <v>88</v>
      </c>
      <c r="DF239">
        <v>14</v>
      </c>
      <c r="DG239">
        <v>1.5</v>
      </c>
      <c r="DH239">
        <v>8072</v>
      </c>
      <c r="DI239">
        <v>0.20899999999999999</v>
      </c>
      <c r="DJ239">
        <v>1</v>
      </c>
      <c r="DK239">
        <v>7.1400000000000005E-2</v>
      </c>
      <c r="DL239">
        <v>360</v>
      </c>
      <c r="DM239">
        <v>360</v>
      </c>
      <c r="DN239">
        <v>360</v>
      </c>
      <c r="DO239">
        <v>1</v>
      </c>
      <c r="DP239">
        <v>0.2019</v>
      </c>
      <c r="DQ239">
        <v>88</v>
      </c>
      <c r="DR239">
        <v>360</v>
      </c>
    </row>
    <row r="240" spans="95:122" x14ac:dyDescent="0.25">
      <c r="CQ240" t="s">
        <v>637</v>
      </c>
      <c r="CR240" t="s">
        <v>2</v>
      </c>
      <c r="CS240" t="s">
        <v>15</v>
      </c>
      <c r="CT240">
        <v>46070</v>
      </c>
      <c r="CU240">
        <v>1</v>
      </c>
      <c r="CV240">
        <v>1</v>
      </c>
      <c r="CX240">
        <v>1</v>
      </c>
      <c r="CZ240">
        <v>4.6296296296296294E-5</v>
      </c>
      <c r="DA240">
        <v>4.6296296296296294E-5</v>
      </c>
      <c r="DB240">
        <v>0.20614583333333333</v>
      </c>
      <c r="DC240">
        <v>0.1395949074074074</v>
      </c>
      <c r="DD240">
        <v>55</v>
      </c>
      <c r="DE240">
        <v>76</v>
      </c>
      <c r="DF240">
        <v>9</v>
      </c>
      <c r="DG240" t="s">
        <v>710</v>
      </c>
      <c r="DH240">
        <v>9007</v>
      </c>
      <c r="DI240">
        <v>0.1636</v>
      </c>
      <c r="DJ240">
        <v>1</v>
      </c>
      <c r="DK240">
        <v>0.1111</v>
      </c>
      <c r="DL240">
        <v>2300</v>
      </c>
      <c r="DM240">
        <v>2300</v>
      </c>
      <c r="DN240">
        <v>2300</v>
      </c>
      <c r="DO240">
        <v>1</v>
      </c>
      <c r="DP240">
        <v>0.32150000000000001</v>
      </c>
      <c r="DQ240">
        <v>88</v>
      </c>
      <c r="DR240">
        <v>2300</v>
      </c>
    </row>
    <row r="241" spans="95:122" x14ac:dyDescent="0.25">
      <c r="CQ241" t="s">
        <v>637</v>
      </c>
      <c r="CR241" t="s">
        <v>2</v>
      </c>
      <c r="CS241" t="s">
        <v>15</v>
      </c>
      <c r="CT241">
        <v>46077</v>
      </c>
      <c r="CU241">
        <v>1</v>
      </c>
      <c r="CV241">
        <v>1</v>
      </c>
      <c r="CX241">
        <v>1</v>
      </c>
      <c r="CZ241">
        <v>0</v>
      </c>
      <c r="DA241">
        <v>0</v>
      </c>
      <c r="DB241">
        <v>0.13829861111111111</v>
      </c>
      <c r="DC241">
        <v>0.17762731481481481</v>
      </c>
      <c r="DD241">
        <v>62</v>
      </c>
      <c r="DE241">
        <v>100</v>
      </c>
      <c r="DF241">
        <v>16</v>
      </c>
      <c r="DG241">
        <v>1.9375</v>
      </c>
      <c r="DH241">
        <v>17904</v>
      </c>
      <c r="DI241">
        <v>0.2581</v>
      </c>
      <c r="DJ241">
        <v>1</v>
      </c>
      <c r="DK241">
        <v>6.25E-2</v>
      </c>
      <c r="DL241">
        <v>3500</v>
      </c>
      <c r="DM241">
        <v>3500</v>
      </c>
      <c r="DN241">
        <v>3500</v>
      </c>
      <c r="DO241">
        <v>1</v>
      </c>
      <c r="DP241">
        <v>0.13969999999999999</v>
      </c>
      <c r="DQ241">
        <v>88</v>
      </c>
      <c r="DR241">
        <v>3500</v>
      </c>
    </row>
    <row r="242" spans="95:122" x14ac:dyDescent="0.25">
      <c r="CQ242" t="s">
        <v>637</v>
      </c>
      <c r="CR242" t="s">
        <v>2</v>
      </c>
      <c r="CS242" t="s">
        <v>15</v>
      </c>
      <c r="CT242">
        <v>46080</v>
      </c>
      <c r="CU242">
        <v>1</v>
      </c>
      <c r="CV242">
        <v>1</v>
      </c>
      <c r="CX242">
        <v>1</v>
      </c>
      <c r="CZ242">
        <v>1.6203703703703703E-4</v>
      </c>
      <c r="DA242">
        <v>1.6203703703703703E-4</v>
      </c>
      <c r="DB242">
        <v>0.21124999999999999</v>
      </c>
      <c r="DC242">
        <v>0.17598379629629629</v>
      </c>
      <c r="DD242">
        <v>71</v>
      </c>
      <c r="DE242">
        <v>106</v>
      </c>
      <c r="DF242">
        <v>29</v>
      </c>
      <c r="DG242" t="s">
        <v>884</v>
      </c>
      <c r="DH242">
        <v>11067</v>
      </c>
      <c r="DI242">
        <v>0.40849999999999997</v>
      </c>
      <c r="DJ242">
        <v>2</v>
      </c>
      <c r="DK242">
        <v>6.9000000000000006E-2</v>
      </c>
      <c r="DL242">
        <v>3780</v>
      </c>
      <c r="DM242">
        <v>1890</v>
      </c>
      <c r="DN242">
        <v>3780</v>
      </c>
      <c r="DO242">
        <v>1</v>
      </c>
      <c r="DP242">
        <v>0.1434</v>
      </c>
      <c r="DQ242">
        <v>88</v>
      </c>
      <c r="DR242">
        <v>1890</v>
      </c>
    </row>
    <row r="243" spans="95:122" x14ac:dyDescent="0.25">
      <c r="CQ243" t="s">
        <v>637</v>
      </c>
      <c r="CR243" t="s">
        <v>2</v>
      </c>
      <c r="CS243" t="s">
        <v>42</v>
      </c>
      <c r="CT243">
        <v>46065</v>
      </c>
      <c r="CU243">
        <v>1</v>
      </c>
      <c r="CV243">
        <v>1</v>
      </c>
      <c r="CX243">
        <v>1</v>
      </c>
      <c r="CZ243">
        <v>2.8935185185185184E-4</v>
      </c>
      <c r="DA243">
        <v>2.8935185185185184E-4</v>
      </c>
      <c r="DB243">
        <v>8.3564814814814821E-3</v>
      </c>
      <c r="DC243">
        <v>1.638888888888889E-2</v>
      </c>
      <c r="DD243">
        <v>122</v>
      </c>
      <c r="DE243">
        <v>239</v>
      </c>
      <c r="DF243">
        <v>33</v>
      </c>
      <c r="DG243" t="s">
        <v>892</v>
      </c>
      <c r="DH243">
        <v>18660</v>
      </c>
      <c r="DI243">
        <v>0.27050000000000002</v>
      </c>
      <c r="DJ243">
        <v>1</v>
      </c>
      <c r="DK243">
        <v>3.0300000000000001E-2</v>
      </c>
      <c r="DL243">
        <v>180</v>
      </c>
      <c r="DM243">
        <v>180</v>
      </c>
      <c r="DN243">
        <v>180</v>
      </c>
      <c r="DO243">
        <v>1</v>
      </c>
      <c r="DP243">
        <v>0.32100000000000001</v>
      </c>
      <c r="DQ243">
        <v>88</v>
      </c>
      <c r="DR243">
        <v>180</v>
      </c>
    </row>
    <row r="244" spans="95:122" x14ac:dyDescent="0.25">
      <c r="CQ244" t="s">
        <v>637</v>
      </c>
      <c r="CR244" t="s">
        <v>2</v>
      </c>
      <c r="CS244" t="s">
        <v>42</v>
      </c>
      <c r="CT244">
        <v>46071</v>
      </c>
      <c r="CU244">
        <v>1</v>
      </c>
      <c r="CV244">
        <v>1</v>
      </c>
      <c r="CW244">
        <v>1</v>
      </c>
      <c r="CZ244">
        <v>5.8796296296296296E-3</v>
      </c>
      <c r="DA244">
        <v>5.8796296296296296E-3</v>
      </c>
      <c r="DB244">
        <v>0.1986111111111111</v>
      </c>
      <c r="DC244">
        <v>0.13188657407407409</v>
      </c>
      <c r="DD244">
        <v>77</v>
      </c>
      <c r="DE244">
        <v>149</v>
      </c>
      <c r="DF244">
        <v>21</v>
      </c>
      <c r="DG244" t="s">
        <v>748</v>
      </c>
      <c r="DH244">
        <v>21933</v>
      </c>
      <c r="DI244">
        <v>0.2727</v>
      </c>
      <c r="DJ244">
        <v>1</v>
      </c>
      <c r="DK244">
        <v>4.7600000000000003E-2</v>
      </c>
      <c r="DL244">
        <v>3000</v>
      </c>
      <c r="DM244">
        <v>3000</v>
      </c>
      <c r="DN244">
        <v>3000</v>
      </c>
      <c r="DO244">
        <v>1</v>
      </c>
      <c r="DP244">
        <v>8.2299999999999998E-2</v>
      </c>
      <c r="DQ244">
        <v>88</v>
      </c>
      <c r="DR244">
        <v>3000</v>
      </c>
    </row>
    <row r="245" spans="95:122" x14ac:dyDescent="0.25">
      <c r="CQ245" t="s">
        <v>637</v>
      </c>
      <c r="CR245" t="s">
        <v>2</v>
      </c>
      <c r="CS245" t="s">
        <v>29</v>
      </c>
      <c r="CT245">
        <v>46066</v>
      </c>
      <c r="CU245">
        <v>1</v>
      </c>
      <c r="CV245">
        <v>1</v>
      </c>
      <c r="CW245">
        <v>1</v>
      </c>
      <c r="CZ245">
        <v>4.5601851851851853E-3</v>
      </c>
      <c r="DA245">
        <v>4.5601851851851853E-3</v>
      </c>
      <c r="DB245">
        <v>0.20337962962962963</v>
      </c>
      <c r="DC245">
        <v>0.10766203703703704</v>
      </c>
      <c r="DD245">
        <v>57</v>
      </c>
      <c r="DE245">
        <v>118</v>
      </c>
      <c r="DF245">
        <v>23</v>
      </c>
      <c r="DG245" t="s">
        <v>830</v>
      </c>
      <c r="DH245">
        <v>22598</v>
      </c>
      <c r="DI245">
        <v>0.40350000000000003</v>
      </c>
      <c r="DJ245">
        <v>1</v>
      </c>
      <c r="DK245">
        <v>4.3499999999999997E-2</v>
      </c>
      <c r="DL245">
        <v>1500</v>
      </c>
      <c r="DM245">
        <v>1500</v>
      </c>
      <c r="DN245">
        <v>1500</v>
      </c>
      <c r="DO245">
        <v>1</v>
      </c>
      <c r="DP245">
        <v>0.31369999999999998</v>
      </c>
      <c r="DQ245">
        <v>88</v>
      </c>
      <c r="DR245">
        <v>1500</v>
      </c>
    </row>
    <row r="246" spans="95:122" x14ac:dyDescent="0.25">
      <c r="CQ246" t="s">
        <v>637</v>
      </c>
      <c r="CR246" t="s">
        <v>2</v>
      </c>
      <c r="CS246" t="s">
        <v>29</v>
      </c>
      <c r="CT246">
        <v>46069</v>
      </c>
      <c r="CU246">
        <v>1</v>
      </c>
      <c r="CV246">
        <v>1</v>
      </c>
      <c r="CX246">
        <v>1</v>
      </c>
      <c r="CZ246">
        <v>1.3541666666666667E-3</v>
      </c>
      <c r="DA246">
        <v>1.3541666666666667E-3</v>
      </c>
      <c r="DB246">
        <v>0.18005787037037038</v>
      </c>
      <c r="DC246">
        <v>0.13721064814814815</v>
      </c>
      <c r="DD246">
        <v>56</v>
      </c>
      <c r="DE246">
        <v>144</v>
      </c>
      <c r="DF246">
        <v>19</v>
      </c>
      <c r="DG246" t="s">
        <v>966</v>
      </c>
      <c r="DH246">
        <v>8932</v>
      </c>
      <c r="DI246">
        <v>0.33929999999999999</v>
      </c>
      <c r="DJ246">
        <v>1</v>
      </c>
      <c r="DK246">
        <v>5.2600000000000001E-2</v>
      </c>
      <c r="DL246">
        <v>1000</v>
      </c>
      <c r="DM246">
        <v>1000</v>
      </c>
      <c r="DN246">
        <v>1000</v>
      </c>
      <c r="DO246">
        <v>1</v>
      </c>
      <c r="DQ246">
        <v>88</v>
      </c>
      <c r="DR246">
        <v>1000</v>
      </c>
    </row>
    <row r="247" spans="95:122" x14ac:dyDescent="0.25">
      <c r="CQ247" t="s">
        <v>637</v>
      </c>
      <c r="CR247" t="s">
        <v>2</v>
      </c>
      <c r="CS247" t="s">
        <v>25</v>
      </c>
      <c r="CT247">
        <v>46062</v>
      </c>
      <c r="CU247">
        <v>1</v>
      </c>
      <c r="CV247">
        <v>1</v>
      </c>
      <c r="CX247">
        <v>1</v>
      </c>
      <c r="CZ247">
        <v>0</v>
      </c>
      <c r="DA247">
        <v>0</v>
      </c>
      <c r="DB247">
        <v>1.5196759259259259E-2</v>
      </c>
      <c r="DC247">
        <v>1.951388888888889E-2</v>
      </c>
      <c r="DD247">
        <v>62</v>
      </c>
      <c r="DE247">
        <v>125</v>
      </c>
      <c r="DF247">
        <v>11</v>
      </c>
      <c r="DG247" t="s">
        <v>908</v>
      </c>
      <c r="DH247">
        <v>10157</v>
      </c>
      <c r="DI247">
        <v>0.1774</v>
      </c>
      <c r="DJ247">
        <v>1</v>
      </c>
      <c r="DK247">
        <v>9.0899999999999995E-2</v>
      </c>
      <c r="DL247">
        <v>1400</v>
      </c>
      <c r="DM247">
        <v>1400</v>
      </c>
      <c r="DN247">
        <v>1400</v>
      </c>
      <c r="DO247">
        <v>1</v>
      </c>
      <c r="DP247">
        <v>0.13880000000000001</v>
      </c>
      <c r="DQ247">
        <v>88</v>
      </c>
      <c r="DR247">
        <v>1400</v>
      </c>
    </row>
    <row r="248" spans="95:122" x14ac:dyDescent="0.25">
      <c r="CQ248" t="s">
        <v>637</v>
      </c>
      <c r="CR248" t="s">
        <v>2</v>
      </c>
      <c r="CS248" t="s">
        <v>25</v>
      </c>
      <c r="CT248">
        <v>46066</v>
      </c>
      <c r="CU248">
        <v>1</v>
      </c>
      <c r="CV248">
        <v>1</v>
      </c>
      <c r="CW248">
        <v>1</v>
      </c>
      <c r="CZ248">
        <v>9.9652777777777778E-3</v>
      </c>
      <c r="DA248">
        <v>9.9652777777777778E-3</v>
      </c>
      <c r="DB248">
        <v>0.18025462962962963</v>
      </c>
      <c r="DC248">
        <v>0.12106481481481482</v>
      </c>
      <c r="DD248">
        <v>79</v>
      </c>
      <c r="DE248">
        <v>120</v>
      </c>
      <c r="DF248">
        <v>25</v>
      </c>
      <c r="DG248">
        <v>1.64</v>
      </c>
      <c r="DH248">
        <v>22690</v>
      </c>
      <c r="DI248">
        <v>0.3165</v>
      </c>
      <c r="DJ248">
        <v>1</v>
      </c>
      <c r="DK248">
        <v>0.04</v>
      </c>
      <c r="DL248">
        <v>13500</v>
      </c>
      <c r="DM248">
        <v>13500</v>
      </c>
      <c r="DN248">
        <v>13500</v>
      </c>
      <c r="DO248">
        <v>1</v>
      </c>
      <c r="DP248">
        <v>0.41830000000000001</v>
      </c>
      <c r="DQ248">
        <v>88</v>
      </c>
      <c r="DR248">
        <v>13500</v>
      </c>
    </row>
    <row r="249" spans="95:122" x14ac:dyDescent="0.25">
      <c r="CQ249" t="s">
        <v>637</v>
      </c>
      <c r="CR249" t="s">
        <v>2</v>
      </c>
      <c r="CS249" t="s">
        <v>38</v>
      </c>
      <c r="CT249">
        <v>46080</v>
      </c>
      <c r="CU249">
        <v>1</v>
      </c>
      <c r="CV249">
        <v>1</v>
      </c>
      <c r="CX249">
        <v>1</v>
      </c>
      <c r="CZ249">
        <v>3.0092592592592595E-4</v>
      </c>
      <c r="DA249">
        <v>3.0092592592592595E-4</v>
      </c>
      <c r="DB249">
        <v>0.23707175925925925</v>
      </c>
      <c r="DC249">
        <v>0.13664351851851853</v>
      </c>
      <c r="DD249">
        <v>82</v>
      </c>
      <c r="DE249">
        <v>119</v>
      </c>
      <c r="DF249">
        <v>36</v>
      </c>
      <c r="DG249" t="s">
        <v>997</v>
      </c>
      <c r="DH249">
        <v>27327</v>
      </c>
      <c r="DI249">
        <v>0.439</v>
      </c>
      <c r="DJ249">
        <v>2</v>
      </c>
      <c r="DK249">
        <v>5.5599999999999997E-2</v>
      </c>
      <c r="DL249">
        <v>7000</v>
      </c>
      <c r="DM249">
        <v>3500</v>
      </c>
      <c r="DN249">
        <v>7000</v>
      </c>
      <c r="DO249">
        <v>1</v>
      </c>
      <c r="DP249">
        <v>0.14130000000000001</v>
      </c>
      <c r="DQ249">
        <v>88</v>
      </c>
      <c r="DR249">
        <v>3500</v>
      </c>
    </row>
    <row r="250" spans="95:122" x14ac:dyDescent="0.25">
      <c r="CQ250" t="s">
        <v>637</v>
      </c>
      <c r="CR250" t="s">
        <v>2</v>
      </c>
      <c r="CS250" t="s">
        <v>38</v>
      </c>
      <c r="CT250">
        <v>46081</v>
      </c>
      <c r="CU250">
        <v>1</v>
      </c>
      <c r="CV250">
        <v>1</v>
      </c>
      <c r="CX250">
        <v>1</v>
      </c>
      <c r="CZ250">
        <v>5.7870370370370367E-4</v>
      </c>
      <c r="DA250">
        <v>5.7870370370370367E-4</v>
      </c>
      <c r="DB250">
        <v>0.15834490740740742</v>
      </c>
      <c r="DC250">
        <v>3.4722222222222224E-2</v>
      </c>
      <c r="DD250">
        <v>41</v>
      </c>
      <c r="DE250">
        <v>60</v>
      </c>
      <c r="DF250">
        <v>29</v>
      </c>
      <c r="DG250" t="s">
        <v>869</v>
      </c>
      <c r="DH250">
        <v>24271</v>
      </c>
      <c r="DI250">
        <v>0.70730000000000004</v>
      </c>
      <c r="DJ250">
        <v>1</v>
      </c>
      <c r="DK250">
        <v>3.4500000000000003E-2</v>
      </c>
      <c r="DL250">
        <v>1570</v>
      </c>
      <c r="DM250">
        <v>1570</v>
      </c>
      <c r="DN250">
        <v>1570</v>
      </c>
      <c r="DO250">
        <v>1</v>
      </c>
      <c r="DQ250">
        <v>88</v>
      </c>
      <c r="DR250">
        <v>1570</v>
      </c>
    </row>
    <row r="251" spans="95:122" x14ac:dyDescent="0.25">
      <c r="CQ251" t="s">
        <v>637</v>
      </c>
      <c r="CR251" t="s">
        <v>2</v>
      </c>
      <c r="CS251" t="s">
        <v>76</v>
      </c>
      <c r="CT251">
        <v>46071</v>
      </c>
      <c r="CU251">
        <v>1</v>
      </c>
      <c r="CV251">
        <v>1</v>
      </c>
      <c r="CX251">
        <v>1</v>
      </c>
      <c r="CZ251">
        <v>0</v>
      </c>
      <c r="DA251">
        <v>0</v>
      </c>
      <c r="DB251">
        <v>0.1481712962962963</v>
      </c>
      <c r="DC251">
        <v>0.13616898148148149</v>
      </c>
      <c r="DD251">
        <v>57</v>
      </c>
      <c r="DE251">
        <v>72</v>
      </c>
      <c r="DF251">
        <v>7</v>
      </c>
      <c r="DG251" t="s">
        <v>806</v>
      </c>
      <c r="DH251">
        <v>14589</v>
      </c>
      <c r="DI251">
        <v>0.12280000000000001</v>
      </c>
      <c r="DJ251">
        <v>1</v>
      </c>
      <c r="DK251">
        <v>0.1429</v>
      </c>
      <c r="DL251">
        <v>2500</v>
      </c>
      <c r="DM251">
        <v>2500</v>
      </c>
      <c r="DQ251">
        <v>88</v>
      </c>
    </row>
    <row r="252" spans="95:122" x14ac:dyDescent="0.25">
      <c r="CQ252" t="s">
        <v>637</v>
      </c>
      <c r="CR252" t="s">
        <v>6</v>
      </c>
      <c r="CS252" t="s">
        <v>19</v>
      </c>
      <c r="CT252">
        <v>46078</v>
      </c>
      <c r="CU252">
        <v>1</v>
      </c>
      <c r="CV252">
        <v>1</v>
      </c>
      <c r="CX252">
        <v>1</v>
      </c>
      <c r="CZ252">
        <v>1.6203703703703703E-4</v>
      </c>
      <c r="DA252">
        <v>1.6203703703703703E-4</v>
      </c>
      <c r="DB252">
        <v>0.23849537037037036</v>
      </c>
      <c r="DC252">
        <v>9.8379629629629636E-2</v>
      </c>
      <c r="DD252">
        <v>76</v>
      </c>
      <c r="DE252">
        <v>113</v>
      </c>
      <c r="DF252">
        <v>16</v>
      </c>
      <c r="DG252">
        <v>2.3125</v>
      </c>
      <c r="DH252">
        <v>33108</v>
      </c>
      <c r="DI252">
        <v>0.21049999999999999</v>
      </c>
      <c r="DJ252">
        <v>1</v>
      </c>
      <c r="DK252">
        <v>6.25E-2</v>
      </c>
      <c r="DL252">
        <v>3000</v>
      </c>
      <c r="DM252">
        <v>3000</v>
      </c>
      <c r="DN252">
        <v>3000</v>
      </c>
      <c r="DO252">
        <v>1</v>
      </c>
      <c r="DP252">
        <v>0.43280000000000002</v>
      </c>
      <c r="DQ252">
        <v>88</v>
      </c>
      <c r="DR252">
        <v>3000</v>
      </c>
    </row>
    <row r="253" spans="95:122" x14ac:dyDescent="0.25">
      <c r="CQ253" t="s">
        <v>637</v>
      </c>
      <c r="CR253" t="s">
        <v>6</v>
      </c>
      <c r="CS253" t="s">
        <v>19</v>
      </c>
      <c r="CT253">
        <v>46080</v>
      </c>
      <c r="CU253">
        <v>1</v>
      </c>
      <c r="CV253">
        <v>1</v>
      </c>
      <c r="CX253">
        <v>1</v>
      </c>
      <c r="CZ253">
        <v>1.1574074074074075E-4</v>
      </c>
      <c r="DA253">
        <v>1.1574074074074075E-4</v>
      </c>
      <c r="DB253">
        <v>0.16724537037037038</v>
      </c>
      <c r="DC253">
        <v>0.21822916666666667</v>
      </c>
      <c r="DD253">
        <v>97</v>
      </c>
      <c r="DE253">
        <v>186</v>
      </c>
      <c r="DF253">
        <v>25</v>
      </c>
      <c r="DG253">
        <v>2.08</v>
      </c>
      <c r="DH253">
        <v>28504</v>
      </c>
      <c r="DI253">
        <v>0.25769999999999998</v>
      </c>
      <c r="DJ253">
        <v>2</v>
      </c>
      <c r="DK253">
        <v>0.08</v>
      </c>
      <c r="DL253">
        <v>10260</v>
      </c>
      <c r="DM253">
        <v>5130</v>
      </c>
      <c r="DN253">
        <v>10260</v>
      </c>
      <c r="DO253">
        <v>1</v>
      </c>
      <c r="DP253">
        <v>0.18279999999999999</v>
      </c>
      <c r="DQ253">
        <v>88</v>
      </c>
      <c r="DR253">
        <v>5130</v>
      </c>
    </row>
    <row r="254" spans="95:122" x14ac:dyDescent="0.25">
      <c r="CQ254" t="s">
        <v>637</v>
      </c>
      <c r="CR254" t="s">
        <v>6</v>
      </c>
      <c r="CS254" t="s">
        <v>81</v>
      </c>
      <c r="CT254">
        <v>46077</v>
      </c>
      <c r="CU254">
        <v>1</v>
      </c>
      <c r="CV254">
        <v>1</v>
      </c>
      <c r="CX254">
        <v>1</v>
      </c>
      <c r="CZ254">
        <v>1.1574074074074075E-4</v>
      </c>
      <c r="DA254">
        <v>1.1574074074074075E-4</v>
      </c>
      <c r="DB254">
        <v>0.22275462962962964</v>
      </c>
      <c r="DC254">
        <v>0.13197916666666668</v>
      </c>
      <c r="DD254">
        <v>89</v>
      </c>
      <c r="DE254">
        <v>153</v>
      </c>
      <c r="DF254">
        <v>11</v>
      </c>
      <c r="DG254" t="s">
        <v>810</v>
      </c>
      <c r="DH254">
        <v>30653</v>
      </c>
      <c r="DI254">
        <v>0.1236</v>
      </c>
      <c r="DJ254">
        <v>2</v>
      </c>
      <c r="DK254">
        <v>0.18179999999999999</v>
      </c>
      <c r="DL254">
        <v>7570</v>
      </c>
      <c r="DM254">
        <v>3785</v>
      </c>
      <c r="DN254">
        <v>70</v>
      </c>
      <c r="DO254">
        <v>9.1999999999999998E-3</v>
      </c>
      <c r="DP254">
        <v>8.9999999999999998E-4</v>
      </c>
      <c r="DQ254">
        <v>88</v>
      </c>
      <c r="DR254">
        <v>70</v>
      </c>
    </row>
    <row r="255" spans="95:122" x14ac:dyDescent="0.25">
      <c r="CQ255" t="s">
        <v>637</v>
      </c>
      <c r="CR255" t="s">
        <v>6</v>
      </c>
      <c r="CS255" t="s">
        <v>35</v>
      </c>
      <c r="CT255">
        <v>46059</v>
      </c>
      <c r="CU255">
        <v>1</v>
      </c>
      <c r="CV255">
        <v>1</v>
      </c>
      <c r="CX255">
        <v>1</v>
      </c>
      <c r="CZ255">
        <v>1.0416666666666667E-4</v>
      </c>
      <c r="DA255">
        <v>1.0416666666666667E-4</v>
      </c>
      <c r="DB255">
        <v>2.6793981481481481E-2</v>
      </c>
      <c r="DC255">
        <v>1.681712962962963E-2</v>
      </c>
      <c r="DD255">
        <v>87</v>
      </c>
      <c r="DE255">
        <v>165</v>
      </c>
      <c r="DF255">
        <v>18</v>
      </c>
      <c r="DG255" t="s">
        <v>718</v>
      </c>
      <c r="DH255">
        <v>57846</v>
      </c>
      <c r="DI255">
        <v>0.2069</v>
      </c>
      <c r="DJ255">
        <v>2</v>
      </c>
      <c r="DK255">
        <v>0.1111</v>
      </c>
      <c r="DL255">
        <v>8476</v>
      </c>
      <c r="DM255">
        <v>4238</v>
      </c>
      <c r="DN255">
        <v>8476</v>
      </c>
      <c r="DO255">
        <v>1</v>
      </c>
      <c r="DP255">
        <v>1.0016</v>
      </c>
      <c r="DQ255">
        <v>88</v>
      </c>
      <c r="DR255">
        <v>4238</v>
      </c>
    </row>
    <row r="256" spans="95:122" x14ac:dyDescent="0.25">
      <c r="CQ256" t="s">
        <v>637</v>
      </c>
      <c r="CR256" t="s">
        <v>6</v>
      </c>
      <c r="CS256" t="s">
        <v>35</v>
      </c>
      <c r="CT256">
        <v>46077</v>
      </c>
      <c r="CU256">
        <v>1</v>
      </c>
      <c r="CV256">
        <v>1</v>
      </c>
      <c r="CX256">
        <v>1</v>
      </c>
      <c r="CZ256">
        <v>1.273148148148148E-4</v>
      </c>
      <c r="DA256">
        <v>1.273148148148148E-4</v>
      </c>
      <c r="DB256">
        <v>9.7557870370370364E-2</v>
      </c>
      <c r="DC256">
        <v>0.29656250000000001</v>
      </c>
      <c r="DD256">
        <v>82</v>
      </c>
      <c r="DE256">
        <v>165</v>
      </c>
      <c r="DF256">
        <v>18</v>
      </c>
      <c r="DG256" t="s">
        <v>752</v>
      </c>
      <c r="DH256">
        <v>33239</v>
      </c>
      <c r="DI256">
        <v>0.2195</v>
      </c>
      <c r="DJ256">
        <v>2</v>
      </c>
      <c r="DK256">
        <v>0.1111</v>
      </c>
      <c r="DL256">
        <v>12900</v>
      </c>
      <c r="DM256">
        <v>6450</v>
      </c>
      <c r="DN256">
        <v>12000</v>
      </c>
      <c r="DO256">
        <v>0.93020000000000003</v>
      </c>
      <c r="DP256">
        <v>0.23860000000000001</v>
      </c>
      <c r="DQ256">
        <v>88</v>
      </c>
      <c r="DR256">
        <v>12000</v>
      </c>
    </row>
    <row r="257" spans="95:122" x14ac:dyDescent="0.25">
      <c r="CQ257" t="s">
        <v>637</v>
      </c>
      <c r="CR257" t="s">
        <v>6</v>
      </c>
      <c r="CS257" t="s">
        <v>97</v>
      </c>
      <c r="CT257">
        <v>46057</v>
      </c>
      <c r="CU257">
        <v>1</v>
      </c>
      <c r="CV257">
        <v>1</v>
      </c>
      <c r="CX257">
        <v>1</v>
      </c>
      <c r="CZ257">
        <v>0</v>
      </c>
      <c r="DA257">
        <v>0</v>
      </c>
      <c r="DB257">
        <v>8.5567129629629632E-2</v>
      </c>
      <c r="DC257">
        <v>1.0393518518518519E-2</v>
      </c>
      <c r="DD257">
        <v>147</v>
      </c>
      <c r="DE257">
        <v>295</v>
      </c>
      <c r="DF257">
        <v>20</v>
      </c>
      <c r="DG257">
        <v>1.85</v>
      </c>
      <c r="DH257">
        <v>33758</v>
      </c>
      <c r="DI257">
        <v>0.1361</v>
      </c>
      <c r="DJ257">
        <v>2</v>
      </c>
      <c r="DK257">
        <v>0.1</v>
      </c>
      <c r="DL257">
        <v>615</v>
      </c>
      <c r="DM257">
        <v>308</v>
      </c>
      <c r="DN257">
        <v>615</v>
      </c>
      <c r="DO257">
        <v>1</v>
      </c>
      <c r="DP257">
        <v>1.5564</v>
      </c>
      <c r="DQ257">
        <v>88</v>
      </c>
      <c r="DR257">
        <v>308</v>
      </c>
    </row>
    <row r="258" spans="95:122" x14ac:dyDescent="0.25">
      <c r="CQ258" t="s">
        <v>637</v>
      </c>
      <c r="CR258" t="s">
        <v>6</v>
      </c>
      <c r="CS258" t="s">
        <v>97</v>
      </c>
      <c r="CT258">
        <v>46063</v>
      </c>
      <c r="CU258">
        <v>1</v>
      </c>
      <c r="CV258">
        <v>1</v>
      </c>
      <c r="CX258">
        <v>1</v>
      </c>
      <c r="CZ258">
        <v>1.1574074074074073E-5</v>
      </c>
      <c r="DA258">
        <v>1.1574074074074073E-5</v>
      </c>
      <c r="DB258">
        <v>5.9409722222222225E-2</v>
      </c>
      <c r="DC258">
        <v>3.5879629629629629E-2</v>
      </c>
      <c r="DD258">
        <v>79</v>
      </c>
      <c r="DE258">
        <v>158</v>
      </c>
      <c r="DF258">
        <v>33</v>
      </c>
      <c r="DG258" t="s">
        <v>1101</v>
      </c>
      <c r="DH258">
        <v>25942</v>
      </c>
      <c r="DI258">
        <v>0.41770000000000002</v>
      </c>
      <c r="DJ258">
        <v>5</v>
      </c>
      <c r="DK258">
        <v>0.1515</v>
      </c>
      <c r="DL258">
        <v>16585</v>
      </c>
      <c r="DM258">
        <v>3317</v>
      </c>
      <c r="DN258">
        <v>15385</v>
      </c>
      <c r="DO258">
        <v>0.92759999999999998</v>
      </c>
      <c r="DP258">
        <v>0.1883</v>
      </c>
      <c r="DQ258">
        <v>88</v>
      </c>
      <c r="DR258">
        <v>3846</v>
      </c>
    </row>
    <row r="259" spans="95:122" x14ac:dyDescent="0.25">
      <c r="CQ259" t="s">
        <v>637</v>
      </c>
      <c r="CR259" t="s">
        <v>6</v>
      </c>
      <c r="CS259" t="s">
        <v>97</v>
      </c>
      <c r="CT259">
        <v>46069</v>
      </c>
      <c r="CU259">
        <v>1</v>
      </c>
      <c r="CV259">
        <v>1</v>
      </c>
      <c r="CX259">
        <v>1</v>
      </c>
      <c r="CZ259">
        <v>1.6203703703703703E-4</v>
      </c>
      <c r="DA259">
        <v>1.6203703703703703E-4</v>
      </c>
      <c r="DB259">
        <v>0.17719907407407406</v>
      </c>
      <c r="DC259">
        <v>0.18</v>
      </c>
      <c r="DD259">
        <v>114</v>
      </c>
      <c r="DE259">
        <v>172</v>
      </c>
      <c r="DF259">
        <v>18</v>
      </c>
      <c r="DG259" t="s">
        <v>709</v>
      </c>
      <c r="DH259">
        <v>22976</v>
      </c>
      <c r="DI259">
        <v>0.15790000000000001</v>
      </c>
      <c r="DJ259">
        <v>3</v>
      </c>
      <c r="DK259">
        <v>0.16669999999999999</v>
      </c>
      <c r="DL259">
        <v>7750</v>
      </c>
      <c r="DM259">
        <v>2583</v>
      </c>
      <c r="DN259">
        <v>7750</v>
      </c>
      <c r="DO259">
        <v>1</v>
      </c>
      <c r="DP259">
        <v>0.27750000000000002</v>
      </c>
      <c r="DQ259">
        <v>88</v>
      </c>
      <c r="DR259">
        <v>2583</v>
      </c>
    </row>
    <row r="260" spans="95:122" x14ac:dyDescent="0.25">
      <c r="CQ260" t="s">
        <v>637</v>
      </c>
      <c r="CR260" t="s">
        <v>6</v>
      </c>
      <c r="CS260" t="s">
        <v>97</v>
      </c>
      <c r="CT260">
        <v>46073</v>
      </c>
      <c r="CU260">
        <v>1</v>
      </c>
      <c r="CV260">
        <v>1</v>
      </c>
      <c r="CX260">
        <v>1</v>
      </c>
      <c r="CZ260">
        <v>1.1574074074074073E-5</v>
      </c>
      <c r="DA260">
        <v>1.1574074074074073E-5</v>
      </c>
      <c r="DB260">
        <v>0.1519675925925926</v>
      </c>
      <c r="DC260">
        <v>0.22306712962962963</v>
      </c>
      <c r="DD260">
        <v>146</v>
      </c>
      <c r="DE260">
        <v>250</v>
      </c>
      <c r="DF260">
        <v>32</v>
      </c>
      <c r="DG260">
        <v>1.84375</v>
      </c>
      <c r="DH260">
        <v>27225</v>
      </c>
      <c r="DI260">
        <v>0.21920000000000001</v>
      </c>
      <c r="DJ260">
        <v>2</v>
      </c>
      <c r="DK260">
        <v>6.25E-2</v>
      </c>
      <c r="DL260">
        <v>1019</v>
      </c>
      <c r="DM260">
        <v>509</v>
      </c>
      <c r="DN260">
        <v>1019</v>
      </c>
      <c r="DO260">
        <v>1</v>
      </c>
      <c r="DP260">
        <v>1.5966</v>
      </c>
      <c r="DQ260">
        <v>88</v>
      </c>
      <c r="DR260">
        <v>509</v>
      </c>
    </row>
    <row r="261" spans="95:122" x14ac:dyDescent="0.25">
      <c r="CQ261" t="s">
        <v>637</v>
      </c>
      <c r="CR261" t="s">
        <v>6</v>
      </c>
      <c r="CS261" t="s">
        <v>34</v>
      </c>
      <c r="CT261">
        <v>46072</v>
      </c>
      <c r="CU261">
        <v>1</v>
      </c>
      <c r="CV261">
        <v>1</v>
      </c>
      <c r="CX261">
        <v>1</v>
      </c>
      <c r="CZ261">
        <v>8.1018518518518516E-5</v>
      </c>
      <c r="DA261">
        <v>8.1018518518518516E-5</v>
      </c>
      <c r="DB261">
        <v>0.16077546296296297</v>
      </c>
      <c r="DC261">
        <v>0.18533564814814815</v>
      </c>
      <c r="DD261">
        <v>86</v>
      </c>
      <c r="DE261">
        <v>107</v>
      </c>
      <c r="DF261">
        <v>8</v>
      </c>
      <c r="DG261">
        <v>2</v>
      </c>
      <c r="DH261">
        <v>19375</v>
      </c>
      <c r="DI261">
        <v>9.2999999999999999E-2</v>
      </c>
      <c r="DJ261">
        <v>1</v>
      </c>
      <c r="DK261">
        <v>0.125</v>
      </c>
      <c r="DL261">
        <v>650</v>
      </c>
      <c r="DM261">
        <v>650</v>
      </c>
      <c r="DN261">
        <v>650</v>
      </c>
      <c r="DO261">
        <v>1</v>
      </c>
      <c r="DQ261">
        <v>88</v>
      </c>
      <c r="DR261">
        <v>650</v>
      </c>
    </row>
    <row r="262" spans="95:122" x14ac:dyDescent="0.25">
      <c r="CQ262" t="s">
        <v>637</v>
      </c>
      <c r="CR262" t="s">
        <v>6</v>
      </c>
      <c r="CS262" t="s">
        <v>78</v>
      </c>
      <c r="CT262">
        <v>46058</v>
      </c>
      <c r="CU262">
        <v>1</v>
      </c>
      <c r="CV262">
        <v>1</v>
      </c>
      <c r="CX262">
        <v>1</v>
      </c>
      <c r="CZ262">
        <v>2.4305555555555555E-4</v>
      </c>
      <c r="DA262">
        <v>2.4305555555555555E-4</v>
      </c>
      <c r="DB262">
        <v>8.4062499999999998E-2</v>
      </c>
      <c r="DC262">
        <v>1.8391203703703705E-2</v>
      </c>
      <c r="DD262">
        <v>79</v>
      </c>
      <c r="DE262">
        <v>122</v>
      </c>
      <c r="DF262">
        <v>21</v>
      </c>
      <c r="DG262" t="s">
        <v>682</v>
      </c>
      <c r="DH262">
        <v>10310</v>
      </c>
      <c r="DI262">
        <v>0.26579999999999998</v>
      </c>
      <c r="DJ262">
        <v>4</v>
      </c>
      <c r="DK262">
        <v>0.1905</v>
      </c>
      <c r="DL262">
        <v>6303</v>
      </c>
      <c r="DM262">
        <v>1576</v>
      </c>
      <c r="DN262">
        <v>6303</v>
      </c>
      <c r="DO262">
        <v>1</v>
      </c>
      <c r="DP262">
        <v>0.20419999999999999</v>
      </c>
      <c r="DQ262">
        <v>88</v>
      </c>
      <c r="DR262">
        <v>1576</v>
      </c>
    </row>
    <row r="263" spans="95:122" x14ac:dyDescent="0.25">
      <c r="CQ263" t="s">
        <v>637</v>
      </c>
      <c r="CR263" t="s">
        <v>3</v>
      </c>
      <c r="CS263" t="s">
        <v>22</v>
      </c>
      <c r="CT263">
        <v>46073</v>
      </c>
      <c r="CU263">
        <v>1</v>
      </c>
      <c r="CV263">
        <v>1</v>
      </c>
      <c r="CX263">
        <v>1</v>
      </c>
      <c r="CZ263">
        <v>0</v>
      </c>
      <c r="DA263">
        <v>0</v>
      </c>
      <c r="DB263">
        <v>0.20465277777777777</v>
      </c>
      <c r="DC263">
        <v>0.14120370370370369</v>
      </c>
      <c r="DD263">
        <v>77</v>
      </c>
      <c r="DE263">
        <v>182</v>
      </c>
      <c r="DF263">
        <v>22</v>
      </c>
      <c r="DG263" t="s">
        <v>684</v>
      </c>
      <c r="DH263">
        <v>36419</v>
      </c>
      <c r="DI263">
        <v>0.28570000000000001</v>
      </c>
      <c r="DJ263">
        <v>1</v>
      </c>
      <c r="DK263">
        <v>4.5499999999999999E-2</v>
      </c>
      <c r="DL263">
        <v>1000</v>
      </c>
      <c r="DM263">
        <v>1000</v>
      </c>
      <c r="DN263">
        <v>1000</v>
      </c>
      <c r="DO263">
        <v>1</v>
      </c>
      <c r="DQ263">
        <v>88</v>
      </c>
      <c r="DR263">
        <v>1000</v>
      </c>
    </row>
    <row r="264" spans="95:122" x14ac:dyDescent="0.25">
      <c r="CQ264" t="s">
        <v>637</v>
      </c>
      <c r="CR264" t="s">
        <v>3</v>
      </c>
      <c r="CS264" t="s">
        <v>22</v>
      </c>
      <c r="CT264">
        <v>46081</v>
      </c>
      <c r="CU264">
        <v>1</v>
      </c>
      <c r="CV264">
        <v>1</v>
      </c>
      <c r="CW264">
        <v>1</v>
      </c>
      <c r="CZ264">
        <v>5.8796296296296296E-3</v>
      </c>
      <c r="DA264">
        <v>5.8796296296296296E-3</v>
      </c>
      <c r="DB264">
        <v>7.2164351851851855E-2</v>
      </c>
      <c r="DC264">
        <v>0.14549768518518519</v>
      </c>
      <c r="DD264">
        <v>15</v>
      </c>
      <c r="DE264">
        <v>34</v>
      </c>
      <c r="DF264">
        <v>7</v>
      </c>
      <c r="DG264">
        <v>2</v>
      </c>
      <c r="DH264">
        <v>40027</v>
      </c>
      <c r="DI264">
        <v>0.4667</v>
      </c>
      <c r="DJ264">
        <v>1</v>
      </c>
      <c r="DK264">
        <v>0.1429</v>
      </c>
      <c r="DL264">
        <v>7000</v>
      </c>
      <c r="DM264">
        <v>7000</v>
      </c>
      <c r="DN264">
        <v>7000</v>
      </c>
      <c r="DO264">
        <v>1</v>
      </c>
      <c r="DP264">
        <v>0.2402</v>
      </c>
      <c r="DQ264">
        <v>88</v>
      </c>
      <c r="DR264">
        <v>7000</v>
      </c>
    </row>
    <row r="265" spans="95:122" x14ac:dyDescent="0.25">
      <c r="CQ265" t="s">
        <v>637</v>
      </c>
      <c r="CR265" t="s">
        <v>3</v>
      </c>
      <c r="CS265" t="s">
        <v>13</v>
      </c>
      <c r="CT265">
        <v>46056</v>
      </c>
      <c r="CU265">
        <v>1</v>
      </c>
      <c r="CV265">
        <v>1</v>
      </c>
      <c r="CX265">
        <v>1</v>
      </c>
      <c r="CZ265">
        <v>1.8518518518518518E-4</v>
      </c>
      <c r="DA265">
        <v>1.8518518518518518E-4</v>
      </c>
      <c r="DB265">
        <v>1.8124999999999999E-2</v>
      </c>
      <c r="DC265">
        <v>2.7777777777777778E-4</v>
      </c>
      <c r="DD265">
        <v>79</v>
      </c>
      <c r="DE265">
        <v>187</v>
      </c>
      <c r="DF265">
        <v>23</v>
      </c>
      <c r="DG265" t="s">
        <v>898</v>
      </c>
      <c r="DH265">
        <v>32582</v>
      </c>
      <c r="DI265">
        <v>0.29110000000000003</v>
      </c>
      <c r="DJ265">
        <v>1</v>
      </c>
      <c r="DK265">
        <v>4.3499999999999997E-2</v>
      </c>
      <c r="DL265">
        <v>210</v>
      </c>
      <c r="DM265">
        <v>210</v>
      </c>
      <c r="DQ265">
        <v>88</v>
      </c>
    </row>
    <row r="266" spans="95:122" x14ac:dyDescent="0.25">
      <c r="CQ266" t="s">
        <v>637</v>
      </c>
      <c r="CR266" t="s">
        <v>3</v>
      </c>
      <c r="CS266" t="s">
        <v>96</v>
      </c>
      <c r="CT266">
        <v>46057</v>
      </c>
      <c r="CU266">
        <v>1</v>
      </c>
      <c r="CV266">
        <v>1</v>
      </c>
      <c r="CX266">
        <v>1</v>
      </c>
      <c r="CZ266">
        <v>0</v>
      </c>
      <c r="DA266">
        <v>0</v>
      </c>
      <c r="DB266">
        <v>6.0057870370370373E-2</v>
      </c>
      <c r="DC266">
        <v>1.2141203703703704E-2</v>
      </c>
      <c r="DD266">
        <v>71</v>
      </c>
      <c r="DE266">
        <v>160</v>
      </c>
      <c r="DF266">
        <v>8</v>
      </c>
      <c r="DG266">
        <v>2</v>
      </c>
      <c r="DH266">
        <v>28434</v>
      </c>
      <c r="DI266">
        <v>0.11269999999999999</v>
      </c>
      <c r="DJ266">
        <v>2</v>
      </c>
      <c r="DK266">
        <v>0.25</v>
      </c>
      <c r="DL266">
        <v>9100</v>
      </c>
      <c r="DM266">
        <v>4550</v>
      </c>
      <c r="DN266">
        <v>8500</v>
      </c>
      <c r="DO266">
        <v>0.93410000000000004</v>
      </c>
      <c r="DP266">
        <v>0.2024</v>
      </c>
      <c r="DQ266">
        <v>88</v>
      </c>
      <c r="DR266">
        <v>8500</v>
      </c>
    </row>
    <row r="267" spans="95:122" x14ac:dyDescent="0.25">
      <c r="CQ267" t="s">
        <v>637</v>
      </c>
      <c r="CR267" t="s">
        <v>3</v>
      </c>
      <c r="CS267" t="s">
        <v>23</v>
      </c>
      <c r="CT267">
        <v>46055</v>
      </c>
      <c r="CU267">
        <v>1</v>
      </c>
      <c r="CV267">
        <v>1</v>
      </c>
      <c r="CX267">
        <v>1</v>
      </c>
      <c r="CZ267">
        <v>0</v>
      </c>
      <c r="DA267">
        <v>0</v>
      </c>
      <c r="DB267">
        <v>4.1261574074074076E-2</v>
      </c>
      <c r="DC267">
        <v>2.0891203703703703E-2</v>
      </c>
      <c r="DD267">
        <v>59</v>
      </c>
      <c r="DE267">
        <v>102</v>
      </c>
      <c r="DF267">
        <v>35</v>
      </c>
      <c r="DG267" t="s">
        <v>1102</v>
      </c>
      <c r="DH267">
        <v>19159</v>
      </c>
      <c r="DI267">
        <v>0.59319999999999995</v>
      </c>
      <c r="DJ267">
        <v>27</v>
      </c>
      <c r="DK267">
        <v>0.77139999999999997</v>
      </c>
      <c r="DL267">
        <v>32421</v>
      </c>
      <c r="DM267">
        <v>1201</v>
      </c>
      <c r="DN267">
        <v>22271</v>
      </c>
      <c r="DO267">
        <v>0.68689999999999996</v>
      </c>
      <c r="DP267">
        <v>0.17180000000000001</v>
      </c>
      <c r="DQ267">
        <v>88</v>
      </c>
      <c r="DR267">
        <v>1485</v>
      </c>
    </row>
    <row r="268" spans="95:122" x14ac:dyDescent="0.25">
      <c r="CQ268" t="s">
        <v>637</v>
      </c>
      <c r="CR268" t="s">
        <v>3</v>
      </c>
      <c r="CS268" t="s">
        <v>23</v>
      </c>
      <c r="CT268">
        <v>46081</v>
      </c>
      <c r="CU268">
        <v>1</v>
      </c>
      <c r="CV268">
        <v>1</v>
      </c>
      <c r="CW268">
        <v>1</v>
      </c>
      <c r="CZ268">
        <v>5.092592592592593E-3</v>
      </c>
      <c r="DA268">
        <v>5.092592592592593E-3</v>
      </c>
      <c r="DB268">
        <v>7.2037037037037038E-2</v>
      </c>
      <c r="DC268">
        <v>0.10542824074074074</v>
      </c>
      <c r="DD268">
        <v>30</v>
      </c>
      <c r="DE268">
        <v>78</v>
      </c>
      <c r="DF268">
        <v>13</v>
      </c>
      <c r="DG268" t="s">
        <v>790</v>
      </c>
      <c r="DH268">
        <v>29981</v>
      </c>
      <c r="DI268">
        <v>0.43330000000000002</v>
      </c>
      <c r="DJ268">
        <v>2</v>
      </c>
      <c r="DK268">
        <v>0.15379999999999999</v>
      </c>
      <c r="DL268">
        <v>10100</v>
      </c>
      <c r="DM268">
        <v>5050</v>
      </c>
      <c r="DN268">
        <v>10100</v>
      </c>
      <c r="DO268">
        <v>1</v>
      </c>
      <c r="DP268">
        <v>9.9900000000000003E-2</v>
      </c>
      <c r="DQ268">
        <v>88</v>
      </c>
      <c r="DR268">
        <v>5050</v>
      </c>
    </row>
    <row r="269" spans="95:122" x14ac:dyDescent="0.25">
      <c r="CQ269" t="s">
        <v>637</v>
      </c>
      <c r="CR269" t="s">
        <v>3</v>
      </c>
      <c r="CS269" t="s">
        <v>17</v>
      </c>
      <c r="CT269">
        <v>46055</v>
      </c>
      <c r="CU269">
        <v>1</v>
      </c>
      <c r="CV269">
        <v>1</v>
      </c>
      <c r="CW269">
        <v>1</v>
      </c>
      <c r="CZ269">
        <v>0.18807870370370369</v>
      </c>
      <c r="DA269">
        <v>0.18807870370370369</v>
      </c>
      <c r="DB269">
        <v>6.0185185185185185E-3</v>
      </c>
      <c r="DC269">
        <v>2.795138888888889E-2</v>
      </c>
      <c r="DD269">
        <v>20</v>
      </c>
      <c r="DE269">
        <v>44</v>
      </c>
      <c r="DF269">
        <v>15</v>
      </c>
      <c r="DG269">
        <v>1.4</v>
      </c>
      <c r="DH269">
        <v>21998</v>
      </c>
      <c r="DI269">
        <v>0.75</v>
      </c>
      <c r="DJ269">
        <v>10</v>
      </c>
      <c r="DK269">
        <v>0.66669999999999996</v>
      </c>
      <c r="DL269">
        <v>7355</v>
      </c>
      <c r="DM269">
        <v>735</v>
      </c>
      <c r="DN269">
        <v>6555</v>
      </c>
      <c r="DO269">
        <v>0.89119999999999999</v>
      </c>
      <c r="DP269">
        <v>0.31659999999999999</v>
      </c>
      <c r="DQ269">
        <v>88</v>
      </c>
      <c r="DR269">
        <v>819</v>
      </c>
    </row>
    <row r="270" spans="95:122" x14ac:dyDescent="0.25">
      <c r="CQ270" t="s">
        <v>637</v>
      </c>
      <c r="CR270" t="s">
        <v>3</v>
      </c>
      <c r="CS270" t="s">
        <v>17</v>
      </c>
      <c r="CT270">
        <v>46064</v>
      </c>
      <c r="CU270">
        <v>1</v>
      </c>
      <c r="CV270">
        <v>1</v>
      </c>
      <c r="CX270">
        <v>1</v>
      </c>
      <c r="CZ270">
        <v>2.0486111111111113E-3</v>
      </c>
      <c r="DA270">
        <v>2.0486111111111113E-3</v>
      </c>
      <c r="DB270">
        <v>2.2222222222222223E-2</v>
      </c>
      <c r="DC270">
        <v>1.0393518518518519E-2</v>
      </c>
      <c r="DD270">
        <v>61</v>
      </c>
      <c r="DE270">
        <v>129</v>
      </c>
      <c r="DF270">
        <v>15</v>
      </c>
      <c r="DG270" t="s">
        <v>677</v>
      </c>
      <c r="DH270">
        <v>29581</v>
      </c>
      <c r="DI270">
        <v>0.24590000000000001</v>
      </c>
      <c r="DJ270">
        <v>1</v>
      </c>
      <c r="DK270">
        <v>6.6699999999999995E-2</v>
      </c>
      <c r="DL270">
        <v>12000</v>
      </c>
      <c r="DM270">
        <v>12000</v>
      </c>
      <c r="DN270">
        <v>12000</v>
      </c>
      <c r="DO270">
        <v>1</v>
      </c>
      <c r="DP270">
        <v>0.18659999999999999</v>
      </c>
      <c r="DQ270">
        <v>88</v>
      </c>
      <c r="DR270">
        <v>12000</v>
      </c>
    </row>
    <row r="271" spans="95:122" x14ac:dyDescent="0.25">
      <c r="CQ271" t="s">
        <v>637</v>
      </c>
      <c r="CR271" t="s">
        <v>124</v>
      </c>
      <c r="CS271" t="s">
        <v>174</v>
      </c>
      <c r="CT271">
        <v>46056</v>
      </c>
      <c r="CU271">
        <v>1</v>
      </c>
      <c r="CV271">
        <v>1</v>
      </c>
      <c r="CX271">
        <v>1</v>
      </c>
      <c r="CZ271">
        <v>3.4722222222222222E-5</v>
      </c>
      <c r="DA271">
        <v>3.4722222222222222E-5</v>
      </c>
      <c r="DB271">
        <v>0.12087962962962963</v>
      </c>
      <c r="DC271">
        <v>3.3865740740740738E-2</v>
      </c>
      <c r="DD271">
        <v>175</v>
      </c>
      <c r="DE271">
        <v>206</v>
      </c>
      <c r="DF271">
        <v>21</v>
      </c>
      <c r="DG271" t="s">
        <v>755</v>
      </c>
      <c r="DH271">
        <v>10047</v>
      </c>
      <c r="DI271">
        <v>0.12</v>
      </c>
      <c r="DQ271">
        <v>86</v>
      </c>
    </row>
    <row r="272" spans="95:122" x14ac:dyDescent="0.25">
      <c r="CQ272" t="s">
        <v>637</v>
      </c>
      <c r="CR272" t="s">
        <v>124</v>
      </c>
      <c r="CS272" t="s">
        <v>174</v>
      </c>
      <c r="CT272">
        <v>46059</v>
      </c>
      <c r="CU272">
        <v>1</v>
      </c>
      <c r="CV272">
        <v>1</v>
      </c>
      <c r="CX272">
        <v>1</v>
      </c>
      <c r="CZ272">
        <v>1.1574074074074073E-5</v>
      </c>
      <c r="DA272">
        <v>1.1574074074074073E-5</v>
      </c>
      <c r="DB272">
        <v>4.1076388888888891E-2</v>
      </c>
      <c r="DC272">
        <v>3.8553240740740742E-2</v>
      </c>
      <c r="DD272">
        <v>317</v>
      </c>
      <c r="DE272">
        <v>377</v>
      </c>
      <c r="DF272">
        <v>34</v>
      </c>
      <c r="DG272" t="s">
        <v>785</v>
      </c>
      <c r="DH272">
        <v>13568</v>
      </c>
      <c r="DI272">
        <v>0.10730000000000001</v>
      </c>
      <c r="DJ272">
        <v>1</v>
      </c>
      <c r="DK272">
        <v>2.9399999999999999E-2</v>
      </c>
      <c r="DL272">
        <v>200</v>
      </c>
      <c r="DM272">
        <v>200</v>
      </c>
      <c r="DN272">
        <v>200</v>
      </c>
      <c r="DO272">
        <v>1</v>
      </c>
      <c r="DQ272">
        <v>86</v>
      </c>
      <c r="DR272">
        <v>200</v>
      </c>
    </row>
    <row r="273" spans="95:122" x14ac:dyDescent="0.25">
      <c r="CQ273" t="s">
        <v>637</v>
      </c>
      <c r="CR273" t="s">
        <v>124</v>
      </c>
      <c r="CS273" t="s">
        <v>174</v>
      </c>
      <c r="CT273">
        <v>46064</v>
      </c>
      <c r="CU273">
        <v>1</v>
      </c>
      <c r="CV273">
        <v>1</v>
      </c>
      <c r="CX273">
        <v>1</v>
      </c>
      <c r="CZ273">
        <v>1.1574074074074073E-5</v>
      </c>
      <c r="DA273">
        <v>1.1574074074074073E-5</v>
      </c>
      <c r="DB273">
        <v>6.8043981481481483E-2</v>
      </c>
      <c r="DC273">
        <v>2.4259259259259258E-2</v>
      </c>
      <c r="DD273">
        <v>174</v>
      </c>
      <c r="DE273">
        <v>238</v>
      </c>
      <c r="DF273">
        <v>25</v>
      </c>
      <c r="DG273">
        <v>2.04</v>
      </c>
      <c r="DH273">
        <v>15661</v>
      </c>
      <c r="DI273">
        <v>0.14369999999999999</v>
      </c>
      <c r="DJ273">
        <v>2</v>
      </c>
      <c r="DK273">
        <v>0.08</v>
      </c>
      <c r="DL273">
        <v>1550</v>
      </c>
      <c r="DM273">
        <v>775</v>
      </c>
      <c r="DN273">
        <v>1250</v>
      </c>
      <c r="DO273">
        <v>0.80649999999999999</v>
      </c>
      <c r="DQ273">
        <v>86</v>
      </c>
      <c r="DR273">
        <v>1250</v>
      </c>
    </row>
    <row r="274" spans="95:122" x14ac:dyDescent="0.25">
      <c r="CQ274" t="s">
        <v>637</v>
      </c>
      <c r="CR274" t="s">
        <v>124</v>
      </c>
      <c r="CS274" t="s">
        <v>41</v>
      </c>
      <c r="CT274">
        <v>46073</v>
      </c>
      <c r="CU274">
        <v>1</v>
      </c>
      <c r="CV274">
        <v>1</v>
      </c>
      <c r="CZ274">
        <v>0</v>
      </c>
      <c r="DA274">
        <v>0</v>
      </c>
      <c r="DB274">
        <v>0</v>
      </c>
      <c r="DC274">
        <v>0</v>
      </c>
      <c r="DQ274">
        <v>86</v>
      </c>
    </row>
    <row r="275" spans="95:122" x14ac:dyDescent="0.25">
      <c r="CQ275" t="s">
        <v>637</v>
      </c>
      <c r="CR275" t="s">
        <v>124</v>
      </c>
      <c r="CS275" t="s">
        <v>40</v>
      </c>
      <c r="CT275">
        <v>46056</v>
      </c>
      <c r="CU275">
        <v>1</v>
      </c>
      <c r="CV275">
        <v>1</v>
      </c>
      <c r="CX275">
        <v>1</v>
      </c>
      <c r="CZ275">
        <v>5.5555555555555556E-4</v>
      </c>
      <c r="DA275">
        <v>5.5555555555555556E-4</v>
      </c>
      <c r="DB275">
        <v>3.3009259259259259E-2</v>
      </c>
      <c r="DC275">
        <v>2.326388888888889E-2</v>
      </c>
      <c r="DD275">
        <v>54</v>
      </c>
      <c r="DE275">
        <v>91</v>
      </c>
      <c r="DF275">
        <v>18</v>
      </c>
      <c r="DG275" t="s">
        <v>758</v>
      </c>
      <c r="DH275">
        <v>6597</v>
      </c>
      <c r="DI275">
        <v>0.33329999999999999</v>
      </c>
      <c r="DQ275">
        <v>86</v>
      </c>
    </row>
    <row r="276" spans="95:122" x14ac:dyDescent="0.25">
      <c r="CQ276" t="s">
        <v>637</v>
      </c>
      <c r="CR276" t="s">
        <v>124</v>
      </c>
      <c r="CS276" t="s">
        <v>495</v>
      </c>
      <c r="CT276">
        <v>46066</v>
      </c>
      <c r="CU276">
        <v>1</v>
      </c>
      <c r="CV276">
        <v>1</v>
      </c>
      <c r="CX276">
        <v>1</v>
      </c>
      <c r="CZ276">
        <v>0</v>
      </c>
      <c r="DA276">
        <v>0</v>
      </c>
      <c r="DB276">
        <v>0.19241898148148148</v>
      </c>
      <c r="DC276">
        <v>0.23337962962962963</v>
      </c>
      <c r="DD276">
        <v>118</v>
      </c>
      <c r="DE276">
        <v>237</v>
      </c>
      <c r="DF276">
        <v>40</v>
      </c>
      <c r="DG276">
        <v>1.95</v>
      </c>
      <c r="DH276">
        <v>9849</v>
      </c>
      <c r="DI276">
        <v>0.33900000000000002</v>
      </c>
      <c r="DJ276">
        <v>2</v>
      </c>
      <c r="DK276">
        <v>0.05</v>
      </c>
      <c r="DL276">
        <v>1200</v>
      </c>
      <c r="DM276">
        <v>600</v>
      </c>
      <c r="DN276">
        <v>1200</v>
      </c>
      <c r="DO276">
        <v>1</v>
      </c>
      <c r="DP276">
        <v>0.1633</v>
      </c>
      <c r="DQ276">
        <v>86</v>
      </c>
      <c r="DR276">
        <v>600</v>
      </c>
    </row>
    <row r="277" spans="95:122" x14ac:dyDescent="0.25">
      <c r="CQ277" t="s">
        <v>637</v>
      </c>
      <c r="CR277" t="s">
        <v>124</v>
      </c>
      <c r="CS277" t="s">
        <v>495</v>
      </c>
      <c r="CT277">
        <v>46078</v>
      </c>
      <c r="CU277">
        <v>1</v>
      </c>
      <c r="CV277">
        <v>1</v>
      </c>
      <c r="CX277">
        <v>1</v>
      </c>
      <c r="CZ277">
        <v>1.5046296296296297E-4</v>
      </c>
      <c r="DA277">
        <v>1.5046296296296297E-4</v>
      </c>
      <c r="DB277">
        <v>0.15303240740740739</v>
      </c>
      <c r="DC277">
        <v>0.18559027777777778</v>
      </c>
      <c r="DD277">
        <v>113</v>
      </c>
      <c r="DE277">
        <v>228</v>
      </c>
      <c r="DF277">
        <v>28</v>
      </c>
      <c r="DG277" t="s">
        <v>708</v>
      </c>
      <c r="DH277">
        <v>15626</v>
      </c>
      <c r="DI277">
        <v>0.24779999999999999</v>
      </c>
      <c r="DJ277">
        <v>1</v>
      </c>
      <c r="DK277">
        <v>3.5700000000000003E-2</v>
      </c>
      <c r="DL277">
        <v>800</v>
      </c>
      <c r="DM277">
        <v>800</v>
      </c>
      <c r="DN277">
        <v>800</v>
      </c>
      <c r="DO277">
        <v>1</v>
      </c>
      <c r="DP277">
        <v>0.1021</v>
      </c>
      <c r="DQ277">
        <v>86</v>
      </c>
      <c r="DR277">
        <v>800</v>
      </c>
    </row>
    <row r="278" spans="95:122" x14ac:dyDescent="0.25">
      <c r="CQ278" t="s">
        <v>637</v>
      </c>
      <c r="CR278" t="s">
        <v>124</v>
      </c>
      <c r="CS278" t="s">
        <v>493</v>
      </c>
      <c r="CT278">
        <v>46059</v>
      </c>
      <c r="CU278">
        <v>1</v>
      </c>
      <c r="CV278">
        <v>1</v>
      </c>
      <c r="CX278">
        <v>1</v>
      </c>
      <c r="CZ278">
        <v>0</v>
      </c>
      <c r="DA278">
        <v>0</v>
      </c>
      <c r="DB278">
        <v>1.4317129629629629E-2</v>
      </c>
      <c r="DC278">
        <v>4.7685185185185183E-3</v>
      </c>
      <c r="DD278">
        <v>177</v>
      </c>
      <c r="DE278">
        <v>256</v>
      </c>
      <c r="DF278">
        <v>42</v>
      </c>
      <c r="DG278" t="s">
        <v>706</v>
      </c>
      <c r="DH278">
        <v>8349</v>
      </c>
      <c r="DI278">
        <v>0.23730000000000001</v>
      </c>
      <c r="DJ278">
        <v>1</v>
      </c>
      <c r="DK278">
        <v>2.3800000000000002E-2</v>
      </c>
      <c r="DL278">
        <v>500</v>
      </c>
      <c r="DM278">
        <v>500</v>
      </c>
      <c r="DN278">
        <v>500</v>
      </c>
      <c r="DO278">
        <v>1</v>
      </c>
      <c r="DP278">
        <v>0.1769</v>
      </c>
      <c r="DQ278">
        <v>86</v>
      </c>
      <c r="DR278">
        <v>500</v>
      </c>
    </row>
    <row r="279" spans="95:122" x14ac:dyDescent="0.25">
      <c r="CQ279" t="s">
        <v>637</v>
      </c>
      <c r="CR279" t="s">
        <v>124</v>
      </c>
      <c r="CS279" t="s">
        <v>493</v>
      </c>
      <c r="CT279">
        <v>46071</v>
      </c>
      <c r="CU279">
        <v>1</v>
      </c>
      <c r="CV279">
        <v>1</v>
      </c>
      <c r="CX279">
        <v>1</v>
      </c>
      <c r="CZ279">
        <v>9.3749999999999997E-4</v>
      </c>
      <c r="DA279">
        <v>9.3749999999999997E-4</v>
      </c>
      <c r="DB279">
        <v>0.22141203703703705</v>
      </c>
      <c r="DC279">
        <v>0.10577546296296296</v>
      </c>
      <c r="DD279">
        <v>179</v>
      </c>
      <c r="DE279">
        <v>221</v>
      </c>
      <c r="DF279">
        <v>37</v>
      </c>
      <c r="DG279" t="s">
        <v>1103</v>
      </c>
      <c r="DH279">
        <v>16434</v>
      </c>
      <c r="DI279">
        <v>0.20669999999999999</v>
      </c>
      <c r="DJ279">
        <v>1</v>
      </c>
      <c r="DK279">
        <v>2.7E-2</v>
      </c>
      <c r="DL279">
        <v>300</v>
      </c>
      <c r="DM279">
        <v>300</v>
      </c>
      <c r="DN279">
        <v>300</v>
      </c>
      <c r="DO279">
        <v>1</v>
      </c>
      <c r="DP279">
        <v>0.70609999999999995</v>
      </c>
      <c r="DQ279">
        <v>86</v>
      </c>
      <c r="DR279">
        <v>300</v>
      </c>
    </row>
    <row r="280" spans="95:122" x14ac:dyDescent="0.25">
      <c r="CQ280" t="s">
        <v>637</v>
      </c>
      <c r="CR280" t="s">
        <v>124</v>
      </c>
      <c r="CS280" t="s">
        <v>51</v>
      </c>
      <c r="CT280">
        <v>46056</v>
      </c>
      <c r="CU280">
        <v>1</v>
      </c>
      <c r="CV280">
        <v>1</v>
      </c>
      <c r="CX280">
        <v>1</v>
      </c>
      <c r="CZ280">
        <v>0</v>
      </c>
      <c r="DA280">
        <v>0</v>
      </c>
      <c r="DB280">
        <v>5.5208333333333331E-2</v>
      </c>
      <c r="DC280">
        <v>4.0625000000000001E-3</v>
      </c>
      <c r="DD280">
        <v>93</v>
      </c>
      <c r="DE280">
        <v>154</v>
      </c>
      <c r="DF280">
        <v>8</v>
      </c>
      <c r="DG280">
        <v>1.875</v>
      </c>
      <c r="DH280">
        <v>20098</v>
      </c>
      <c r="DI280">
        <v>8.5999999999999993E-2</v>
      </c>
      <c r="DQ280">
        <v>86</v>
      </c>
    </row>
    <row r="281" spans="95:122" x14ac:dyDescent="0.25">
      <c r="CQ281" t="s">
        <v>637</v>
      </c>
      <c r="CR281" t="s">
        <v>124</v>
      </c>
      <c r="CS281" t="s">
        <v>51</v>
      </c>
      <c r="CT281">
        <v>46073</v>
      </c>
      <c r="CU281">
        <v>1</v>
      </c>
      <c r="CV281">
        <v>1</v>
      </c>
      <c r="CW281">
        <v>1</v>
      </c>
      <c r="CZ281">
        <v>8.9814814814814809E-3</v>
      </c>
      <c r="DA281">
        <v>8.9814814814814809E-3</v>
      </c>
      <c r="DB281">
        <v>0.19510416666666666</v>
      </c>
      <c r="DC281">
        <v>8.0694444444444444E-2</v>
      </c>
      <c r="DD281">
        <v>82</v>
      </c>
      <c r="DE281">
        <v>160</v>
      </c>
      <c r="DF281">
        <v>12</v>
      </c>
      <c r="DG281" t="s">
        <v>677</v>
      </c>
      <c r="DH281">
        <v>18447</v>
      </c>
      <c r="DI281">
        <v>0.14630000000000001</v>
      </c>
      <c r="DQ281">
        <v>86</v>
      </c>
    </row>
    <row r="282" spans="95:122" x14ac:dyDescent="0.25">
      <c r="CQ282" t="s">
        <v>637</v>
      </c>
      <c r="CR282" t="s">
        <v>124</v>
      </c>
      <c r="CS282" t="s">
        <v>49</v>
      </c>
      <c r="CT282">
        <v>46056</v>
      </c>
      <c r="CU282">
        <v>1</v>
      </c>
      <c r="CV282">
        <v>1</v>
      </c>
      <c r="CX282">
        <v>1</v>
      </c>
      <c r="CZ282">
        <v>0</v>
      </c>
      <c r="DA282">
        <v>0</v>
      </c>
      <c r="DB282">
        <v>2.2233796296296297E-2</v>
      </c>
      <c r="DC282">
        <v>2.5891203703703704E-2</v>
      </c>
      <c r="DD282">
        <v>43</v>
      </c>
      <c r="DE282">
        <v>56</v>
      </c>
      <c r="DF282">
        <v>9</v>
      </c>
      <c r="DG282" t="s">
        <v>770</v>
      </c>
      <c r="DH282">
        <v>8441</v>
      </c>
      <c r="DI282">
        <v>0.20930000000000001</v>
      </c>
      <c r="DQ282">
        <v>86</v>
      </c>
    </row>
    <row r="283" spans="95:122" x14ac:dyDescent="0.25">
      <c r="CQ283" t="s">
        <v>637</v>
      </c>
      <c r="CR283" t="s">
        <v>124</v>
      </c>
      <c r="CS283" t="s">
        <v>549</v>
      </c>
      <c r="CT283">
        <v>46070</v>
      </c>
      <c r="CU283">
        <v>1</v>
      </c>
      <c r="CV283">
        <v>1</v>
      </c>
      <c r="CX283">
        <v>1</v>
      </c>
      <c r="CZ283">
        <v>0</v>
      </c>
      <c r="DA283">
        <v>0</v>
      </c>
      <c r="DB283">
        <v>0.21068287037037037</v>
      </c>
      <c r="DC283">
        <v>0.13672453703703705</v>
      </c>
      <c r="DD283">
        <v>175</v>
      </c>
      <c r="DE283">
        <v>279</v>
      </c>
      <c r="DF283">
        <v>28</v>
      </c>
      <c r="DG283" t="s">
        <v>799</v>
      </c>
      <c r="DH283">
        <v>17138</v>
      </c>
      <c r="DI283">
        <v>0.16</v>
      </c>
      <c r="DJ283">
        <v>1</v>
      </c>
      <c r="DK283">
        <v>3.5700000000000003E-2</v>
      </c>
      <c r="DL283">
        <v>420</v>
      </c>
      <c r="DM283">
        <v>420</v>
      </c>
      <c r="DN283">
        <v>420</v>
      </c>
      <c r="DO283">
        <v>1</v>
      </c>
      <c r="DP283">
        <v>0.52890000000000004</v>
      </c>
      <c r="DQ283">
        <v>86</v>
      </c>
      <c r="DR283">
        <v>420</v>
      </c>
    </row>
    <row r="284" spans="95:122" x14ac:dyDescent="0.25">
      <c r="CQ284" t="s">
        <v>637</v>
      </c>
      <c r="CR284" t="s">
        <v>124</v>
      </c>
      <c r="CS284" t="s">
        <v>549</v>
      </c>
      <c r="CT284">
        <v>46081</v>
      </c>
      <c r="CU284">
        <v>1</v>
      </c>
      <c r="CV284">
        <v>1</v>
      </c>
      <c r="CW284">
        <v>1</v>
      </c>
      <c r="CZ284">
        <v>1.0416666666666666E-2</v>
      </c>
      <c r="DA284">
        <v>1.0416666666666666E-2</v>
      </c>
      <c r="DB284">
        <v>9.4861111111111104E-2</v>
      </c>
      <c r="DC284">
        <v>8.5081018518518514E-2</v>
      </c>
      <c r="DD284">
        <v>82</v>
      </c>
      <c r="DE284">
        <v>132</v>
      </c>
      <c r="DF284">
        <v>20</v>
      </c>
      <c r="DG284">
        <v>1.65</v>
      </c>
      <c r="DH284">
        <v>21898</v>
      </c>
      <c r="DI284">
        <v>0.24390000000000001</v>
      </c>
      <c r="DJ284">
        <v>1</v>
      </c>
      <c r="DK284">
        <v>0.05</v>
      </c>
      <c r="DL284">
        <v>220</v>
      </c>
      <c r="DM284">
        <v>220</v>
      </c>
      <c r="DN284">
        <v>220</v>
      </c>
      <c r="DO284">
        <v>1</v>
      </c>
      <c r="DP284">
        <v>0.54879999999999995</v>
      </c>
      <c r="DQ284">
        <v>86</v>
      </c>
      <c r="DR284">
        <v>220</v>
      </c>
    </row>
    <row r="285" spans="95:122" x14ac:dyDescent="0.25">
      <c r="CQ285" t="s">
        <v>637</v>
      </c>
      <c r="CR285" t="s">
        <v>124</v>
      </c>
      <c r="CS285" t="s">
        <v>77</v>
      </c>
      <c r="CT285">
        <v>46056</v>
      </c>
      <c r="CU285">
        <v>1</v>
      </c>
      <c r="CV285">
        <v>1</v>
      </c>
      <c r="CX285">
        <v>1</v>
      </c>
      <c r="CZ285">
        <v>0</v>
      </c>
      <c r="DA285">
        <v>0</v>
      </c>
      <c r="DB285">
        <v>5.0520833333333334E-2</v>
      </c>
      <c r="DC285">
        <v>2.7303240740740739E-2</v>
      </c>
      <c r="DD285">
        <v>88</v>
      </c>
      <c r="DE285">
        <v>156</v>
      </c>
      <c r="DF285">
        <v>24</v>
      </c>
      <c r="DG285" t="s">
        <v>952</v>
      </c>
      <c r="DH285">
        <v>12409</v>
      </c>
      <c r="DI285">
        <v>0.2727</v>
      </c>
      <c r="DQ285">
        <v>86</v>
      </c>
    </row>
    <row r="286" spans="95:122" x14ac:dyDescent="0.25">
      <c r="CQ286" t="s">
        <v>637</v>
      </c>
      <c r="CR286" t="s">
        <v>124</v>
      </c>
      <c r="CS286" t="s">
        <v>55</v>
      </c>
      <c r="CT286">
        <v>46071</v>
      </c>
      <c r="CU286">
        <v>1</v>
      </c>
      <c r="CV286">
        <v>1</v>
      </c>
      <c r="CX286">
        <v>1</v>
      </c>
      <c r="CZ286">
        <v>3.4722222222222222E-5</v>
      </c>
      <c r="DA286">
        <v>3.4722222222222222E-5</v>
      </c>
      <c r="DB286">
        <v>0.21648148148148147</v>
      </c>
      <c r="DC286">
        <v>0.13745370370370372</v>
      </c>
      <c r="DD286">
        <v>168</v>
      </c>
      <c r="DE286">
        <v>266</v>
      </c>
      <c r="DF286">
        <v>30</v>
      </c>
      <c r="DG286" t="s">
        <v>813</v>
      </c>
      <c r="DH286">
        <v>18945</v>
      </c>
      <c r="DI286">
        <v>0.17860000000000001</v>
      </c>
      <c r="DJ286">
        <v>2</v>
      </c>
      <c r="DK286">
        <v>6.6699999999999995E-2</v>
      </c>
      <c r="DL286">
        <v>320</v>
      </c>
      <c r="DM286">
        <v>160</v>
      </c>
      <c r="DN286">
        <v>200</v>
      </c>
      <c r="DO286">
        <v>0.625</v>
      </c>
      <c r="DP286">
        <v>0.18709999999999999</v>
      </c>
      <c r="DQ286">
        <v>86</v>
      </c>
      <c r="DR286">
        <v>200</v>
      </c>
    </row>
    <row r="287" spans="95:122" x14ac:dyDescent="0.25">
      <c r="CQ287" t="s">
        <v>637</v>
      </c>
      <c r="CR287" t="s">
        <v>124</v>
      </c>
      <c r="CS287" t="s">
        <v>544</v>
      </c>
      <c r="CT287">
        <v>46056</v>
      </c>
      <c r="CU287">
        <v>1</v>
      </c>
      <c r="CV287">
        <v>1</v>
      </c>
      <c r="CX287">
        <v>1</v>
      </c>
      <c r="CZ287">
        <v>0</v>
      </c>
      <c r="DA287">
        <v>0</v>
      </c>
      <c r="DB287">
        <v>0.16846064814814815</v>
      </c>
      <c r="DC287">
        <v>1.269675925925926E-2</v>
      </c>
      <c r="DD287">
        <v>95</v>
      </c>
      <c r="DE287">
        <v>139</v>
      </c>
      <c r="DF287">
        <v>29</v>
      </c>
      <c r="DG287" t="s">
        <v>884</v>
      </c>
      <c r="DH287">
        <v>9031</v>
      </c>
      <c r="DI287">
        <v>0.30530000000000002</v>
      </c>
      <c r="DQ287">
        <v>86</v>
      </c>
    </row>
    <row r="288" spans="95:122" x14ac:dyDescent="0.25">
      <c r="CQ288" t="s">
        <v>637</v>
      </c>
      <c r="CR288" t="s">
        <v>124</v>
      </c>
      <c r="CS288" t="s">
        <v>544</v>
      </c>
      <c r="CT288">
        <v>46073</v>
      </c>
      <c r="CU288">
        <v>1</v>
      </c>
      <c r="CV288">
        <v>1</v>
      </c>
      <c r="CY288">
        <v>1</v>
      </c>
      <c r="CZ288">
        <v>0</v>
      </c>
      <c r="DA288">
        <v>0</v>
      </c>
      <c r="DB288">
        <v>0</v>
      </c>
      <c r="DC288">
        <v>0</v>
      </c>
      <c r="DQ288">
        <v>86</v>
      </c>
    </row>
    <row r="289" spans="95:122" x14ac:dyDescent="0.25">
      <c r="CQ289" t="s">
        <v>637</v>
      </c>
      <c r="CR289" t="s">
        <v>124</v>
      </c>
      <c r="CS289" t="s">
        <v>557</v>
      </c>
      <c r="CT289">
        <v>46073</v>
      </c>
      <c r="CU289">
        <v>1</v>
      </c>
      <c r="CV289">
        <v>1</v>
      </c>
      <c r="CY289">
        <v>1</v>
      </c>
      <c r="CZ289">
        <v>0</v>
      </c>
      <c r="DA289">
        <v>0</v>
      </c>
      <c r="DB289">
        <v>0</v>
      </c>
      <c r="DC289">
        <v>0</v>
      </c>
      <c r="DQ289">
        <v>86</v>
      </c>
    </row>
    <row r="290" spans="95:122" x14ac:dyDescent="0.25">
      <c r="CQ290" t="s">
        <v>637</v>
      </c>
      <c r="CR290" t="s">
        <v>124</v>
      </c>
      <c r="CS290" t="s">
        <v>48</v>
      </c>
      <c r="CT290">
        <v>46056</v>
      </c>
      <c r="CU290">
        <v>1</v>
      </c>
      <c r="CV290">
        <v>1</v>
      </c>
      <c r="CX290">
        <v>1</v>
      </c>
      <c r="CZ290">
        <v>3.4722222222222222E-5</v>
      </c>
      <c r="DA290">
        <v>3.4722222222222222E-5</v>
      </c>
      <c r="DB290">
        <v>0.13097222222222221</v>
      </c>
      <c r="DC290">
        <v>5.7511574074074076E-2</v>
      </c>
      <c r="DD290">
        <v>64</v>
      </c>
      <c r="DE290">
        <v>87</v>
      </c>
      <c r="DF290">
        <v>18</v>
      </c>
      <c r="DG290" t="s">
        <v>718</v>
      </c>
      <c r="DH290">
        <v>14389</v>
      </c>
      <c r="DI290">
        <v>0.28129999999999999</v>
      </c>
      <c r="DQ290">
        <v>86</v>
      </c>
    </row>
    <row r="291" spans="95:122" x14ac:dyDescent="0.25">
      <c r="CQ291" t="s">
        <v>637</v>
      </c>
      <c r="CR291" t="s">
        <v>124</v>
      </c>
      <c r="CS291" t="s">
        <v>48</v>
      </c>
      <c r="CT291">
        <v>46073</v>
      </c>
      <c r="CU291">
        <v>1</v>
      </c>
      <c r="CV291">
        <v>1</v>
      </c>
      <c r="CW291">
        <v>1</v>
      </c>
      <c r="CZ291">
        <v>1.5787037037037037E-2</v>
      </c>
      <c r="DA291">
        <v>1.5787037037037037E-2</v>
      </c>
      <c r="DB291">
        <v>0.1791550925925926</v>
      </c>
      <c r="DC291">
        <v>0.14686342592592594</v>
      </c>
      <c r="DD291">
        <v>103</v>
      </c>
      <c r="DE291">
        <v>131</v>
      </c>
      <c r="DF291">
        <v>16</v>
      </c>
      <c r="DG291">
        <v>1.4375</v>
      </c>
      <c r="DH291">
        <v>22716</v>
      </c>
      <c r="DI291">
        <v>0.15529999999999999</v>
      </c>
      <c r="DQ291">
        <v>86</v>
      </c>
    </row>
    <row r="292" spans="95:122" x14ac:dyDescent="0.25">
      <c r="CQ292" t="s">
        <v>637</v>
      </c>
      <c r="CR292" t="s">
        <v>125</v>
      </c>
      <c r="CS292" t="s">
        <v>18</v>
      </c>
      <c r="CT292">
        <v>46062</v>
      </c>
      <c r="CU292">
        <v>1</v>
      </c>
      <c r="CV292">
        <v>1</v>
      </c>
      <c r="CX292">
        <v>1</v>
      </c>
      <c r="CZ292">
        <v>3.4722222222222222E-5</v>
      </c>
      <c r="DA292">
        <v>3.4722222222222222E-5</v>
      </c>
      <c r="DB292">
        <v>2.4340277777777777E-2</v>
      </c>
      <c r="DC292">
        <v>3.2870370370370371E-3</v>
      </c>
      <c r="DD292">
        <v>127</v>
      </c>
      <c r="DE292">
        <v>261</v>
      </c>
      <c r="DF292">
        <v>19</v>
      </c>
      <c r="DG292" t="s">
        <v>924</v>
      </c>
      <c r="DH292">
        <v>33957</v>
      </c>
      <c r="DI292">
        <v>0.14960000000000001</v>
      </c>
      <c r="DJ292">
        <v>1</v>
      </c>
      <c r="DK292">
        <v>5.2600000000000001E-2</v>
      </c>
      <c r="DL292">
        <v>6340</v>
      </c>
      <c r="DM292">
        <v>6340</v>
      </c>
      <c r="DN292">
        <v>6340</v>
      </c>
      <c r="DO292">
        <v>1</v>
      </c>
      <c r="DP292">
        <v>0.1842</v>
      </c>
      <c r="DQ292">
        <v>86</v>
      </c>
      <c r="DR292">
        <v>6340</v>
      </c>
    </row>
    <row r="293" spans="95:122" x14ac:dyDescent="0.25">
      <c r="CQ293" t="s">
        <v>637</v>
      </c>
      <c r="CR293" t="s">
        <v>125</v>
      </c>
      <c r="CS293" t="s">
        <v>109</v>
      </c>
      <c r="CT293">
        <v>46079</v>
      </c>
      <c r="CU293">
        <v>1</v>
      </c>
      <c r="CV293">
        <v>1</v>
      </c>
      <c r="CW293">
        <v>1</v>
      </c>
      <c r="CZ293">
        <v>6.1342592592592594E-3</v>
      </c>
      <c r="DA293">
        <v>6.1342592592592594E-3</v>
      </c>
      <c r="DB293">
        <v>0.1882523148148148</v>
      </c>
      <c r="DC293">
        <v>0.16391203703703705</v>
      </c>
      <c r="DD293">
        <v>59</v>
      </c>
      <c r="DE293">
        <v>151</v>
      </c>
      <c r="DF293">
        <v>18</v>
      </c>
      <c r="DG293" t="s">
        <v>693</v>
      </c>
      <c r="DH293">
        <v>28223</v>
      </c>
      <c r="DI293">
        <v>0.30509999999999998</v>
      </c>
      <c r="DJ293">
        <v>2</v>
      </c>
      <c r="DK293">
        <v>0.1111</v>
      </c>
      <c r="DL293">
        <v>3450</v>
      </c>
      <c r="DM293">
        <v>1725</v>
      </c>
      <c r="DN293">
        <v>3450</v>
      </c>
      <c r="DO293">
        <v>1</v>
      </c>
      <c r="DP293">
        <v>0.1041</v>
      </c>
      <c r="DQ293">
        <v>86</v>
      </c>
      <c r="DR293">
        <v>1725</v>
      </c>
    </row>
    <row r="294" spans="95:122" x14ac:dyDescent="0.25">
      <c r="CQ294" t="s">
        <v>637</v>
      </c>
      <c r="CR294" t="s">
        <v>125</v>
      </c>
      <c r="CS294" t="s">
        <v>60</v>
      </c>
      <c r="CT294">
        <v>46076</v>
      </c>
      <c r="CU294">
        <v>1</v>
      </c>
      <c r="CV294">
        <v>1</v>
      </c>
      <c r="CX294">
        <v>1</v>
      </c>
      <c r="CZ294">
        <v>4.6296296296296294E-5</v>
      </c>
      <c r="DA294">
        <v>4.6296296296296294E-5</v>
      </c>
      <c r="DB294">
        <v>0.19594907407407408</v>
      </c>
      <c r="DC294">
        <v>0.12693287037037038</v>
      </c>
      <c r="DD294">
        <v>100</v>
      </c>
      <c r="DE294">
        <v>173</v>
      </c>
      <c r="DF294">
        <v>13</v>
      </c>
      <c r="DG294" t="s">
        <v>846</v>
      </c>
      <c r="DH294">
        <v>30220</v>
      </c>
      <c r="DI294">
        <v>0.13</v>
      </c>
      <c r="DJ294">
        <v>1</v>
      </c>
      <c r="DK294">
        <v>7.6899999999999996E-2</v>
      </c>
      <c r="DL294">
        <v>420</v>
      </c>
      <c r="DM294">
        <v>420</v>
      </c>
      <c r="DN294">
        <v>420</v>
      </c>
      <c r="DO294">
        <v>1</v>
      </c>
      <c r="DQ294">
        <v>86</v>
      </c>
      <c r="DR294">
        <v>420</v>
      </c>
    </row>
    <row r="295" spans="95:122" x14ac:dyDescent="0.25">
      <c r="CQ295" t="s">
        <v>637</v>
      </c>
      <c r="CR295" t="s">
        <v>125</v>
      </c>
      <c r="CS295" t="s">
        <v>61</v>
      </c>
      <c r="CT295">
        <v>46055</v>
      </c>
      <c r="CU295">
        <v>1</v>
      </c>
      <c r="CV295">
        <v>1</v>
      </c>
      <c r="CX295">
        <v>1</v>
      </c>
      <c r="CZ295">
        <v>2.8703703703703703E-3</v>
      </c>
      <c r="DA295">
        <v>2.8703703703703703E-3</v>
      </c>
      <c r="DB295">
        <v>1.8206018518518517E-2</v>
      </c>
      <c r="DC295">
        <v>8.2986111111111108E-3</v>
      </c>
      <c r="DD295">
        <v>63</v>
      </c>
      <c r="DE295">
        <v>159</v>
      </c>
      <c r="DF295">
        <v>9</v>
      </c>
      <c r="DG295" t="s">
        <v>700</v>
      </c>
      <c r="DH295">
        <v>33036</v>
      </c>
      <c r="DI295">
        <v>0.1429</v>
      </c>
      <c r="DJ295">
        <v>3</v>
      </c>
      <c r="DK295">
        <v>0.33329999999999999</v>
      </c>
      <c r="DL295">
        <v>1988</v>
      </c>
      <c r="DM295">
        <v>663</v>
      </c>
      <c r="DN295">
        <v>1988</v>
      </c>
      <c r="DO295">
        <v>1</v>
      </c>
      <c r="DQ295">
        <v>86</v>
      </c>
      <c r="DR295">
        <v>663</v>
      </c>
    </row>
    <row r="296" spans="95:122" x14ac:dyDescent="0.25">
      <c r="CQ296" t="s">
        <v>637</v>
      </c>
      <c r="CR296" t="s">
        <v>125</v>
      </c>
      <c r="CS296" t="s">
        <v>61</v>
      </c>
      <c r="CT296">
        <v>46064</v>
      </c>
      <c r="CU296">
        <v>1</v>
      </c>
      <c r="CV296">
        <v>1</v>
      </c>
      <c r="CX296">
        <v>1</v>
      </c>
      <c r="CZ296">
        <v>4.6296296296296294E-5</v>
      </c>
      <c r="DA296">
        <v>4.6296296296296294E-5</v>
      </c>
      <c r="DB296">
        <v>3.0312499999999999E-2</v>
      </c>
      <c r="DC296">
        <v>7.6967592592592591E-3</v>
      </c>
      <c r="DD296">
        <v>117</v>
      </c>
      <c r="DE296">
        <v>318</v>
      </c>
      <c r="DF296">
        <v>11</v>
      </c>
      <c r="DG296" t="s">
        <v>1010</v>
      </c>
      <c r="DH296">
        <v>40298</v>
      </c>
      <c r="DI296">
        <v>9.4E-2</v>
      </c>
      <c r="DJ296">
        <v>1</v>
      </c>
      <c r="DK296">
        <v>9.0899999999999995E-2</v>
      </c>
      <c r="DL296">
        <v>2000</v>
      </c>
      <c r="DM296">
        <v>2000</v>
      </c>
      <c r="DN296">
        <v>2000</v>
      </c>
      <c r="DO296">
        <v>1</v>
      </c>
      <c r="DP296">
        <v>0.4269</v>
      </c>
      <c r="DQ296">
        <v>86</v>
      </c>
      <c r="DR296">
        <v>2000</v>
      </c>
    </row>
    <row r="297" spans="95:122" x14ac:dyDescent="0.25">
      <c r="CQ297" t="s">
        <v>637</v>
      </c>
      <c r="CR297" t="s">
        <v>125</v>
      </c>
      <c r="CS297" t="s">
        <v>12</v>
      </c>
      <c r="CT297">
        <v>46080</v>
      </c>
      <c r="CU297">
        <v>1</v>
      </c>
      <c r="CV297">
        <v>1</v>
      </c>
      <c r="CX297">
        <v>1</v>
      </c>
      <c r="CZ297">
        <v>2.199074074074074E-4</v>
      </c>
      <c r="DA297">
        <v>2.199074074074074E-4</v>
      </c>
      <c r="DB297">
        <v>0.2475</v>
      </c>
      <c r="DC297">
        <v>0.19349537037037037</v>
      </c>
      <c r="DD297">
        <v>73</v>
      </c>
      <c r="DE297">
        <v>231</v>
      </c>
      <c r="DF297">
        <v>16</v>
      </c>
      <c r="DG297">
        <v>1.6875</v>
      </c>
      <c r="DH297">
        <v>16151</v>
      </c>
      <c r="DI297">
        <v>0.21920000000000001</v>
      </c>
      <c r="DJ297">
        <v>1</v>
      </c>
      <c r="DK297">
        <v>6.25E-2</v>
      </c>
      <c r="DL297">
        <v>1800</v>
      </c>
      <c r="DM297">
        <v>1800</v>
      </c>
      <c r="DN297">
        <v>1800</v>
      </c>
      <c r="DO297">
        <v>1</v>
      </c>
      <c r="DP297">
        <v>0.30580000000000002</v>
      </c>
      <c r="DQ297">
        <v>86</v>
      </c>
      <c r="DR297">
        <v>1800</v>
      </c>
    </row>
    <row r="298" spans="95:122" x14ac:dyDescent="0.25">
      <c r="CQ298" t="s">
        <v>637</v>
      </c>
      <c r="CR298" t="s">
        <v>125</v>
      </c>
      <c r="CS298" t="s">
        <v>122</v>
      </c>
      <c r="CT298">
        <v>46056</v>
      </c>
      <c r="CU298">
        <v>1</v>
      </c>
      <c r="CV298">
        <v>1</v>
      </c>
      <c r="CW298">
        <v>1</v>
      </c>
      <c r="CZ298">
        <v>1.5752314814814816E-2</v>
      </c>
      <c r="DA298">
        <v>1.5752314814814816E-2</v>
      </c>
      <c r="DB298">
        <v>4.1643518518518517E-2</v>
      </c>
      <c r="DC298">
        <v>1.7847222222222223E-2</v>
      </c>
      <c r="DD298">
        <v>42</v>
      </c>
      <c r="DE298">
        <v>135</v>
      </c>
      <c r="DF298">
        <v>13</v>
      </c>
      <c r="DG298" t="s">
        <v>711</v>
      </c>
      <c r="DH298">
        <v>24630</v>
      </c>
      <c r="DI298">
        <v>0.3095</v>
      </c>
      <c r="DJ298">
        <v>2</v>
      </c>
      <c r="DK298">
        <v>0.15379999999999999</v>
      </c>
      <c r="DL298">
        <v>2860</v>
      </c>
      <c r="DM298">
        <v>1430</v>
      </c>
      <c r="DN298">
        <v>4580</v>
      </c>
      <c r="DO298">
        <v>1.6013999999999999</v>
      </c>
      <c r="DP298">
        <v>0.1245</v>
      </c>
      <c r="DQ298">
        <v>86</v>
      </c>
      <c r="DR298">
        <v>2290</v>
      </c>
    </row>
    <row r="299" spans="95:122" x14ac:dyDescent="0.25">
      <c r="CQ299" t="s">
        <v>637</v>
      </c>
      <c r="CR299" t="s">
        <v>125</v>
      </c>
      <c r="CS299" t="s">
        <v>122</v>
      </c>
      <c r="CT299">
        <v>46059</v>
      </c>
      <c r="CU299">
        <v>1</v>
      </c>
      <c r="CV299">
        <v>1</v>
      </c>
      <c r="CX299">
        <v>1</v>
      </c>
      <c r="CZ299">
        <v>2.2800925925925927E-3</v>
      </c>
      <c r="DA299">
        <v>2.2800925925925927E-3</v>
      </c>
      <c r="DB299">
        <v>6.0127314814814814E-2</v>
      </c>
      <c r="DC299">
        <v>1.5162037037037036E-2</v>
      </c>
      <c r="DD299">
        <v>44</v>
      </c>
      <c r="DE299">
        <v>160</v>
      </c>
      <c r="DF299">
        <v>11</v>
      </c>
      <c r="DG299" t="s">
        <v>946</v>
      </c>
      <c r="DH299">
        <v>67454</v>
      </c>
      <c r="DI299">
        <v>0.25</v>
      </c>
      <c r="DJ299">
        <v>1</v>
      </c>
      <c r="DK299">
        <v>9.0899999999999995E-2</v>
      </c>
      <c r="DL299">
        <v>1000</v>
      </c>
      <c r="DM299">
        <v>1000</v>
      </c>
      <c r="DN299">
        <v>1000</v>
      </c>
      <c r="DO299">
        <v>1</v>
      </c>
      <c r="DP299">
        <v>0.20610000000000001</v>
      </c>
      <c r="DQ299">
        <v>86</v>
      </c>
      <c r="DR299">
        <v>1000</v>
      </c>
    </row>
    <row r="300" spans="95:122" x14ac:dyDescent="0.25">
      <c r="CQ300" t="s">
        <v>637</v>
      </c>
      <c r="CR300" t="s">
        <v>125</v>
      </c>
      <c r="CS300" t="s">
        <v>75</v>
      </c>
      <c r="CT300">
        <v>46066</v>
      </c>
      <c r="CU300">
        <v>1</v>
      </c>
      <c r="CV300">
        <v>1</v>
      </c>
      <c r="CX300">
        <v>1</v>
      </c>
      <c r="CZ300">
        <v>2.199074074074074E-4</v>
      </c>
      <c r="DA300">
        <v>2.199074074074074E-4</v>
      </c>
      <c r="DB300">
        <v>0.15932870370370369</v>
      </c>
      <c r="DC300">
        <v>0.10881944444444444</v>
      </c>
      <c r="DD300">
        <v>68</v>
      </c>
      <c r="DE300">
        <v>151</v>
      </c>
      <c r="DF300">
        <v>17</v>
      </c>
      <c r="DG300" t="s">
        <v>689</v>
      </c>
      <c r="DH300">
        <v>49478</v>
      </c>
      <c r="DI300">
        <v>0.25</v>
      </c>
      <c r="DJ300">
        <v>1</v>
      </c>
      <c r="DK300">
        <v>5.8799999999999998E-2</v>
      </c>
      <c r="DL300">
        <v>1000</v>
      </c>
      <c r="DM300">
        <v>1000</v>
      </c>
      <c r="DN300">
        <v>1000</v>
      </c>
      <c r="DO300">
        <v>1</v>
      </c>
      <c r="DP300">
        <v>0.38469999999999999</v>
      </c>
      <c r="DQ300">
        <v>86</v>
      </c>
      <c r="DR300">
        <v>1000</v>
      </c>
    </row>
    <row r="301" spans="95:122" x14ac:dyDescent="0.25">
      <c r="CQ301" t="s">
        <v>637</v>
      </c>
      <c r="CR301" t="s">
        <v>2</v>
      </c>
      <c r="CS301" t="s">
        <v>38</v>
      </c>
      <c r="CT301">
        <v>46062</v>
      </c>
      <c r="CU301">
        <v>1</v>
      </c>
      <c r="CV301">
        <v>1</v>
      </c>
      <c r="CX301">
        <v>1</v>
      </c>
      <c r="CZ301">
        <v>1.6550925925925926E-3</v>
      </c>
      <c r="DA301">
        <v>1.6550925925925926E-3</v>
      </c>
      <c r="DB301">
        <v>3.8900462962962963E-2</v>
      </c>
      <c r="DC301">
        <v>6.7685185185185182E-2</v>
      </c>
      <c r="DD301">
        <v>78</v>
      </c>
      <c r="DE301">
        <v>110</v>
      </c>
      <c r="DF301">
        <v>21</v>
      </c>
      <c r="DG301" t="s">
        <v>820</v>
      </c>
      <c r="DH301">
        <v>32699</v>
      </c>
      <c r="DI301">
        <v>0.26919999999999999</v>
      </c>
      <c r="DJ301">
        <v>2</v>
      </c>
      <c r="DK301">
        <v>9.5200000000000007E-2</v>
      </c>
      <c r="DL301">
        <v>1400</v>
      </c>
      <c r="DM301">
        <v>700</v>
      </c>
      <c r="DN301">
        <v>900</v>
      </c>
      <c r="DO301">
        <v>0.64290000000000003</v>
      </c>
      <c r="DP301">
        <v>0.39290000000000003</v>
      </c>
      <c r="DQ301">
        <v>86</v>
      </c>
      <c r="DR301">
        <v>900</v>
      </c>
    </row>
    <row r="302" spans="95:122" x14ac:dyDescent="0.25">
      <c r="CQ302" t="s">
        <v>637</v>
      </c>
      <c r="CR302" t="s">
        <v>2</v>
      </c>
      <c r="CS302" t="s">
        <v>79</v>
      </c>
      <c r="CT302">
        <v>46065</v>
      </c>
      <c r="CU302">
        <v>1</v>
      </c>
      <c r="CV302">
        <v>1</v>
      </c>
      <c r="CX302">
        <v>1</v>
      </c>
      <c r="CZ302">
        <v>1.7361111111111112E-4</v>
      </c>
      <c r="DA302">
        <v>1.7361111111111112E-4</v>
      </c>
      <c r="DB302">
        <v>2.0104166666666666E-2</v>
      </c>
      <c r="DC302">
        <v>1.3078703703703703E-3</v>
      </c>
      <c r="DD302">
        <v>75</v>
      </c>
      <c r="DE302">
        <v>146</v>
      </c>
      <c r="DF302">
        <v>36</v>
      </c>
      <c r="DG302" t="s">
        <v>814</v>
      </c>
      <c r="DH302">
        <v>29480</v>
      </c>
      <c r="DI302">
        <v>0.48</v>
      </c>
      <c r="DJ302">
        <v>1</v>
      </c>
      <c r="DK302">
        <v>2.7799999999999998E-2</v>
      </c>
      <c r="DL302">
        <v>16620</v>
      </c>
      <c r="DM302">
        <v>16620</v>
      </c>
      <c r="DN302">
        <v>16620</v>
      </c>
      <c r="DO302">
        <v>1</v>
      </c>
      <c r="DQ302">
        <v>86</v>
      </c>
      <c r="DR302">
        <v>16620</v>
      </c>
    </row>
    <row r="303" spans="95:122" x14ac:dyDescent="0.25">
      <c r="CQ303" t="s">
        <v>637</v>
      </c>
      <c r="CR303" t="s">
        <v>6</v>
      </c>
      <c r="CS303" t="s">
        <v>19</v>
      </c>
      <c r="CT303">
        <v>46081</v>
      </c>
      <c r="CU303">
        <v>1</v>
      </c>
      <c r="CV303">
        <v>1</v>
      </c>
      <c r="CX303">
        <v>1</v>
      </c>
      <c r="CZ303">
        <v>0</v>
      </c>
      <c r="DA303">
        <v>0</v>
      </c>
      <c r="DB303">
        <v>0.1312962962962963</v>
      </c>
      <c r="DC303">
        <v>6.7974537037037042E-2</v>
      </c>
      <c r="DD303">
        <v>64</v>
      </c>
      <c r="DE303">
        <v>99</v>
      </c>
      <c r="DF303">
        <v>18</v>
      </c>
      <c r="DG303">
        <v>2</v>
      </c>
      <c r="DH303">
        <v>32753</v>
      </c>
      <c r="DI303">
        <v>0.28129999999999999</v>
      </c>
      <c r="DJ303">
        <v>1</v>
      </c>
      <c r="DK303">
        <v>5.5599999999999997E-2</v>
      </c>
      <c r="DL303">
        <v>1500</v>
      </c>
      <c r="DM303">
        <v>1500</v>
      </c>
      <c r="DN303">
        <v>1500</v>
      </c>
      <c r="DO303">
        <v>1</v>
      </c>
      <c r="DQ303">
        <v>86</v>
      </c>
      <c r="DR303">
        <v>1500</v>
      </c>
    </row>
    <row r="304" spans="95:122" x14ac:dyDescent="0.25">
      <c r="CQ304" t="s">
        <v>637</v>
      </c>
      <c r="CR304" t="s">
        <v>6</v>
      </c>
      <c r="CS304" t="s">
        <v>80</v>
      </c>
      <c r="CT304">
        <v>46065</v>
      </c>
      <c r="CU304">
        <v>1</v>
      </c>
      <c r="CV304">
        <v>1</v>
      </c>
      <c r="CX304">
        <v>1</v>
      </c>
      <c r="CZ304">
        <v>6.9444444444444444E-5</v>
      </c>
      <c r="DA304">
        <v>6.9444444444444444E-5</v>
      </c>
      <c r="DB304">
        <v>1.0046296296296296E-2</v>
      </c>
      <c r="DC304">
        <v>1.6747685185185185E-2</v>
      </c>
      <c r="DD304">
        <v>92</v>
      </c>
      <c r="DE304">
        <v>132</v>
      </c>
      <c r="DF304">
        <v>15</v>
      </c>
      <c r="DG304" t="s">
        <v>713</v>
      </c>
      <c r="DH304">
        <v>28578</v>
      </c>
      <c r="DI304">
        <v>0.16300000000000001</v>
      </c>
      <c r="DJ304">
        <v>1</v>
      </c>
      <c r="DK304">
        <v>6.6699999999999995E-2</v>
      </c>
      <c r="DL304">
        <v>600</v>
      </c>
      <c r="DM304">
        <v>600</v>
      </c>
      <c r="DN304">
        <v>600</v>
      </c>
      <c r="DO304">
        <v>1</v>
      </c>
      <c r="DP304">
        <v>0.25330000000000003</v>
      </c>
      <c r="DQ304">
        <v>86</v>
      </c>
      <c r="DR304">
        <v>600</v>
      </c>
    </row>
    <row r="305" spans="95:122" x14ac:dyDescent="0.25">
      <c r="CQ305" t="s">
        <v>637</v>
      </c>
      <c r="CR305" t="s">
        <v>6</v>
      </c>
      <c r="CS305" t="s">
        <v>81</v>
      </c>
      <c r="CT305">
        <v>46059</v>
      </c>
      <c r="CU305">
        <v>1</v>
      </c>
      <c r="CV305">
        <v>1</v>
      </c>
      <c r="CW305">
        <v>1</v>
      </c>
      <c r="CZ305">
        <v>5.8564814814814816E-3</v>
      </c>
      <c r="DA305">
        <v>5.8564814814814816E-3</v>
      </c>
      <c r="DB305">
        <v>1.1574074074074075E-4</v>
      </c>
      <c r="DC305">
        <v>8.564814814814815E-4</v>
      </c>
      <c r="DD305">
        <v>99</v>
      </c>
      <c r="DE305">
        <v>161</v>
      </c>
      <c r="DF305">
        <v>8</v>
      </c>
      <c r="DG305">
        <v>2.125</v>
      </c>
      <c r="DH305">
        <v>30141</v>
      </c>
      <c r="DI305">
        <v>8.0799999999999997E-2</v>
      </c>
      <c r="DJ305">
        <v>1</v>
      </c>
      <c r="DK305">
        <v>0.125</v>
      </c>
      <c r="DL305">
        <v>290</v>
      </c>
      <c r="DM305">
        <v>290</v>
      </c>
      <c r="DN305">
        <v>290</v>
      </c>
      <c r="DO305">
        <v>1</v>
      </c>
      <c r="DP305">
        <v>0.68889999999999996</v>
      </c>
      <c r="DQ305">
        <v>86</v>
      </c>
      <c r="DR305">
        <v>290</v>
      </c>
    </row>
    <row r="306" spans="95:122" x14ac:dyDescent="0.25">
      <c r="CQ306" t="s">
        <v>637</v>
      </c>
      <c r="CR306" t="s">
        <v>6</v>
      </c>
      <c r="CS306" t="s">
        <v>81</v>
      </c>
      <c r="CT306">
        <v>46065</v>
      </c>
      <c r="CU306">
        <v>1</v>
      </c>
      <c r="CV306">
        <v>1</v>
      </c>
      <c r="CX306">
        <v>1</v>
      </c>
      <c r="CZ306">
        <v>5.7870370370370373E-5</v>
      </c>
      <c r="DA306">
        <v>5.7870370370370373E-5</v>
      </c>
      <c r="DB306">
        <v>1.0613425925925925E-2</v>
      </c>
      <c r="DC306">
        <v>9.2476851851851852E-3</v>
      </c>
      <c r="DD306">
        <v>106</v>
      </c>
      <c r="DE306">
        <v>163</v>
      </c>
      <c r="DF306">
        <v>13</v>
      </c>
      <c r="DG306" t="s">
        <v>711</v>
      </c>
      <c r="DH306">
        <v>39491</v>
      </c>
      <c r="DI306">
        <v>0.1226</v>
      </c>
      <c r="DJ306">
        <v>1</v>
      </c>
      <c r="DK306">
        <v>7.6899999999999996E-2</v>
      </c>
      <c r="DL306">
        <v>80</v>
      </c>
      <c r="DM306">
        <v>80</v>
      </c>
      <c r="DN306">
        <v>80</v>
      </c>
      <c r="DO306">
        <v>1</v>
      </c>
      <c r="DP306">
        <v>0.47949999999999998</v>
      </c>
      <c r="DQ306">
        <v>86</v>
      </c>
      <c r="DR306">
        <v>80</v>
      </c>
    </row>
    <row r="307" spans="95:122" x14ac:dyDescent="0.25">
      <c r="CQ307" t="s">
        <v>637</v>
      </c>
      <c r="CR307" t="s">
        <v>6</v>
      </c>
      <c r="CS307" t="s">
        <v>35</v>
      </c>
      <c r="CT307">
        <v>46069</v>
      </c>
      <c r="CU307">
        <v>1</v>
      </c>
      <c r="CV307">
        <v>1</v>
      </c>
      <c r="CX307">
        <v>1</v>
      </c>
      <c r="CZ307">
        <v>1.3888888888888889E-4</v>
      </c>
      <c r="DA307">
        <v>1.3888888888888889E-4</v>
      </c>
      <c r="DB307">
        <v>0.10277777777777777</v>
      </c>
      <c r="DC307">
        <v>0.26998842592592592</v>
      </c>
      <c r="DD307">
        <v>35</v>
      </c>
      <c r="DE307">
        <v>68</v>
      </c>
      <c r="DF307">
        <v>13</v>
      </c>
      <c r="DG307" t="s">
        <v>707</v>
      </c>
      <c r="DH307">
        <v>28391</v>
      </c>
      <c r="DI307">
        <v>0.37140000000000001</v>
      </c>
      <c r="DJ307">
        <v>2</v>
      </c>
      <c r="DK307">
        <v>0.15379999999999999</v>
      </c>
      <c r="DL307">
        <v>14000</v>
      </c>
      <c r="DM307">
        <v>7000</v>
      </c>
      <c r="DN307">
        <v>14000</v>
      </c>
      <c r="DO307">
        <v>1</v>
      </c>
      <c r="DP307">
        <v>0.14729999999999999</v>
      </c>
      <c r="DQ307">
        <v>86</v>
      </c>
      <c r="DR307">
        <v>7000</v>
      </c>
    </row>
    <row r="308" spans="95:122" x14ac:dyDescent="0.25">
      <c r="CQ308" t="s">
        <v>637</v>
      </c>
      <c r="CR308" t="s">
        <v>6</v>
      </c>
      <c r="CS308" t="s">
        <v>97</v>
      </c>
      <c r="CT308">
        <v>46077</v>
      </c>
      <c r="CU308">
        <v>1</v>
      </c>
      <c r="CV308">
        <v>1</v>
      </c>
      <c r="CX308">
        <v>1</v>
      </c>
      <c r="CZ308">
        <v>2.3148148148148147E-5</v>
      </c>
      <c r="DA308">
        <v>2.3148148148148147E-5</v>
      </c>
      <c r="DB308">
        <v>0.10303240740740741</v>
      </c>
      <c r="DC308">
        <v>0.24134259259259258</v>
      </c>
      <c r="DD308">
        <v>136</v>
      </c>
      <c r="DE308">
        <v>256</v>
      </c>
      <c r="DF308">
        <v>19</v>
      </c>
      <c r="DG308" t="s">
        <v>794</v>
      </c>
      <c r="DH308">
        <v>16787</v>
      </c>
      <c r="DI308">
        <v>0.13969999999999999</v>
      </c>
      <c r="DJ308">
        <v>1</v>
      </c>
      <c r="DK308">
        <v>5.2600000000000001E-2</v>
      </c>
      <c r="DL308">
        <v>4000</v>
      </c>
      <c r="DM308">
        <v>4000</v>
      </c>
      <c r="DN308">
        <v>4000</v>
      </c>
      <c r="DO308">
        <v>1</v>
      </c>
      <c r="DP308">
        <v>0.20200000000000001</v>
      </c>
      <c r="DQ308">
        <v>86</v>
      </c>
      <c r="DR308">
        <v>4000</v>
      </c>
    </row>
    <row r="309" spans="95:122" x14ac:dyDescent="0.25">
      <c r="CQ309" t="s">
        <v>637</v>
      </c>
      <c r="CR309" t="s">
        <v>6</v>
      </c>
      <c r="CS309" t="s">
        <v>34</v>
      </c>
      <c r="CT309">
        <v>46078</v>
      </c>
      <c r="CU309">
        <v>1</v>
      </c>
      <c r="CV309">
        <v>1</v>
      </c>
      <c r="CX309">
        <v>1</v>
      </c>
      <c r="CZ309">
        <v>3.449074074074074E-3</v>
      </c>
      <c r="DA309">
        <v>3.449074074074074E-3</v>
      </c>
      <c r="DB309">
        <v>0.16239583333333332</v>
      </c>
      <c r="DC309">
        <v>0.10436342592592593</v>
      </c>
      <c r="DD309">
        <v>106</v>
      </c>
      <c r="DE309">
        <v>127</v>
      </c>
      <c r="DF309">
        <v>10</v>
      </c>
      <c r="DG309">
        <v>2.7</v>
      </c>
      <c r="DH309">
        <v>21164</v>
      </c>
      <c r="DI309">
        <v>9.4299999999999995E-2</v>
      </c>
      <c r="DJ309">
        <v>2</v>
      </c>
      <c r="DK309">
        <v>0.2</v>
      </c>
      <c r="DL309">
        <v>5250</v>
      </c>
      <c r="DM309">
        <v>2625</v>
      </c>
      <c r="DN309">
        <v>5250</v>
      </c>
      <c r="DO309">
        <v>1</v>
      </c>
      <c r="DP309">
        <v>0.1295</v>
      </c>
      <c r="DQ309">
        <v>86</v>
      </c>
      <c r="DR309">
        <v>2625</v>
      </c>
    </row>
    <row r="310" spans="95:122" x14ac:dyDescent="0.25">
      <c r="CQ310" t="s">
        <v>637</v>
      </c>
      <c r="CR310" t="s">
        <v>3</v>
      </c>
      <c r="CS310" t="s">
        <v>377</v>
      </c>
      <c r="CT310">
        <v>46070</v>
      </c>
      <c r="CU310">
        <v>1</v>
      </c>
      <c r="CV310">
        <v>1</v>
      </c>
      <c r="CX310">
        <v>1</v>
      </c>
      <c r="CZ310">
        <v>0</v>
      </c>
      <c r="DA310">
        <v>0</v>
      </c>
      <c r="DB310">
        <v>0.19399305555555554</v>
      </c>
      <c r="DC310">
        <v>0.16194444444444445</v>
      </c>
      <c r="DD310">
        <v>91</v>
      </c>
      <c r="DE310">
        <v>160</v>
      </c>
      <c r="DF310">
        <v>21</v>
      </c>
      <c r="DG310" t="s">
        <v>748</v>
      </c>
      <c r="DH310">
        <v>23117</v>
      </c>
      <c r="DI310">
        <v>0.23080000000000001</v>
      </c>
      <c r="DQ310">
        <v>86</v>
      </c>
    </row>
    <row r="311" spans="95:122" x14ac:dyDescent="0.25">
      <c r="CQ311" t="s">
        <v>637</v>
      </c>
      <c r="CR311" t="s">
        <v>3</v>
      </c>
      <c r="CS311" t="s">
        <v>32</v>
      </c>
      <c r="CT311">
        <v>46080</v>
      </c>
      <c r="CU311">
        <v>1</v>
      </c>
      <c r="CV311">
        <v>1</v>
      </c>
      <c r="CX311">
        <v>1</v>
      </c>
      <c r="CZ311">
        <v>1.3888888888888889E-4</v>
      </c>
      <c r="DA311">
        <v>1.3888888888888889E-4</v>
      </c>
      <c r="DB311">
        <v>0.23358796296296297</v>
      </c>
      <c r="DC311">
        <v>0.13318287037037038</v>
      </c>
      <c r="DD311">
        <v>99</v>
      </c>
      <c r="DE311">
        <v>197</v>
      </c>
      <c r="DF311">
        <v>27</v>
      </c>
      <c r="DG311" t="s">
        <v>1007</v>
      </c>
      <c r="DH311">
        <v>28323</v>
      </c>
      <c r="DI311">
        <v>0.2727</v>
      </c>
      <c r="DJ311">
        <v>1</v>
      </c>
      <c r="DK311">
        <v>3.6999999999999998E-2</v>
      </c>
      <c r="DL311">
        <v>2800</v>
      </c>
      <c r="DM311">
        <v>2800</v>
      </c>
      <c r="DN311">
        <v>3510</v>
      </c>
      <c r="DO311">
        <v>1.2536</v>
      </c>
      <c r="DP311">
        <v>0.18859999999999999</v>
      </c>
      <c r="DQ311">
        <v>86</v>
      </c>
      <c r="DR311">
        <v>3510</v>
      </c>
    </row>
    <row r="312" spans="95:122" x14ac:dyDescent="0.25">
      <c r="CQ312" t="s">
        <v>637</v>
      </c>
      <c r="CR312" t="s">
        <v>3</v>
      </c>
      <c r="CS312" t="s">
        <v>65</v>
      </c>
      <c r="CT312">
        <v>46058</v>
      </c>
      <c r="CU312">
        <v>1</v>
      </c>
      <c r="CV312">
        <v>1</v>
      </c>
      <c r="CX312">
        <v>1</v>
      </c>
      <c r="CZ312">
        <v>5.7870370370370373E-5</v>
      </c>
      <c r="DA312">
        <v>5.7870370370370373E-5</v>
      </c>
      <c r="DB312">
        <v>2.2812499999999999E-2</v>
      </c>
      <c r="DC312">
        <v>2.0752314814814814E-2</v>
      </c>
      <c r="DD312">
        <v>78</v>
      </c>
      <c r="DE312">
        <v>172</v>
      </c>
      <c r="DF312">
        <v>16</v>
      </c>
      <c r="DG312">
        <v>1.375</v>
      </c>
      <c r="DH312">
        <v>43424</v>
      </c>
      <c r="DI312">
        <v>0.2051</v>
      </c>
      <c r="DJ312">
        <v>1</v>
      </c>
      <c r="DK312">
        <v>6.25E-2</v>
      </c>
      <c r="DL312">
        <v>3000</v>
      </c>
      <c r="DM312">
        <v>3000</v>
      </c>
      <c r="DN312">
        <v>3000</v>
      </c>
      <c r="DO312">
        <v>1</v>
      </c>
      <c r="DP312">
        <v>0.1963</v>
      </c>
      <c r="DQ312">
        <v>86</v>
      </c>
      <c r="DR312">
        <v>3000</v>
      </c>
    </row>
    <row r="313" spans="95:122" x14ac:dyDescent="0.25">
      <c r="CQ313" t="s">
        <v>637</v>
      </c>
      <c r="CR313" t="s">
        <v>3</v>
      </c>
      <c r="CS313" t="s">
        <v>65</v>
      </c>
      <c r="CT313">
        <v>46070</v>
      </c>
      <c r="CU313">
        <v>1</v>
      </c>
      <c r="CV313">
        <v>1</v>
      </c>
      <c r="CX313">
        <v>1</v>
      </c>
      <c r="CZ313">
        <v>4.6296296296296294E-5</v>
      </c>
      <c r="DA313">
        <v>4.6296296296296294E-5</v>
      </c>
      <c r="DB313">
        <v>0.204375</v>
      </c>
      <c r="DC313">
        <v>0.14496527777777779</v>
      </c>
      <c r="DD313">
        <v>74</v>
      </c>
      <c r="DE313">
        <v>136</v>
      </c>
      <c r="DF313">
        <v>14</v>
      </c>
      <c r="DG313">
        <v>1.5</v>
      </c>
      <c r="DH313">
        <v>23362</v>
      </c>
      <c r="DI313">
        <v>0.18920000000000001</v>
      </c>
      <c r="DQ313">
        <v>86</v>
      </c>
    </row>
    <row r="314" spans="95:122" x14ac:dyDescent="0.25">
      <c r="CQ314" t="s">
        <v>637</v>
      </c>
      <c r="CR314" t="s">
        <v>3</v>
      </c>
      <c r="CS314" t="s">
        <v>65</v>
      </c>
      <c r="CT314">
        <v>46079</v>
      </c>
      <c r="CU314">
        <v>1</v>
      </c>
      <c r="CV314">
        <v>1</v>
      </c>
      <c r="CX314">
        <v>1</v>
      </c>
      <c r="CZ314">
        <v>4.6296296296296294E-5</v>
      </c>
      <c r="DA314">
        <v>4.6296296296296294E-5</v>
      </c>
      <c r="DB314">
        <v>0.18543981481481481</v>
      </c>
      <c r="DC314">
        <v>0.16652777777777777</v>
      </c>
      <c r="DD314">
        <v>65</v>
      </c>
      <c r="DE314">
        <v>176</v>
      </c>
      <c r="DF314">
        <v>8</v>
      </c>
      <c r="DG314">
        <v>1.25</v>
      </c>
      <c r="DH314">
        <v>25388</v>
      </c>
      <c r="DI314">
        <v>0.1231</v>
      </c>
      <c r="DJ314">
        <v>1</v>
      </c>
      <c r="DK314">
        <v>0.125</v>
      </c>
      <c r="DL314">
        <v>4000</v>
      </c>
      <c r="DM314">
        <v>4000</v>
      </c>
      <c r="DN314">
        <v>4000</v>
      </c>
      <c r="DO314">
        <v>1</v>
      </c>
      <c r="DP314">
        <v>0.10589999999999999</v>
      </c>
      <c r="DQ314">
        <v>86</v>
      </c>
      <c r="DR314">
        <v>4000</v>
      </c>
    </row>
    <row r="315" spans="95:122" x14ac:dyDescent="0.25">
      <c r="CQ315" t="s">
        <v>637</v>
      </c>
      <c r="CR315" t="s">
        <v>3</v>
      </c>
      <c r="CS315" t="s">
        <v>65</v>
      </c>
      <c r="CT315">
        <v>46080</v>
      </c>
      <c r="CU315">
        <v>1</v>
      </c>
      <c r="CV315">
        <v>1</v>
      </c>
      <c r="CX315">
        <v>1</v>
      </c>
      <c r="CZ315">
        <v>1.0416666666666667E-4</v>
      </c>
      <c r="DA315">
        <v>1.0416666666666667E-4</v>
      </c>
      <c r="DB315">
        <v>0.19320601851851851</v>
      </c>
      <c r="DC315">
        <v>0.20467592592592593</v>
      </c>
      <c r="DD315">
        <v>42</v>
      </c>
      <c r="DE315">
        <v>126</v>
      </c>
      <c r="DF315">
        <v>14</v>
      </c>
      <c r="DG315" t="s">
        <v>853</v>
      </c>
      <c r="DH315">
        <v>18835</v>
      </c>
      <c r="DI315">
        <v>0.33329999999999999</v>
      </c>
      <c r="DJ315">
        <v>1</v>
      </c>
      <c r="DK315">
        <v>7.1400000000000005E-2</v>
      </c>
      <c r="DL315">
        <v>1400</v>
      </c>
      <c r="DM315">
        <v>1400</v>
      </c>
      <c r="DN315">
        <v>1400</v>
      </c>
      <c r="DO315">
        <v>1</v>
      </c>
      <c r="DP315">
        <v>0.18490000000000001</v>
      </c>
      <c r="DQ315">
        <v>86</v>
      </c>
      <c r="DR315">
        <v>1400</v>
      </c>
    </row>
    <row r="316" spans="95:122" x14ac:dyDescent="0.25">
      <c r="CQ316" t="s">
        <v>637</v>
      </c>
      <c r="CR316" t="s">
        <v>3</v>
      </c>
      <c r="CS316" t="s">
        <v>31</v>
      </c>
      <c r="CT316">
        <v>46057</v>
      </c>
      <c r="CU316">
        <v>1</v>
      </c>
      <c r="CV316">
        <v>1</v>
      </c>
      <c r="CX316">
        <v>1</v>
      </c>
      <c r="CZ316">
        <v>5.7870370370370373E-5</v>
      </c>
      <c r="DA316">
        <v>5.7870370370370373E-5</v>
      </c>
      <c r="DB316">
        <v>4.4641203703703704E-2</v>
      </c>
      <c r="DC316">
        <v>1.3622685185185186E-2</v>
      </c>
      <c r="DD316">
        <v>83</v>
      </c>
      <c r="DE316">
        <v>171</v>
      </c>
      <c r="DF316">
        <v>13</v>
      </c>
      <c r="DG316" t="s">
        <v>767</v>
      </c>
      <c r="DH316">
        <v>55309</v>
      </c>
      <c r="DI316">
        <v>0.15659999999999999</v>
      </c>
      <c r="DJ316">
        <v>1</v>
      </c>
      <c r="DK316">
        <v>7.6899999999999996E-2</v>
      </c>
      <c r="DL316">
        <v>1500</v>
      </c>
      <c r="DM316">
        <v>1500</v>
      </c>
      <c r="DN316">
        <v>1500</v>
      </c>
      <c r="DO316">
        <v>1</v>
      </c>
      <c r="DP316">
        <v>0.1045</v>
      </c>
      <c r="DQ316">
        <v>86</v>
      </c>
      <c r="DR316">
        <v>1500</v>
      </c>
    </row>
    <row r="317" spans="95:122" x14ac:dyDescent="0.25">
      <c r="CQ317" t="s">
        <v>637</v>
      </c>
      <c r="CR317" t="s">
        <v>3</v>
      </c>
      <c r="CS317" t="s">
        <v>31</v>
      </c>
      <c r="CT317">
        <v>46070</v>
      </c>
      <c r="CU317">
        <v>1</v>
      </c>
      <c r="CV317">
        <v>1</v>
      </c>
      <c r="CX317">
        <v>1</v>
      </c>
      <c r="CZ317">
        <v>3.0092592592592595E-4</v>
      </c>
      <c r="DA317">
        <v>3.0092592592592595E-4</v>
      </c>
      <c r="DB317">
        <v>0.20929398148148148</v>
      </c>
      <c r="DC317">
        <v>0.11538194444444444</v>
      </c>
      <c r="DD317">
        <v>70</v>
      </c>
      <c r="DE317">
        <v>143</v>
      </c>
      <c r="DF317">
        <v>6</v>
      </c>
      <c r="DG317" t="s">
        <v>1104</v>
      </c>
      <c r="DH317">
        <v>37426</v>
      </c>
      <c r="DI317">
        <v>8.5699999999999998E-2</v>
      </c>
      <c r="DQ317">
        <v>86</v>
      </c>
    </row>
    <row r="318" spans="95:122" x14ac:dyDescent="0.25">
      <c r="CQ318" t="s">
        <v>637</v>
      </c>
      <c r="CR318" t="s">
        <v>3</v>
      </c>
      <c r="CS318" t="s">
        <v>17</v>
      </c>
      <c r="CT318">
        <v>46070</v>
      </c>
      <c r="CU318">
        <v>1</v>
      </c>
      <c r="CV318">
        <v>1</v>
      </c>
      <c r="CX318">
        <v>1</v>
      </c>
      <c r="CZ318">
        <v>4.6296296296296294E-5</v>
      </c>
      <c r="DA318">
        <v>4.6296296296296294E-5</v>
      </c>
      <c r="DB318">
        <v>0.21210648148148148</v>
      </c>
      <c r="DC318">
        <v>0.11329861111111111</v>
      </c>
      <c r="DD318">
        <v>88</v>
      </c>
      <c r="DE318">
        <v>208</v>
      </c>
      <c r="DF318">
        <v>13</v>
      </c>
      <c r="DG318" t="s">
        <v>707</v>
      </c>
      <c r="DH318">
        <v>35261</v>
      </c>
      <c r="DI318">
        <v>0.1477</v>
      </c>
      <c r="DQ318">
        <v>86</v>
      </c>
    </row>
    <row r="319" spans="95:122" x14ac:dyDescent="0.25">
      <c r="CQ319" t="s">
        <v>637</v>
      </c>
      <c r="CR319" t="s">
        <v>3</v>
      </c>
      <c r="CS319" t="s">
        <v>17</v>
      </c>
      <c r="CT319">
        <v>46078</v>
      </c>
      <c r="CU319">
        <v>1</v>
      </c>
      <c r="CV319">
        <v>1</v>
      </c>
      <c r="CZ319">
        <v>4.0740740740740737E-3</v>
      </c>
      <c r="DA319">
        <v>4.0740740740740737E-3</v>
      </c>
      <c r="DB319">
        <v>0.18304398148148149</v>
      </c>
      <c r="DC319">
        <v>0.1486574074074074</v>
      </c>
      <c r="DD319">
        <v>71</v>
      </c>
      <c r="DE319">
        <v>148</v>
      </c>
      <c r="DF319">
        <v>9</v>
      </c>
      <c r="DG319" t="s">
        <v>752</v>
      </c>
      <c r="DH319">
        <v>35321</v>
      </c>
      <c r="DI319">
        <v>0.1268</v>
      </c>
      <c r="DJ319">
        <v>1</v>
      </c>
      <c r="DK319">
        <v>0.1111</v>
      </c>
      <c r="DL319">
        <v>600</v>
      </c>
      <c r="DM319">
        <v>600</v>
      </c>
      <c r="DN319">
        <v>600</v>
      </c>
      <c r="DO319">
        <v>1</v>
      </c>
      <c r="DQ319">
        <v>86</v>
      </c>
      <c r="DR319">
        <v>600</v>
      </c>
    </row>
    <row r="320" spans="95:122" x14ac:dyDescent="0.25">
      <c r="CQ320" t="s">
        <v>637</v>
      </c>
      <c r="CR320" t="s">
        <v>3</v>
      </c>
      <c r="CS320" t="s">
        <v>207</v>
      </c>
      <c r="CT320">
        <v>46070</v>
      </c>
      <c r="CU320">
        <v>1</v>
      </c>
      <c r="CV320">
        <v>1</v>
      </c>
      <c r="CX320">
        <v>1</v>
      </c>
      <c r="CZ320">
        <v>6.9444444444444444E-5</v>
      </c>
      <c r="DA320">
        <v>6.9444444444444444E-5</v>
      </c>
      <c r="DB320">
        <v>0.21322916666666666</v>
      </c>
      <c r="DC320">
        <v>0.15989583333333332</v>
      </c>
      <c r="DD320">
        <v>220</v>
      </c>
      <c r="DE320">
        <v>299</v>
      </c>
      <c r="DF320">
        <v>21</v>
      </c>
      <c r="DG320" t="s">
        <v>1012</v>
      </c>
      <c r="DH320">
        <v>34096</v>
      </c>
      <c r="DI320">
        <v>9.5500000000000002E-2</v>
      </c>
      <c r="DQ320">
        <v>86</v>
      </c>
    </row>
    <row r="321" spans="95:122" x14ac:dyDescent="0.25">
      <c r="CQ321" t="s">
        <v>637</v>
      </c>
      <c r="CR321" t="s">
        <v>3</v>
      </c>
      <c r="CS321" t="s">
        <v>207</v>
      </c>
      <c r="CT321">
        <v>46072</v>
      </c>
      <c r="CU321">
        <v>1</v>
      </c>
      <c r="CV321">
        <v>1</v>
      </c>
      <c r="CX321">
        <v>1</v>
      </c>
      <c r="CZ321">
        <v>6.9444444444444444E-5</v>
      </c>
      <c r="DA321">
        <v>6.9444444444444444E-5</v>
      </c>
      <c r="DB321">
        <v>0.20374999999999999</v>
      </c>
      <c r="DC321">
        <v>0.18059027777777778</v>
      </c>
      <c r="DD321">
        <v>141</v>
      </c>
      <c r="DE321">
        <v>174</v>
      </c>
      <c r="DF321">
        <v>13</v>
      </c>
      <c r="DG321" t="s">
        <v>737</v>
      </c>
      <c r="DH321">
        <v>41041</v>
      </c>
      <c r="DI321">
        <v>9.2200000000000004E-2</v>
      </c>
      <c r="DJ321">
        <v>1</v>
      </c>
      <c r="DK321">
        <v>7.6899999999999996E-2</v>
      </c>
      <c r="DL321">
        <v>450</v>
      </c>
      <c r="DM321">
        <v>450</v>
      </c>
      <c r="DN321">
        <v>450</v>
      </c>
      <c r="DO321">
        <v>1</v>
      </c>
      <c r="DQ321">
        <v>86</v>
      </c>
      <c r="DR321">
        <v>450</v>
      </c>
    </row>
    <row r="322" spans="95:122" x14ac:dyDescent="0.25">
      <c r="CQ322" t="s">
        <v>637</v>
      </c>
      <c r="CR322" t="s">
        <v>124</v>
      </c>
      <c r="CS322" t="s">
        <v>58</v>
      </c>
      <c r="CT322">
        <v>46058</v>
      </c>
      <c r="CU322">
        <v>1</v>
      </c>
      <c r="CV322">
        <v>1</v>
      </c>
      <c r="CX322">
        <v>1</v>
      </c>
      <c r="CZ322">
        <v>1.0416666666666667E-4</v>
      </c>
      <c r="DA322">
        <v>1.0416666666666667E-4</v>
      </c>
      <c r="DB322">
        <v>6.564814814814815E-2</v>
      </c>
      <c r="DC322">
        <v>1.7789351851851851E-2</v>
      </c>
      <c r="DD322">
        <v>132</v>
      </c>
      <c r="DE322">
        <v>238</v>
      </c>
      <c r="DF322">
        <v>45</v>
      </c>
      <c r="DG322" t="s">
        <v>677</v>
      </c>
      <c r="DH322">
        <v>14518</v>
      </c>
      <c r="DI322">
        <v>0.34089999999999998</v>
      </c>
      <c r="DJ322">
        <v>2</v>
      </c>
      <c r="DK322">
        <v>4.4400000000000002E-2</v>
      </c>
      <c r="DL322">
        <v>1600</v>
      </c>
      <c r="DM322">
        <v>800</v>
      </c>
      <c r="DN322">
        <v>1000</v>
      </c>
      <c r="DO322">
        <v>0.625</v>
      </c>
      <c r="DQ322">
        <v>84</v>
      </c>
      <c r="DR322">
        <v>1000</v>
      </c>
    </row>
    <row r="323" spans="95:122" x14ac:dyDescent="0.25">
      <c r="CQ323" t="s">
        <v>637</v>
      </c>
      <c r="CR323" t="s">
        <v>124</v>
      </c>
      <c r="CS323" t="s">
        <v>58</v>
      </c>
      <c r="CT323">
        <v>46076</v>
      </c>
      <c r="CU323">
        <v>1</v>
      </c>
      <c r="CV323">
        <v>1</v>
      </c>
      <c r="CX323">
        <v>1</v>
      </c>
      <c r="CZ323">
        <v>2.3148148148148147E-5</v>
      </c>
      <c r="DA323">
        <v>2.3148148148148147E-5</v>
      </c>
      <c r="DB323">
        <v>0.16412037037037036</v>
      </c>
      <c r="DC323">
        <v>0.1918287037037037</v>
      </c>
      <c r="DD323">
        <v>102</v>
      </c>
      <c r="DE323">
        <v>230</v>
      </c>
      <c r="DF323">
        <v>28</v>
      </c>
      <c r="DG323" t="s">
        <v>765</v>
      </c>
      <c r="DH323">
        <v>18913</v>
      </c>
      <c r="DI323">
        <v>0.27450000000000002</v>
      </c>
      <c r="DJ323">
        <v>2</v>
      </c>
      <c r="DK323">
        <v>7.1400000000000005E-2</v>
      </c>
      <c r="DL323">
        <v>1700</v>
      </c>
      <c r="DM323">
        <v>850</v>
      </c>
      <c r="DN323">
        <v>1700</v>
      </c>
      <c r="DO323">
        <v>1</v>
      </c>
      <c r="DP323">
        <v>0.27910000000000001</v>
      </c>
      <c r="DQ323">
        <v>84</v>
      </c>
      <c r="DR323">
        <v>850</v>
      </c>
    </row>
    <row r="324" spans="95:122" x14ac:dyDescent="0.25">
      <c r="CQ324" t="s">
        <v>637</v>
      </c>
      <c r="CR324" t="s">
        <v>124</v>
      </c>
      <c r="CS324" t="s">
        <v>495</v>
      </c>
      <c r="CT324">
        <v>46059</v>
      </c>
      <c r="CU324">
        <v>1</v>
      </c>
      <c r="CV324">
        <v>1</v>
      </c>
      <c r="CX324">
        <v>1</v>
      </c>
      <c r="CZ324">
        <v>0</v>
      </c>
      <c r="DA324">
        <v>0</v>
      </c>
      <c r="DB324">
        <v>1.4247685185185184E-2</v>
      </c>
      <c r="DC324">
        <v>3.2372685185185185E-2</v>
      </c>
      <c r="DD324">
        <v>154</v>
      </c>
      <c r="DE324">
        <v>270</v>
      </c>
      <c r="DF324">
        <v>38</v>
      </c>
      <c r="DG324" t="s">
        <v>728</v>
      </c>
      <c r="DH324">
        <v>11473</v>
      </c>
      <c r="DI324">
        <v>0.24679999999999999</v>
      </c>
      <c r="DJ324">
        <v>3</v>
      </c>
      <c r="DK324">
        <v>7.8899999999999998E-2</v>
      </c>
      <c r="DL324">
        <v>3650</v>
      </c>
      <c r="DM324">
        <v>1217</v>
      </c>
      <c r="DN324">
        <v>250</v>
      </c>
      <c r="DO324">
        <v>6.8500000000000005E-2</v>
      </c>
      <c r="DP324">
        <v>2.2200000000000001E-2</v>
      </c>
      <c r="DQ324">
        <v>84</v>
      </c>
      <c r="DR324">
        <v>250</v>
      </c>
    </row>
    <row r="325" spans="95:122" x14ac:dyDescent="0.25">
      <c r="CQ325" t="s">
        <v>637</v>
      </c>
      <c r="CR325" t="s">
        <v>124</v>
      </c>
      <c r="CS325" t="s">
        <v>49</v>
      </c>
      <c r="CT325">
        <v>46057</v>
      </c>
      <c r="CU325">
        <v>1</v>
      </c>
      <c r="CV325">
        <v>1</v>
      </c>
      <c r="CW325">
        <v>1</v>
      </c>
      <c r="CZ325">
        <v>9.6064814814814815E-3</v>
      </c>
      <c r="DA325">
        <v>9.6064814814814815E-3</v>
      </c>
      <c r="DB325">
        <v>5.8101851851851849E-2</v>
      </c>
      <c r="DC325">
        <v>5.5011574074074074E-2</v>
      </c>
      <c r="DD325">
        <v>61</v>
      </c>
      <c r="DE325">
        <v>89</v>
      </c>
      <c r="DF325">
        <v>13</v>
      </c>
      <c r="DG325" t="s">
        <v>790</v>
      </c>
      <c r="DH325">
        <v>9668</v>
      </c>
      <c r="DI325">
        <v>0.21310000000000001</v>
      </c>
      <c r="DJ325">
        <v>2</v>
      </c>
      <c r="DK325">
        <v>0.15379999999999999</v>
      </c>
      <c r="DL325">
        <v>850</v>
      </c>
      <c r="DM325">
        <v>425</v>
      </c>
      <c r="DN325">
        <v>500</v>
      </c>
      <c r="DO325">
        <v>0.58819999999999995</v>
      </c>
      <c r="DP325">
        <v>0.46739999999999998</v>
      </c>
      <c r="DQ325">
        <v>84</v>
      </c>
      <c r="DR325">
        <v>500</v>
      </c>
    </row>
    <row r="326" spans="95:122" x14ac:dyDescent="0.25">
      <c r="CQ326" t="s">
        <v>637</v>
      </c>
      <c r="CR326" t="s">
        <v>124</v>
      </c>
      <c r="CS326" t="s">
        <v>49</v>
      </c>
      <c r="CT326">
        <v>46066</v>
      </c>
      <c r="CU326">
        <v>1</v>
      </c>
      <c r="CV326">
        <v>1</v>
      </c>
      <c r="CZ326">
        <v>3.7847222222222223E-3</v>
      </c>
      <c r="DA326">
        <v>3.7847222222222223E-3</v>
      </c>
      <c r="DB326">
        <v>0.23071759259259259</v>
      </c>
      <c r="DC326">
        <v>0.18046296296296296</v>
      </c>
      <c r="DD326">
        <v>73</v>
      </c>
      <c r="DE326">
        <v>130</v>
      </c>
      <c r="DF326">
        <v>23</v>
      </c>
      <c r="DG326" t="s">
        <v>727</v>
      </c>
      <c r="DH326">
        <v>14493</v>
      </c>
      <c r="DI326">
        <v>0.31509999999999999</v>
      </c>
      <c r="DJ326">
        <v>1</v>
      </c>
      <c r="DK326">
        <v>4.3499999999999997E-2</v>
      </c>
      <c r="DL326">
        <v>5620</v>
      </c>
      <c r="DM326">
        <v>5620</v>
      </c>
      <c r="DN326">
        <v>5620</v>
      </c>
      <c r="DO326">
        <v>1</v>
      </c>
      <c r="DP326">
        <v>0.1</v>
      </c>
      <c r="DQ326">
        <v>84</v>
      </c>
      <c r="DR326">
        <v>5620</v>
      </c>
    </row>
    <row r="327" spans="95:122" x14ac:dyDescent="0.25">
      <c r="CQ327" t="s">
        <v>637</v>
      </c>
      <c r="CR327" t="s">
        <v>124</v>
      </c>
      <c r="CS327" t="s">
        <v>55</v>
      </c>
      <c r="CT327">
        <v>46064</v>
      </c>
      <c r="CU327">
        <v>1</v>
      </c>
      <c r="CV327">
        <v>1</v>
      </c>
      <c r="CX327">
        <v>1</v>
      </c>
      <c r="CZ327">
        <v>8.1018518518518516E-5</v>
      </c>
      <c r="DA327">
        <v>8.1018518518518516E-5</v>
      </c>
      <c r="DB327">
        <v>3.9027777777777779E-2</v>
      </c>
      <c r="DC327">
        <v>7.1643518518518514E-3</v>
      </c>
      <c r="DD327">
        <v>180</v>
      </c>
      <c r="DE327">
        <v>306</v>
      </c>
      <c r="DF327">
        <v>36</v>
      </c>
      <c r="DG327" t="s">
        <v>835</v>
      </c>
      <c r="DH327">
        <v>10555</v>
      </c>
      <c r="DI327">
        <v>0.2</v>
      </c>
      <c r="DJ327">
        <v>1</v>
      </c>
      <c r="DK327">
        <v>2.7799999999999998E-2</v>
      </c>
      <c r="DL327">
        <v>120</v>
      </c>
      <c r="DM327">
        <v>120</v>
      </c>
      <c r="DN327">
        <v>120</v>
      </c>
      <c r="DO327">
        <v>1</v>
      </c>
      <c r="DP327">
        <v>0.67879999999999996</v>
      </c>
      <c r="DQ327">
        <v>84</v>
      </c>
      <c r="DR327">
        <v>120</v>
      </c>
    </row>
    <row r="328" spans="95:122" x14ac:dyDescent="0.25">
      <c r="CQ328" t="s">
        <v>637</v>
      </c>
      <c r="CR328" t="s">
        <v>124</v>
      </c>
      <c r="CS328" t="s">
        <v>55</v>
      </c>
      <c r="CT328">
        <v>46080</v>
      </c>
      <c r="CU328">
        <v>1</v>
      </c>
      <c r="CV328">
        <v>1</v>
      </c>
      <c r="CX328">
        <v>1</v>
      </c>
      <c r="CZ328">
        <v>1.273148148148148E-4</v>
      </c>
      <c r="DA328">
        <v>1.273148148148148E-4</v>
      </c>
      <c r="DB328">
        <v>7.4456018518518519E-2</v>
      </c>
      <c r="DC328">
        <v>0.33211805555555557</v>
      </c>
      <c r="DD328">
        <v>231</v>
      </c>
      <c r="DE328">
        <v>391</v>
      </c>
      <c r="DF328">
        <v>94</v>
      </c>
      <c r="DG328" t="s">
        <v>1105</v>
      </c>
      <c r="DH328">
        <v>16635</v>
      </c>
      <c r="DI328">
        <v>0.40689999999999998</v>
      </c>
      <c r="DJ328">
        <v>1</v>
      </c>
      <c r="DK328">
        <v>1.06E-2</v>
      </c>
      <c r="DL328">
        <v>150</v>
      </c>
      <c r="DM328">
        <v>150</v>
      </c>
      <c r="DN328">
        <v>150</v>
      </c>
      <c r="DO328">
        <v>1</v>
      </c>
      <c r="DP328">
        <v>0.34570000000000001</v>
      </c>
      <c r="DQ328">
        <v>84</v>
      </c>
      <c r="DR328">
        <v>150</v>
      </c>
    </row>
    <row r="329" spans="95:122" x14ac:dyDescent="0.25">
      <c r="CQ329" t="s">
        <v>637</v>
      </c>
      <c r="CR329" t="s">
        <v>124</v>
      </c>
      <c r="CS329" t="s">
        <v>48</v>
      </c>
      <c r="CT329">
        <v>46066</v>
      </c>
      <c r="CU329">
        <v>1</v>
      </c>
      <c r="CV329">
        <v>1</v>
      </c>
      <c r="CX329">
        <v>1</v>
      </c>
      <c r="CZ329">
        <v>0</v>
      </c>
      <c r="DA329">
        <v>0</v>
      </c>
      <c r="DB329">
        <v>0.1559837962962963</v>
      </c>
      <c r="DC329">
        <v>0.2447337962962963</v>
      </c>
      <c r="DD329">
        <v>105</v>
      </c>
      <c r="DE329">
        <v>156</v>
      </c>
      <c r="DF329">
        <v>24</v>
      </c>
      <c r="DG329" t="s">
        <v>692</v>
      </c>
      <c r="DH329">
        <v>14578</v>
      </c>
      <c r="DI329">
        <v>0.2286</v>
      </c>
      <c r="DJ329">
        <v>1</v>
      </c>
      <c r="DK329">
        <v>4.1700000000000001E-2</v>
      </c>
      <c r="DL329">
        <v>8000</v>
      </c>
      <c r="DM329">
        <v>8000</v>
      </c>
      <c r="DN329">
        <v>8000</v>
      </c>
      <c r="DO329">
        <v>1</v>
      </c>
      <c r="DP329">
        <v>0.1384</v>
      </c>
      <c r="DQ329">
        <v>84</v>
      </c>
      <c r="DR329">
        <v>8000</v>
      </c>
    </row>
    <row r="330" spans="95:122" x14ac:dyDescent="0.25">
      <c r="CQ330" t="s">
        <v>637</v>
      </c>
      <c r="CR330" t="s">
        <v>125</v>
      </c>
      <c r="CS330" t="s">
        <v>18</v>
      </c>
      <c r="CT330">
        <v>46066</v>
      </c>
      <c r="CU330">
        <v>1</v>
      </c>
      <c r="CV330">
        <v>1</v>
      </c>
      <c r="CX330">
        <v>1</v>
      </c>
      <c r="CZ330">
        <v>4.6296296296296294E-5</v>
      </c>
      <c r="DA330">
        <v>4.6296296296296294E-5</v>
      </c>
      <c r="DB330">
        <v>0.18949074074074074</v>
      </c>
      <c r="DC330">
        <v>0.15025462962962963</v>
      </c>
      <c r="DD330">
        <v>128</v>
      </c>
      <c r="DE330">
        <v>259</v>
      </c>
      <c r="DF330">
        <v>13</v>
      </c>
      <c r="DG330" t="s">
        <v>707</v>
      </c>
      <c r="DH330">
        <v>34945</v>
      </c>
      <c r="DI330">
        <v>0.1016</v>
      </c>
      <c r="DJ330">
        <v>1</v>
      </c>
      <c r="DK330">
        <v>7.6899999999999996E-2</v>
      </c>
      <c r="DL330">
        <v>1050</v>
      </c>
      <c r="DM330">
        <v>1050</v>
      </c>
      <c r="DN330">
        <v>1050</v>
      </c>
      <c r="DO330">
        <v>1</v>
      </c>
      <c r="DP330">
        <v>0.1938</v>
      </c>
      <c r="DQ330">
        <v>84</v>
      </c>
      <c r="DR330">
        <v>1050</v>
      </c>
    </row>
    <row r="331" spans="95:122" x14ac:dyDescent="0.25">
      <c r="CQ331" t="s">
        <v>637</v>
      </c>
      <c r="CR331" t="s">
        <v>125</v>
      </c>
      <c r="CS331" t="s">
        <v>18</v>
      </c>
      <c r="CT331">
        <v>46069</v>
      </c>
      <c r="CU331">
        <v>1</v>
      </c>
      <c r="CV331">
        <v>1</v>
      </c>
      <c r="CX331">
        <v>1</v>
      </c>
      <c r="CZ331">
        <v>8.1018518518518516E-5</v>
      </c>
      <c r="DA331">
        <v>8.1018518518518516E-5</v>
      </c>
      <c r="DB331">
        <v>0.20799768518518519</v>
      </c>
      <c r="DC331">
        <v>0.12287037037037037</v>
      </c>
      <c r="DD331">
        <v>128</v>
      </c>
      <c r="DE331">
        <v>276</v>
      </c>
      <c r="DF331">
        <v>20</v>
      </c>
      <c r="DG331">
        <v>1.5</v>
      </c>
      <c r="DH331">
        <v>31726</v>
      </c>
      <c r="DI331">
        <v>0.15629999999999999</v>
      </c>
      <c r="DJ331">
        <v>1</v>
      </c>
      <c r="DK331">
        <v>0.05</v>
      </c>
      <c r="DL331">
        <v>1650</v>
      </c>
      <c r="DM331">
        <v>1650</v>
      </c>
      <c r="DN331">
        <v>1650</v>
      </c>
      <c r="DO331">
        <v>1</v>
      </c>
      <c r="DP331">
        <v>0.2752</v>
      </c>
      <c r="DQ331">
        <v>84</v>
      </c>
      <c r="DR331">
        <v>1650</v>
      </c>
    </row>
    <row r="332" spans="95:122" x14ac:dyDescent="0.25">
      <c r="CQ332" t="s">
        <v>637</v>
      </c>
      <c r="CR332" t="s">
        <v>125</v>
      </c>
      <c r="CS332" t="s">
        <v>109</v>
      </c>
      <c r="CT332">
        <v>46066</v>
      </c>
      <c r="CU332">
        <v>1</v>
      </c>
      <c r="CV332">
        <v>1</v>
      </c>
      <c r="CX332">
        <v>1</v>
      </c>
      <c r="CZ332">
        <v>1.1574074074074075E-4</v>
      </c>
      <c r="DA332">
        <v>1.1574074074074075E-4</v>
      </c>
      <c r="DB332">
        <v>8.217592592592593E-2</v>
      </c>
      <c r="DC332">
        <v>0.1287962962962963</v>
      </c>
      <c r="DD332">
        <v>100</v>
      </c>
      <c r="DE332">
        <v>200</v>
      </c>
      <c r="DF332">
        <v>14</v>
      </c>
      <c r="DG332" t="s">
        <v>799</v>
      </c>
      <c r="DH332">
        <v>32544</v>
      </c>
      <c r="DI332">
        <v>0.14000000000000001</v>
      </c>
      <c r="DJ332">
        <v>1</v>
      </c>
      <c r="DK332">
        <v>7.1400000000000005E-2</v>
      </c>
      <c r="DL332">
        <v>300</v>
      </c>
      <c r="DM332">
        <v>300</v>
      </c>
      <c r="DN332">
        <v>300</v>
      </c>
      <c r="DO332">
        <v>1</v>
      </c>
      <c r="DP332">
        <v>0.66320000000000001</v>
      </c>
      <c r="DQ332">
        <v>84</v>
      </c>
      <c r="DR332">
        <v>300</v>
      </c>
    </row>
    <row r="333" spans="95:122" x14ac:dyDescent="0.25">
      <c r="CQ333" t="s">
        <v>637</v>
      </c>
      <c r="CR333" t="s">
        <v>125</v>
      </c>
      <c r="CS333" t="s">
        <v>85</v>
      </c>
      <c r="CT333">
        <v>46055</v>
      </c>
      <c r="CU333">
        <v>1</v>
      </c>
      <c r="CV333">
        <v>1</v>
      </c>
      <c r="CW333">
        <v>1</v>
      </c>
      <c r="CZ333">
        <v>0.31035879629629631</v>
      </c>
      <c r="DA333">
        <v>0.31035879629629631</v>
      </c>
      <c r="DB333">
        <v>1.087962962962963E-2</v>
      </c>
      <c r="DC333">
        <v>1.9560185185185184E-3</v>
      </c>
      <c r="DD333">
        <v>25</v>
      </c>
      <c r="DE333">
        <v>42</v>
      </c>
      <c r="DF333">
        <v>3</v>
      </c>
      <c r="DG333" t="s">
        <v>721</v>
      </c>
      <c r="DH333">
        <v>35184</v>
      </c>
      <c r="DI333">
        <v>0.12</v>
      </c>
      <c r="DJ333">
        <v>1</v>
      </c>
      <c r="DK333">
        <v>0.33329999999999999</v>
      </c>
      <c r="DL333">
        <v>9000</v>
      </c>
      <c r="DM333">
        <v>9000</v>
      </c>
      <c r="DN333">
        <v>9000</v>
      </c>
      <c r="DO333">
        <v>1</v>
      </c>
      <c r="DQ333">
        <v>84</v>
      </c>
      <c r="DR333">
        <v>9000</v>
      </c>
    </row>
    <row r="334" spans="95:122" x14ac:dyDescent="0.25">
      <c r="CQ334" t="s">
        <v>637</v>
      </c>
      <c r="CR334" t="s">
        <v>125</v>
      </c>
      <c r="CS334" t="s">
        <v>85</v>
      </c>
      <c r="CT334">
        <v>46062</v>
      </c>
      <c r="CU334">
        <v>1</v>
      </c>
      <c r="CV334">
        <v>1</v>
      </c>
      <c r="CX334">
        <v>1</v>
      </c>
      <c r="CZ334">
        <v>0</v>
      </c>
      <c r="DA334">
        <v>0</v>
      </c>
      <c r="DB334">
        <v>0</v>
      </c>
      <c r="DC334">
        <v>0</v>
      </c>
      <c r="DD334">
        <v>99</v>
      </c>
      <c r="DE334">
        <v>179</v>
      </c>
      <c r="DF334">
        <v>18</v>
      </c>
      <c r="DG334" t="s">
        <v>797</v>
      </c>
      <c r="DH334">
        <v>38358</v>
      </c>
      <c r="DI334">
        <v>0.18179999999999999</v>
      </c>
      <c r="DJ334">
        <v>1</v>
      </c>
      <c r="DK334">
        <v>5.5599999999999997E-2</v>
      </c>
      <c r="DL334">
        <v>10000</v>
      </c>
      <c r="DM334">
        <v>10000</v>
      </c>
      <c r="DN334">
        <v>10000</v>
      </c>
      <c r="DO334">
        <v>1</v>
      </c>
      <c r="DP334">
        <v>0.16930000000000001</v>
      </c>
      <c r="DQ334">
        <v>84</v>
      </c>
      <c r="DR334">
        <v>10000</v>
      </c>
    </row>
    <row r="335" spans="95:122" x14ac:dyDescent="0.25">
      <c r="CQ335" t="s">
        <v>637</v>
      </c>
      <c r="CR335" t="s">
        <v>125</v>
      </c>
      <c r="CS335" t="s">
        <v>85</v>
      </c>
      <c r="CT335">
        <v>46072</v>
      </c>
      <c r="CU335">
        <v>1</v>
      </c>
      <c r="CV335">
        <v>1</v>
      </c>
      <c r="CX335">
        <v>1</v>
      </c>
      <c r="CZ335">
        <v>0</v>
      </c>
      <c r="DA335">
        <v>0</v>
      </c>
      <c r="DB335">
        <v>0.22175925925925927</v>
      </c>
      <c r="DC335">
        <v>0.12731481481481483</v>
      </c>
      <c r="DD335">
        <v>129</v>
      </c>
      <c r="DE335">
        <v>261</v>
      </c>
      <c r="DF335">
        <v>15</v>
      </c>
      <c r="DG335" t="s">
        <v>721</v>
      </c>
      <c r="DH335">
        <v>55621</v>
      </c>
      <c r="DI335">
        <v>0.1163</v>
      </c>
      <c r="DJ335">
        <v>1</v>
      </c>
      <c r="DK335">
        <v>6.6699999999999995E-2</v>
      </c>
      <c r="DL335">
        <v>530</v>
      </c>
      <c r="DM335">
        <v>530</v>
      </c>
      <c r="DN335">
        <v>530</v>
      </c>
      <c r="DO335">
        <v>1</v>
      </c>
      <c r="DP335">
        <v>0.70630000000000004</v>
      </c>
      <c r="DQ335">
        <v>84</v>
      </c>
      <c r="DR335">
        <v>530</v>
      </c>
    </row>
    <row r="336" spans="95:122" x14ac:dyDescent="0.25">
      <c r="CQ336" t="s">
        <v>637</v>
      </c>
      <c r="CR336" t="s">
        <v>125</v>
      </c>
      <c r="CS336" t="s">
        <v>61</v>
      </c>
      <c r="CT336">
        <v>46057</v>
      </c>
      <c r="CU336">
        <v>1</v>
      </c>
      <c r="CV336">
        <v>1</v>
      </c>
      <c r="CW336">
        <v>1</v>
      </c>
      <c r="CZ336">
        <v>8.0555555555555554E-3</v>
      </c>
      <c r="DA336">
        <v>8.0555555555555554E-3</v>
      </c>
      <c r="DB336">
        <v>2.9340277777777778E-2</v>
      </c>
      <c r="DC336">
        <v>2.7083333333333334E-2</v>
      </c>
      <c r="DD336">
        <v>106</v>
      </c>
      <c r="DE336">
        <v>234</v>
      </c>
      <c r="DF336">
        <v>24</v>
      </c>
      <c r="DG336" t="s">
        <v>739</v>
      </c>
      <c r="DH336">
        <v>29799</v>
      </c>
      <c r="DI336">
        <v>0.22639999999999999</v>
      </c>
      <c r="DJ336">
        <v>3</v>
      </c>
      <c r="DK336">
        <v>0.125</v>
      </c>
      <c r="DL336">
        <v>22400</v>
      </c>
      <c r="DM336">
        <v>7467</v>
      </c>
      <c r="DN336">
        <v>23200</v>
      </c>
      <c r="DO336">
        <v>1.0357000000000001</v>
      </c>
      <c r="DP336">
        <v>9.9000000000000005E-2</v>
      </c>
      <c r="DQ336">
        <v>84</v>
      </c>
      <c r="DR336">
        <v>7733</v>
      </c>
    </row>
    <row r="337" spans="95:122" x14ac:dyDescent="0.25">
      <c r="CQ337" t="s">
        <v>637</v>
      </c>
      <c r="CR337" t="s">
        <v>125</v>
      </c>
      <c r="CS337" t="s">
        <v>61</v>
      </c>
      <c r="CT337">
        <v>46069</v>
      </c>
      <c r="CU337">
        <v>1</v>
      </c>
      <c r="CV337">
        <v>1</v>
      </c>
      <c r="CX337">
        <v>1</v>
      </c>
      <c r="CZ337">
        <v>3.4722222222222222E-5</v>
      </c>
      <c r="DA337">
        <v>3.4722222222222222E-5</v>
      </c>
      <c r="DB337">
        <v>0.20722222222222222</v>
      </c>
      <c r="DC337">
        <v>0.12480324074074074</v>
      </c>
      <c r="DD337">
        <v>82</v>
      </c>
      <c r="DE337">
        <v>232</v>
      </c>
      <c r="DF337">
        <v>19</v>
      </c>
      <c r="DG337">
        <v>2</v>
      </c>
      <c r="DH337">
        <v>56493</v>
      </c>
      <c r="DI337">
        <v>0.23169999999999999</v>
      </c>
      <c r="DJ337">
        <v>2</v>
      </c>
      <c r="DK337">
        <v>0.1053</v>
      </c>
      <c r="DL337">
        <v>610</v>
      </c>
      <c r="DM337">
        <v>305</v>
      </c>
      <c r="DN337">
        <v>300</v>
      </c>
      <c r="DO337">
        <v>0.49180000000000001</v>
      </c>
      <c r="DP337">
        <v>0.37109999999999999</v>
      </c>
      <c r="DQ337">
        <v>84</v>
      </c>
      <c r="DR337">
        <v>300</v>
      </c>
    </row>
    <row r="338" spans="95:122" x14ac:dyDescent="0.25">
      <c r="CQ338" t="s">
        <v>637</v>
      </c>
      <c r="CR338" t="s">
        <v>125</v>
      </c>
      <c r="CS338" t="s">
        <v>61</v>
      </c>
      <c r="CT338">
        <v>46071</v>
      </c>
      <c r="CU338">
        <v>1</v>
      </c>
      <c r="CV338">
        <v>1</v>
      </c>
      <c r="CX338">
        <v>1</v>
      </c>
      <c r="CZ338">
        <v>1.273148148148148E-4</v>
      </c>
      <c r="DA338">
        <v>1.273148148148148E-4</v>
      </c>
      <c r="DB338">
        <v>0.19714120370370369</v>
      </c>
      <c r="DC338">
        <v>0.14353009259259258</v>
      </c>
      <c r="DD338">
        <v>82</v>
      </c>
      <c r="DE338">
        <v>237</v>
      </c>
      <c r="DF338">
        <v>28</v>
      </c>
      <c r="DG338" t="s">
        <v>708</v>
      </c>
      <c r="DH338">
        <v>28156</v>
      </c>
      <c r="DI338">
        <v>0.34150000000000003</v>
      </c>
      <c r="DJ338">
        <v>1</v>
      </c>
      <c r="DK338">
        <v>3.5700000000000003E-2</v>
      </c>
      <c r="DL338">
        <v>1500</v>
      </c>
      <c r="DM338">
        <v>1500</v>
      </c>
      <c r="DN338">
        <v>1500</v>
      </c>
      <c r="DO338">
        <v>1</v>
      </c>
      <c r="DP338">
        <v>0.26579999999999998</v>
      </c>
      <c r="DQ338">
        <v>84</v>
      </c>
      <c r="DR338">
        <v>1500</v>
      </c>
    </row>
    <row r="339" spans="95:122" x14ac:dyDescent="0.25">
      <c r="CQ339" t="s">
        <v>637</v>
      </c>
      <c r="CR339" t="s">
        <v>125</v>
      </c>
      <c r="CS339" t="s">
        <v>75</v>
      </c>
      <c r="CT339">
        <v>46055</v>
      </c>
      <c r="CU339">
        <v>1</v>
      </c>
      <c r="CV339">
        <v>1</v>
      </c>
      <c r="CX339">
        <v>1</v>
      </c>
      <c r="CZ339">
        <v>1.273148148148148E-4</v>
      </c>
      <c r="DA339">
        <v>1.273148148148148E-4</v>
      </c>
      <c r="DB339">
        <v>2.9085648148148149E-2</v>
      </c>
      <c r="DC339">
        <v>3.2638888888888891E-3</v>
      </c>
      <c r="DD339">
        <v>96</v>
      </c>
      <c r="DE339">
        <v>205</v>
      </c>
      <c r="DF339">
        <v>27</v>
      </c>
      <c r="DG339" t="s">
        <v>1091</v>
      </c>
      <c r="DH339">
        <v>32487</v>
      </c>
      <c r="DI339">
        <v>0.28129999999999999</v>
      </c>
      <c r="DJ339">
        <v>9</v>
      </c>
      <c r="DK339">
        <v>0.33329999999999999</v>
      </c>
      <c r="DL339">
        <v>8322</v>
      </c>
      <c r="DM339">
        <v>925</v>
      </c>
      <c r="DN339">
        <v>7412</v>
      </c>
      <c r="DO339">
        <v>0.89070000000000005</v>
      </c>
      <c r="DP339">
        <v>1.0379</v>
      </c>
      <c r="DQ339">
        <v>84</v>
      </c>
      <c r="DR339">
        <v>1059</v>
      </c>
    </row>
    <row r="340" spans="95:122" x14ac:dyDescent="0.25">
      <c r="CQ340" t="s">
        <v>637</v>
      </c>
      <c r="CR340" t="s">
        <v>125</v>
      </c>
      <c r="CS340" t="s">
        <v>59</v>
      </c>
      <c r="CT340">
        <v>46072</v>
      </c>
      <c r="CU340">
        <v>1</v>
      </c>
      <c r="CV340">
        <v>1</v>
      </c>
      <c r="CX340">
        <v>1</v>
      </c>
      <c r="CZ340">
        <v>0</v>
      </c>
      <c r="DA340">
        <v>0</v>
      </c>
      <c r="DB340">
        <v>0.19013888888888889</v>
      </c>
      <c r="DC340">
        <v>0.1645486111111111</v>
      </c>
      <c r="DD340">
        <v>175</v>
      </c>
      <c r="DE340">
        <v>335</v>
      </c>
      <c r="DF340">
        <v>17</v>
      </c>
      <c r="DG340" t="s">
        <v>747</v>
      </c>
      <c r="DH340">
        <v>44577</v>
      </c>
      <c r="DI340">
        <v>9.7100000000000006E-2</v>
      </c>
      <c r="DJ340">
        <v>1</v>
      </c>
      <c r="DK340">
        <v>5.8799999999999998E-2</v>
      </c>
      <c r="DL340">
        <v>3500</v>
      </c>
      <c r="DM340">
        <v>3500</v>
      </c>
      <c r="DN340">
        <v>3500</v>
      </c>
      <c r="DO340">
        <v>1</v>
      </c>
      <c r="DP340">
        <v>0.1401</v>
      </c>
      <c r="DQ340">
        <v>84</v>
      </c>
      <c r="DR340">
        <v>3500</v>
      </c>
    </row>
    <row r="341" spans="95:122" x14ac:dyDescent="0.25">
      <c r="CQ341" t="s">
        <v>637</v>
      </c>
      <c r="CR341" t="s">
        <v>2</v>
      </c>
      <c r="CS341" t="s">
        <v>42</v>
      </c>
      <c r="CT341">
        <v>46062</v>
      </c>
      <c r="CU341">
        <v>1</v>
      </c>
      <c r="CV341">
        <v>1</v>
      </c>
      <c r="CX341">
        <v>1</v>
      </c>
      <c r="CZ341">
        <v>7.6388888888888893E-4</v>
      </c>
      <c r="DA341">
        <v>7.6388888888888893E-4</v>
      </c>
      <c r="DB341">
        <v>5.3935185185185188E-3</v>
      </c>
      <c r="DC341">
        <v>4.6759259259259263E-3</v>
      </c>
      <c r="DD341">
        <v>45</v>
      </c>
      <c r="DE341">
        <v>95</v>
      </c>
      <c r="DF341">
        <v>16</v>
      </c>
      <c r="DG341">
        <v>2</v>
      </c>
      <c r="DH341">
        <v>18847</v>
      </c>
      <c r="DI341">
        <v>0.35560000000000003</v>
      </c>
      <c r="DJ341">
        <v>1</v>
      </c>
      <c r="DK341">
        <v>6.25E-2</v>
      </c>
      <c r="DL341">
        <v>6500</v>
      </c>
      <c r="DM341">
        <v>6500</v>
      </c>
      <c r="DN341">
        <v>6500</v>
      </c>
      <c r="DO341">
        <v>1</v>
      </c>
      <c r="DP341">
        <v>0.16070000000000001</v>
      </c>
      <c r="DQ341">
        <v>84</v>
      </c>
      <c r="DR341">
        <v>6500</v>
      </c>
    </row>
    <row r="342" spans="95:122" x14ac:dyDescent="0.25">
      <c r="CQ342" t="s">
        <v>637</v>
      </c>
      <c r="CR342" t="s">
        <v>2</v>
      </c>
      <c r="CS342" t="s">
        <v>42</v>
      </c>
      <c r="CT342">
        <v>46078</v>
      </c>
      <c r="CU342">
        <v>1</v>
      </c>
      <c r="CV342">
        <v>1</v>
      </c>
      <c r="CX342">
        <v>1</v>
      </c>
      <c r="CZ342">
        <v>1.5046296296296297E-4</v>
      </c>
      <c r="DA342">
        <v>1.5046296296296297E-4</v>
      </c>
      <c r="DB342">
        <v>0.17877314814814815</v>
      </c>
      <c r="DC342">
        <v>0.15383101851851852</v>
      </c>
      <c r="DD342">
        <v>96</v>
      </c>
      <c r="DE342">
        <v>179</v>
      </c>
      <c r="DF342">
        <v>38</v>
      </c>
      <c r="DG342" t="s">
        <v>954</v>
      </c>
      <c r="DH342">
        <v>22052</v>
      </c>
      <c r="DI342">
        <v>0.39579999999999999</v>
      </c>
      <c r="DJ342">
        <v>1</v>
      </c>
      <c r="DK342">
        <v>2.63E-2</v>
      </c>
      <c r="DL342">
        <v>10000</v>
      </c>
      <c r="DM342">
        <v>10000</v>
      </c>
      <c r="DQ342">
        <v>84</v>
      </c>
    </row>
    <row r="343" spans="95:122" x14ac:dyDescent="0.25">
      <c r="CQ343" t="s">
        <v>637</v>
      </c>
      <c r="CR343" t="s">
        <v>2</v>
      </c>
      <c r="CS343" t="s">
        <v>29</v>
      </c>
      <c r="CT343">
        <v>46064</v>
      </c>
      <c r="CU343">
        <v>1</v>
      </c>
      <c r="CV343">
        <v>1</v>
      </c>
      <c r="CW343">
        <v>1</v>
      </c>
      <c r="CZ343">
        <v>6.6319444444444446E-3</v>
      </c>
      <c r="DA343">
        <v>6.6319444444444446E-3</v>
      </c>
      <c r="DB343">
        <v>1.832175925925926E-2</v>
      </c>
      <c r="DC343">
        <v>2.4594907407407409E-2</v>
      </c>
      <c r="DD343">
        <v>39</v>
      </c>
      <c r="DE343">
        <v>92</v>
      </c>
      <c r="DF343">
        <v>9</v>
      </c>
      <c r="DG343">
        <v>2</v>
      </c>
      <c r="DH343">
        <v>11621</v>
      </c>
      <c r="DI343">
        <v>0.23080000000000001</v>
      </c>
      <c r="DJ343">
        <v>1</v>
      </c>
      <c r="DK343">
        <v>0.1111</v>
      </c>
      <c r="DL343">
        <v>400</v>
      </c>
      <c r="DM343">
        <v>400</v>
      </c>
      <c r="DQ343">
        <v>84</v>
      </c>
    </row>
    <row r="344" spans="95:122" x14ac:dyDescent="0.25">
      <c r="CQ344" t="s">
        <v>637</v>
      </c>
      <c r="CR344" t="s">
        <v>2</v>
      </c>
      <c r="CS344" t="s">
        <v>38</v>
      </c>
      <c r="CT344">
        <v>46063</v>
      </c>
      <c r="CU344">
        <v>1</v>
      </c>
      <c r="CV344">
        <v>1</v>
      </c>
      <c r="CX344">
        <v>1</v>
      </c>
      <c r="CZ344">
        <v>0</v>
      </c>
      <c r="DA344">
        <v>0</v>
      </c>
      <c r="DB344">
        <v>2.5289351851851851E-2</v>
      </c>
      <c r="DC344">
        <v>3.3391203703703701E-2</v>
      </c>
      <c r="DD344">
        <v>128</v>
      </c>
      <c r="DE344">
        <v>197</v>
      </c>
      <c r="DF344">
        <v>64</v>
      </c>
      <c r="DG344">
        <v>1.875</v>
      </c>
      <c r="DH344">
        <v>18072</v>
      </c>
      <c r="DI344">
        <v>0.5</v>
      </c>
      <c r="DJ344">
        <v>1</v>
      </c>
      <c r="DK344">
        <v>1.5599999999999999E-2</v>
      </c>
      <c r="DL344">
        <v>1000</v>
      </c>
      <c r="DM344">
        <v>1000</v>
      </c>
      <c r="DN344">
        <v>1000</v>
      </c>
      <c r="DO344">
        <v>1</v>
      </c>
      <c r="DP344">
        <v>0.1656</v>
      </c>
      <c r="DQ344">
        <v>84</v>
      </c>
      <c r="DR344">
        <v>1000</v>
      </c>
    </row>
    <row r="345" spans="95:122" x14ac:dyDescent="0.25">
      <c r="CQ345" t="s">
        <v>637</v>
      </c>
      <c r="CR345" t="s">
        <v>6</v>
      </c>
      <c r="CS345" t="s">
        <v>80</v>
      </c>
      <c r="CT345">
        <v>46056</v>
      </c>
      <c r="CU345">
        <v>1</v>
      </c>
      <c r="CV345">
        <v>1</v>
      </c>
      <c r="CX345">
        <v>1</v>
      </c>
      <c r="CZ345">
        <v>6.9444444444444444E-5</v>
      </c>
      <c r="DA345">
        <v>6.9444444444444444E-5</v>
      </c>
      <c r="DB345">
        <v>5.9120370370370372E-2</v>
      </c>
      <c r="DC345">
        <v>1.6157407407407409E-2</v>
      </c>
      <c r="DD345">
        <v>86</v>
      </c>
      <c r="DE345">
        <v>140</v>
      </c>
      <c r="DF345">
        <v>19</v>
      </c>
      <c r="DG345" t="s">
        <v>1095</v>
      </c>
      <c r="DH345">
        <v>18512</v>
      </c>
      <c r="DI345">
        <v>0.22090000000000001</v>
      </c>
      <c r="DJ345">
        <v>1</v>
      </c>
      <c r="DK345">
        <v>5.2600000000000001E-2</v>
      </c>
      <c r="DL345">
        <v>256</v>
      </c>
      <c r="DM345">
        <v>256</v>
      </c>
      <c r="DN345">
        <v>256</v>
      </c>
      <c r="DO345">
        <v>1</v>
      </c>
      <c r="DP345">
        <v>0.57299999999999995</v>
      </c>
      <c r="DQ345">
        <v>84</v>
      </c>
      <c r="DR345">
        <v>256</v>
      </c>
    </row>
    <row r="346" spans="95:122" x14ac:dyDescent="0.25">
      <c r="CQ346" t="s">
        <v>637</v>
      </c>
      <c r="CR346" t="s">
        <v>6</v>
      </c>
      <c r="CS346" t="s">
        <v>81</v>
      </c>
      <c r="CT346">
        <v>46056</v>
      </c>
      <c r="CU346">
        <v>1</v>
      </c>
      <c r="CV346">
        <v>1</v>
      </c>
      <c r="CX346">
        <v>1</v>
      </c>
      <c r="CZ346">
        <v>8.1018518518518516E-5</v>
      </c>
      <c r="DA346">
        <v>8.1018518518518516E-5</v>
      </c>
      <c r="DB346">
        <v>3.2638888888888891E-3</v>
      </c>
      <c r="DC346">
        <v>8.0324074074074082E-3</v>
      </c>
      <c r="DD346">
        <v>86</v>
      </c>
      <c r="DE346">
        <v>156</v>
      </c>
      <c r="DF346">
        <v>11</v>
      </c>
      <c r="DG346" t="s">
        <v>908</v>
      </c>
      <c r="DH346">
        <v>36816</v>
      </c>
      <c r="DI346">
        <v>0.12790000000000001</v>
      </c>
      <c r="DJ346">
        <v>1</v>
      </c>
      <c r="DK346">
        <v>9.0899999999999995E-2</v>
      </c>
      <c r="DL346">
        <v>509</v>
      </c>
      <c r="DM346">
        <v>509</v>
      </c>
      <c r="DN346">
        <v>509</v>
      </c>
      <c r="DO346">
        <v>1</v>
      </c>
      <c r="DQ346">
        <v>84</v>
      </c>
      <c r="DR346">
        <v>509</v>
      </c>
    </row>
    <row r="347" spans="95:122" x14ac:dyDescent="0.25">
      <c r="CQ347" t="s">
        <v>637</v>
      </c>
      <c r="CR347" t="s">
        <v>6</v>
      </c>
      <c r="CS347" t="s">
        <v>81</v>
      </c>
      <c r="CT347">
        <v>46058</v>
      </c>
      <c r="CU347">
        <v>1</v>
      </c>
      <c r="CV347">
        <v>1</v>
      </c>
      <c r="CX347">
        <v>1</v>
      </c>
      <c r="CZ347">
        <v>4.861111111111111E-4</v>
      </c>
      <c r="DA347">
        <v>4.861111111111111E-4</v>
      </c>
      <c r="DB347">
        <v>0</v>
      </c>
      <c r="DC347">
        <v>0</v>
      </c>
      <c r="DD347">
        <v>103</v>
      </c>
      <c r="DE347">
        <v>170</v>
      </c>
      <c r="DF347">
        <v>14</v>
      </c>
      <c r="DG347">
        <v>1.5</v>
      </c>
      <c r="DH347">
        <v>23225</v>
      </c>
      <c r="DI347">
        <v>0.13589999999999999</v>
      </c>
      <c r="DJ347">
        <v>1</v>
      </c>
      <c r="DK347">
        <v>7.1400000000000005E-2</v>
      </c>
      <c r="DL347">
        <v>200</v>
      </c>
      <c r="DM347">
        <v>200</v>
      </c>
      <c r="DN347">
        <v>200</v>
      </c>
      <c r="DO347">
        <v>1</v>
      </c>
      <c r="DP347">
        <v>0.41820000000000002</v>
      </c>
      <c r="DQ347">
        <v>84</v>
      </c>
      <c r="DR347">
        <v>200</v>
      </c>
    </row>
    <row r="348" spans="95:122" x14ac:dyDescent="0.25">
      <c r="CQ348" t="s">
        <v>637</v>
      </c>
      <c r="CR348" t="s">
        <v>6</v>
      </c>
      <c r="CS348" t="s">
        <v>105</v>
      </c>
      <c r="CT348">
        <v>46055</v>
      </c>
      <c r="CU348">
        <v>1</v>
      </c>
      <c r="CV348">
        <v>1</v>
      </c>
      <c r="CX348">
        <v>1</v>
      </c>
      <c r="CZ348">
        <v>5.7870370370370373E-5</v>
      </c>
      <c r="DA348">
        <v>5.7870370370370373E-5</v>
      </c>
      <c r="DB348">
        <v>6.8622685185185189E-2</v>
      </c>
      <c r="DC348">
        <v>2.0914351851851851E-2</v>
      </c>
      <c r="DD348">
        <v>76</v>
      </c>
      <c r="DE348">
        <v>148</v>
      </c>
      <c r="DF348">
        <v>19</v>
      </c>
      <c r="DG348" t="s">
        <v>864</v>
      </c>
      <c r="DH348">
        <v>25319</v>
      </c>
      <c r="DI348">
        <v>0.25</v>
      </c>
      <c r="DJ348">
        <v>4</v>
      </c>
      <c r="DK348">
        <v>0.21049999999999999</v>
      </c>
      <c r="DL348">
        <v>6830</v>
      </c>
      <c r="DM348">
        <v>1708</v>
      </c>
      <c r="DN348">
        <v>6830</v>
      </c>
      <c r="DO348">
        <v>1</v>
      </c>
      <c r="DQ348">
        <v>84</v>
      </c>
      <c r="DR348">
        <v>1708</v>
      </c>
    </row>
    <row r="349" spans="95:122" x14ac:dyDescent="0.25">
      <c r="CQ349" t="s">
        <v>637</v>
      </c>
      <c r="CR349" t="s">
        <v>6</v>
      </c>
      <c r="CS349" t="s">
        <v>105</v>
      </c>
      <c r="CT349">
        <v>46064</v>
      </c>
      <c r="CU349">
        <v>1</v>
      </c>
      <c r="CV349">
        <v>1</v>
      </c>
      <c r="CX349">
        <v>1</v>
      </c>
      <c r="CZ349">
        <v>5.7870370370370373E-5</v>
      </c>
      <c r="DA349">
        <v>5.7870370370370373E-5</v>
      </c>
      <c r="DB349">
        <v>4.3969907407407409E-2</v>
      </c>
      <c r="DC349">
        <v>2.119212962962963E-2</v>
      </c>
      <c r="DD349">
        <v>69</v>
      </c>
      <c r="DE349">
        <v>153</v>
      </c>
      <c r="DF349">
        <v>17</v>
      </c>
      <c r="DG349" t="s">
        <v>785</v>
      </c>
      <c r="DH349">
        <v>41207</v>
      </c>
      <c r="DI349">
        <v>0.24640000000000001</v>
      </c>
      <c r="DJ349">
        <v>1</v>
      </c>
      <c r="DK349">
        <v>5.8799999999999998E-2</v>
      </c>
      <c r="DL349">
        <v>12000</v>
      </c>
      <c r="DM349">
        <v>12000</v>
      </c>
      <c r="DN349">
        <v>12000</v>
      </c>
      <c r="DO349">
        <v>1</v>
      </c>
      <c r="DP349">
        <v>0.11459999999999999</v>
      </c>
      <c r="DQ349">
        <v>84</v>
      </c>
      <c r="DR349">
        <v>12000</v>
      </c>
    </row>
    <row r="350" spans="95:122" x14ac:dyDescent="0.25">
      <c r="CQ350" t="s">
        <v>637</v>
      </c>
      <c r="CR350" t="s">
        <v>6</v>
      </c>
      <c r="CS350" t="s">
        <v>105</v>
      </c>
      <c r="CT350">
        <v>46080</v>
      </c>
      <c r="CU350">
        <v>1</v>
      </c>
      <c r="CV350">
        <v>1</v>
      </c>
      <c r="CX350">
        <v>1</v>
      </c>
      <c r="CZ350">
        <v>8.1018518518518516E-5</v>
      </c>
      <c r="DA350">
        <v>8.1018518518518516E-5</v>
      </c>
      <c r="DB350">
        <v>0.16923611111111111</v>
      </c>
      <c r="DC350">
        <v>0.19783564814814814</v>
      </c>
      <c r="DD350">
        <v>69</v>
      </c>
      <c r="DE350">
        <v>155</v>
      </c>
      <c r="DF350">
        <v>23</v>
      </c>
      <c r="DG350" t="s">
        <v>898</v>
      </c>
      <c r="DH350">
        <v>35293</v>
      </c>
      <c r="DI350">
        <v>0.33329999999999999</v>
      </c>
      <c r="DJ350">
        <v>1</v>
      </c>
      <c r="DK350">
        <v>4.3499999999999997E-2</v>
      </c>
      <c r="DL350">
        <v>6000</v>
      </c>
      <c r="DM350">
        <v>6000</v>
      </c>
      <c r="DN350">
        <v>6000</v>
      </c>
      <c r="DO350">
        <v>1</v>
      </c>
      <c r="DP350">
        <v>0.19500000000000001</v>
      </c>
      <c r="DQ350">
        <v>84</v>
      </c>
      <c r="DR350">
        <v>6000</v>
      </c>
    </row>
    <row r="351" spans="95:122" x14ac:dyDescent="0.25">
      <c r="CQ351" t="s">
        <v>637</v>
      </c>
      <c r="CR351" t="s">
        <v>6</v>
      </c>
      <c r="CS351" t="s">
        <v>37</v>
      </c>
      <c r="CT351">
        <v>46070</v>
      </c>
      <c r="CU351">
        <v>1</v>
      </c>
      <c r="CV351">
        <v>1</v>
      </c>
      <c r="CX351">
        <v>1</v>
      </c>
      <c r="CZ351">
        <v>1.5046296296296297E-4</v>
      </c>
      <c r="DA351">
        <v>1.5046296296296297E-4</v>
      </c>
      <c r="DB351">
        <v>0.12761574074074075</v>
      </c>
      <c r="DC351">
        <v>0.21493055555555557</v>
      </c>
      <c r="DD351">
        <v>65</v>
      </c>
      <c r="DE351">
        <v>110</v>
      </c>
      <c r="DF351">
        <v>16</v>
      </c>
      <c r="DG351">
        <v>1.75</v>
      </c>
      <c r="DH351">
        <v>21634</v>
      </c>
      <c r="DI351">
        <v>0.2462</v>
      </c>
      <c r="DJ351">
        <v>1</v>
      </c>
      <c r="DK351">
        <v>6.25E-2</v>
      </c>
      <c r="DL351">
        <v>10000</v>
      </c>
      <c r="DM351">
        <v>10000</v>
      </c>
      <c r="DN351">
        <v>10000</v>
      </c>
      <c r="DO351">
        <v>1</v>
      </c>
      <c r="DP351">
        <v>0.33360000000000001</v>
      </c>
      <c r="DQ351">
        <v>84</v>
      </c>
      <c r="DR351">
        <v>10000</v>
      </c>
    </row>
    <row r="352" spans="95:122" x14ac:dyDescent="0.25">
      <c r="CQ352" t="s">
        <v>637</v>
      </c>
      <c r="CR352" t="s">
        <v>6</v>
      </c>
      <c r="CS352" t="s">
        <v>35</v>
      </c>
      <c r="CT352">
        <v>46058</v>
      </c>
      <c r="CU352">
        <v>1</v>
      </c>
      <c r="CV352">
        <v>1</v>
      </c>
      <c r="CX352">
        <v>1</v>
      </c>
      <c r="CZ352">
        <v>9.2592592592592588E-5</v>
      </c>
      <c r="DA352">
        <v>9.2592592592592588E-5</v>
      </c>
      <c r="DB352">
        <v>2.1990740740740741E-2</v>
      </c>
      <c r="DC352">
        <v>3.0092592592592591E-2</v>
      </c>
      <c r="DD352">
        <v>51</v>
      </c>
      <c r="DE352">
        <v>116</v>
      </c>
      <c r="DF352">
        <v>11</v>
      </c>
      <c r="DG352" t="s">
        <v>698</v>
      </c>
      <c r="DH352">
        <v>48220</v>
      </c>
      <c r="DI352">
        <v>0.2157</v>
      </c>
      <c r="DJ352">
        <v>3</v>
      </c>
      <c r="DK352">
        <v>0.2727</v>
      </c>
      <c r="DL352">
        <v>25300</v>
      </c>
      <c r="DM352">
        <v>8433</v>
      </c>
      <c r="DN352">
        <v>24000</v>
      </c>
      <c r="DO352">
        <v>0.9486</v>
      </c>
      <c r="DP352">
        <v>0.1923</v>
      </c>
      <c r="DQ352">
        <v>84</v>
      </c>
      <c r="DR352">
        <v>24000</v>
      </c>
    </row>
    <row r="353" spans="95:122" x14ac:dyDescent="0.25">
      <c r="CQ353" t="s">
        <v>637</v>
      </c>
      <c r="CR353" t="s">
        <v>6</v>
      </c>
      <c r="CS353" t="s">
        <v>35</v>
      </c>
      <c r="CT353">
        <v>46063</v>
      </c>
      <c r="CU353">
        <v>1</v>
      </c>
      <c r="CV353">
        <v>1</v>
      </c>
      <c r="CX353">
        <v>1</v>
      </c>
      <c r="CZ353">
        <v>9.2592592592592588E-5</v>
      </c>
      <c r="DA353">
        <v>9.2592592592592588E-5</v>
      </c>
      <c r="DB353">
        <v>4.4733796296296299E-2</v>
      </c>
      <c r="DC353">
        <v>4.3888888888888887E-2</v>
      </c>
      <c r="DD353">
        <v>70</v>
      </c>
      <c r="DE353">
        <v>136</v>
      </c>
      <c r="DF353">
        <v>30</v>
      </c>
      <c r="DG353">
        <v>1.9</v>
      </c>
      <c r="DH353">
        <v>37977</v>
      </c>
      <c r="DI353">
        <v>0.42859999999999998</v>
      </c>
      <c r="DJ353">
        <v>6</v>
      </c>
      <c r="DK353">
        <v>0.2</v>
      </c>
      <c r="DL353">
        <v>7507</v>
      </c>
      <c r="DM353">
        <v>1251</v>
      </c>
      <c r="DN353">
        <v>4100</v>
      </c>
      <c r="DO353">
        <v>0.54620000000000002</v>
      </c>
      <c r="DP353">
        <v>0.82169999999999999</v>
      </c>
      <c r="DQ353">
        <v>84</v>
      </c>
      <c r="DR353">
        <v>1025</v>
      </c>
    </row>
    <row r="354" spans="95:122" x14ac:dyDescent="0.25">
      <c r="CQ354" t="s">
        <v>637</v>
      </c>
      <c r="CR354" t="s">
        <v>6</v>
      </c>
      <c r="CS354" t="s">
        <v>50</v>
      </c>
      <c r="CT354">
        <v>46071</v>
      </c>
      <c r="CU354">
        <v>1</v>
      </c>
      <c r="CV354">
        <v>1</v>
      </c>
      <c r="CX354">
        <v>1</v>
      </c>
      <c r="CZ354">
        <v>3.4722222222222224E-4</v>
      </c>
      <c r="DA354">
        <v>3.4722222222222224E-4</v>
      </c>
      <c r="DB354">
        <v>0.15412037037037038</v>
      </c>
      <c r="DC354">
        <v>0.18070601851851853</v>
      </c>
      <c r="DD354">
        <v>96</v>
      </c>
      <c r="DE354">
        <v>189</v>
      </c>
      <c r="DF354">
        <v>16</v>
      </c>
      <c r="DG354">
        <v>2</v>
      </c>
      <c r="DH354">
        <v>15173</v>
      </c>
      <c r="DI354">
        <v>0.16669999999999999</v>
      </c>
      <c r="DJ354">
        <v>2</v>
      </c>
      <c r="DK354">
        <v>0.125</v>
      </c>
      <c r="DL354">
        <v>550</v>
      </c>
      <c r="DM354">
        <v>275</v>
      </c>
      <c r="DN354">
        <v>550</v>
      </c>
      <c r="DO354">
        <v>1</v>
      </c>
      <c r="DP354">
        <v>0.435</v>
      </c>
      <c r="DQ354">
        <v>84</v>
      </c>
      <c r="DR354">
        <v>275</v>
      </c>
    </row>
    <row r="355" spans="95:122" x14ac:dyDescent="0.25">
      <c r="CQ355" t="s">
        <v>637</v>
      </c>
      <c r="CR355" t="s">
        <v>3</v>
      </c>
      <c r="CS355" t="s">
        <v>377</v>
      </c>
      <c r="CT355">
        <v>46056</v>
      </c>
      <c r="CU355">
        <v>1</v>
      </c>
      <c r="CV355">
        <v>1</v>
      </c>
      <c r="CX355">
        <v>1</v>
      </c>
      <c r="CZ355">
        <v>3.4722222222222224E-4</v>
      </c>
      <c r="DA355">
        <v>3.4722222222222224E-4</v>
      </c>
      <c r="DB355">
        <v>3.9710648148148148E-2</v>
      </c>
      <c r="DC355">
        <v>1.7777777777777778E-2</v>
      </c>
      <c r="DD355">
        <v>69</v>
      </c>
      <c r="DE355">
        <v>109</v>
      </c>
      <c r="DF355">
        <v>30</v>
      </c>
      <c r="DG355" t="s">
        <v>726</v>
      </c>
      <c r="DH355">
        <v>20374</v>
      </c>
      <c r="DI355">
        <v>0.43480000000000002</v>
      </c>
      <c r="DJ355">
        <v>1</v>
      </c>
      <c r="DK355">
        <v>3.3300000000000003E-2</v>
      </c>
      <c r="DL355">
        <v>2000</v>
      </c>
      <c r="DM355">
        <v>2000</v>
      </c>
      <c r="DQ355">
        <v>84</v>
      </c>
    </row>
    <row r="356" spans="95:122" x14ac:dyDescent="0.25">
      <c r="CQ356" t="s">
        <v>637</v>
      </c>
      <c r="CR356" t="s">
        <v>3</v>
      </c>
      <c r="CS356" t="s">
        <v>22</v>
      </c>
      <c r="CT356">
        <v>46076</v>
      </c>
      <c r="CU356">
        <v>1</v>
      </c>
      <c r="CV356">
        <v>1</v>
      </c>
      <c r="CX356">
        <v>1</v>
      </c>
      <c r="CZ356">
        <v>0</v>
      </c>
      <c r="DA356">
        <v>0</v>
      </c>
      <c r="DB356">
        <v>0.16199074074074074</v>
      </c>
      <c r="DC356">
        <v>0.20731481481481481</v>
      </c>
      <c r="DD356">
        <v>84</v>
      </c>
      <c r="DE356">
        <v>171</v>
      </c>
      <c r="DF356">
        <v>23</v>
      </c>
      <c r="DG356" t="s">
        <v>859</v>
      </c>
      <c r="DH356">
        <v>50316</v>
      </c>
      <c r="DI356">
        <v>0.27379999999999999</v>
      </c>
      <c r="DJ356">
        <v>1</v>
      </c>
      <c r="DK356">
        <v>4.3499999999999997E-2</v>
      </c>
      <c r="DL356">
        <v>3000</v>
      </c>
      <c r="DM356">
        <v>3000</v>
      </c>
      <c r="DN356">
        <v>3000</v>
      </c>
      <c r="DO356">
        <v>1</v>
      </c>
      <c r="DP356">
        <v>0.1235</v>
      </c>
      <c r="DQ356">
        <v>84</v>
      </c>
      <c r="DR356">
        <v>3000</v>
      </c>
    </row>
    <row r="357" spans="95:122" x14ac:dyDescent="0.25">
      <c r="CQ357" t="s">
        <v>637</v>
      </c>
      <c r="CR357" t="s">
        <v>3</v>
      </c>
      <c r="CS357" t="s">
        <v>22</v>
      </c>
      <c r="CT357">
        <v>46077</v>
      </c>
      <c r="CU357">
        <v>1</v>
      </c>
      <c r="CV357">
        <v>1</v>
      </c>
      <c r="CX357">
        <v>1</v>
      </c>
      <c r="CZ357">
        <v>0</v>
      </c>
      <c r="DA357">
        <v>0</v>
      </c>
      <c r="DB357">
        <v>0.14863425925925927</v>
      </c>
      <c r="DC357">
        <v>0.1940162037037037</v>
      </c>
      <c r="DD357">
        <v>70</v>
      </c>
      <c r="DE357">
        <v>148</v>
      </c>
      <c r="DF357">
        <v>20</v>
      </c>
      <c r="DG357">
        <v>2</v>
      </c>
      <c r="DH357">
        <v>36841</v>
      </c>
      <c r="DI357">
        <v>0.28570000000000001</v>
      </c>
      <c r="DJ357">
        <v>1</v>
      </c>
      <c r="DK357">
        <v>0.05</v>
      </c>
      <c r="DL357">
        <v>6000</v>
      </c>
      <c r="DM357">
        <v>6000</v>
      </c>
      <c r="DN357">
        <v>6000</v>
      </c>
      <c r="DO357">
        <v>1</v>
      </c>
      <c r="DP357">
        <v>0.13700000000000001</v>
      </c>
      <c r="DQ357">
        <v>84</v>
      </c>
      <c r="DR357">
        <v>6000</v>
      </c>
    </row>
    <row r="358" spans="95:122" x14ac:dyDescent="0.25">
      <c r="CQ358" t="s">
        <v>637</v>
      </c>
      <c r="CR358" t="s">
        <v>3</v>
      </c>
      <c r="CS358" t="s">
        <v>13</v>
      </c>
      <c r="CT358">
        <v>46059</v>
      </c>
      <c r="CU358">
        <v>1</v>
      </c>
      <c r="CV358">
        <v>1</v>
      </c>
      <c r="CX358">
        <v>1</v>
      </c>
      <c r="CZ358">
        <v>1.6203703703703703E-4</v>
      </c>
      <c r="DA358">
        <v>1.6203703703703703E-4</v>
      </c>
      <c r="DB358">
        <v>2.0162037037037037E-2</v>
      </c>
      <c r="DC358">
        <v>1.6053240740740739E-2</v>
      </c>
      <c r="DD358">
        <v>81</v>
      </c>
      <c r="DE358">
        <v>181</v>
      </c>
      <c r="DF358">
        <v>14</v>
      </c>
      <c r="DG358" t="s">
        <v>738</v>
      </c>
      <c r="DH358">
        <v>19010</v>
      </c>
      <c r="DI358">
        <v>0.17280000000000001</v>
      </c>
      <c r="DJ358">
        <v>2</v>
      </c>
      <c r="DK358">
        <v>0.1429</v>
      </c>
      <c r="DL358">
        <v>5400</v>
      </c>
      <c r="DM358">
        <v>2700</v>
      </c>
      <c r="DN358">
        <v>4800</v>
      </c>
      <c r="DO358">
        <v>0.88890000000000002</v>
      </c>
      <c r="DP358">
        <v>0.38769999999999999</v>
      </c>
      <c r="DQ358">
        <v>84</v>
      </c>
      <c r="DR358">
        <v>4800</v>
      </c>
    </row>
    <row r="359" spans="95:122" x14ac:dyDescent="0.25">
      <c r="CQ359" t="s">
        <v>637</v>
      </c>
      <c r="CR359" t="s">
        <v>3</v>
      </c>
      <c r="CS359" t="s">
        <v>13</v>
      </c>
      <c r="CT359">
        <v>46065</v>
      </c>
      <c r="CU359">
        <v>1</v>
      </c>
      <c r="CV359">
        <v>1</v>
      </c>
      <c r="CX359">
        <v>1</v>
      </c>
      <c r="CZ359">
        <v>6.9444444444444444E-5</v>
      </c>
      <c r="DA359">
        <v>6.9444444444444444E-5</v>
      </c>
      <c r="DB359">
        <v>1.5046296296296296E-3</v>
      </c>
      <c r="DC359">
        <v>3.3680555555555556E-3</v>
      </c>
      <c r="DD359">
        <v>90</v>
      </c>
      <c r="DE359">
        <v>210</v>
      </c>
      <c r="DF359">
        <v>18</v>
      </c>
      <c r="DG359" t="s">
        <v>706</v>
      </c>
      <c r="DH359">
        <v>34510</v>
      </c>
      <c r="DI359">
        <v>0.2</v>
      </c>
      <c r="DJ359">
        <v>1</v>
      </c>
      <c r="DK359">
        <v>5.5599999999999997E-2</v>
      </c>
      <c r="DL359">
        <v>5000</v>
      </c>
      <c r="DM359">
        <v>5000</v>
      </c>
      <c r="DN359">
        <v>5000</v>
      </c>
      <c r="DO359">
        <v>1</v>
      </c>
      <c r="DQ359">
        <v>84</v>
      </c>
      <c r="DR359">
        <v>5000</v>
      </c>
    </row>
    <row r="360" spans="95:122" x14ac:dyDescent="0.25">
      <c r="CQ360" t="s">
        <v>637</v>
      </c>
      <c r="CR360" t="s">
        <v>3</v>
      </c>
      <c r="CS360" t="s">
        <v>13</v>
      </c>
      <c r="CT360">
        <v>46071</v>
      </c>
      <c r="CU360">
        <v>1</v>
      </c>
      <c r="CV360">
        <v>1</v>
      </c>
      <c r="CX360">
        <v>1</v>
      </c>
      <c r="CZ360">
        <v>1.1574074074074075E-4</v>
      </c>
      <c r="DA360">
        <v>1.1574074074074075E-4</v>
      </c>
      <c r="DB360">
        <v>0.17627314814814815</v>
      </c>
      <c r="DC360">
        <v>0.16373842592592591</v>
      </c>
      <c r="DD360">
        <v>85</v>
      </c>
      <c r="DE360">
        <v>170</v>
      </c>
      <c r="DF360">
        <v>25</v>
      </c>
      <c r="DG360">
        <v>1.76</v>
      </c>
      <c r="DH360">
        <v>41366</v>
      </c>
      <c r="DI360">
        <v>0.29409999999999997</v>
      </c>
      <c r="DJ360">
        <v>2</v>
      </c>
      <c r="DK360">
        <v>0.08</v>
      </c>
      <c r="DL360">
        <v>16800</v>
      </c>
      <c r="DM360">
        <v>8400</v>
      </c>
      <c r="DN360">
        <v>16800</v>
      </c>
      <c r="DO360">
        <v>1</v>
      </c>
      <c r="DP360">
        <v>0.31719999999999998</v>
      </c>
      <c r="DQ360">
        <v>84</v>
      </c>
      <c r="DR360">
        <v>8400</v>
      </c>
    </row>
    <row r="361" spans="95:122" x14ac:dyDescent="0.25">
      <c r="CQ361" t="s">
        <v>637</v>
      </c>
      <c r="CR361" t="s">
        <v>3</v>
      </c>
      <c r="CS361" t="s">
        <v>32</v>
      </c>
      <c r="CT361">
        <v>46064</v>
      </c>
      <c r="CU361">
        <v>1</v>
      </c>
      <c r="CV361">
        <v>1</v>
      </c>
      <c r="CX361">
        <v>1</v>
      </c>
      <c r="CZ361">
        <v>9.2592592592592588E-5</v>
      </c>
      <c r="DA361">
        <v>9.2592592592592588E-5</v>
      </c>
      <c r="DB361">
        <v>9.6874999999999999E-3</v>
      </c>
      <c r="DC361">
        <v>2.4918981481481483E-2</v>
      </c>
      <c r="DD361">
        <v>72</v>
      </c>
      <c r="DE361">
        <v>163</v>
      </c>
      <c r="DF361">
        <v>17</v>
      </c>
      <c r="DG361" t="s">
        <v>1106</v>
      </c>
      <c r="DH361">
        <v>33624</v>
      </c>
      <c r="DI361">
        <v>0.2361</v>
      </c>
      <c r="DJ361">
        <v>3</v>
      </c>
      <c r="DK361">
        <v>0.17649999999999999</v>
      </c>
      <c r="DL361">
        <v>36900</v>
      </c>
      <c r="DM361">
        <v>12300</v>
      </c>
      <c r="DN361">
        <v>6900</v>
      </c>
      <c r="DO361">
        <v>0.187</v>
      </c>
      <c r="DP361">
        <v>2.41E-2</v>
      </c>
      <c r="DQ361">
        <v>84</v>
      </c>
      <c r="DR361">
        <v>3450</v>
      </c>
    </row>
    <row r="362" spans="95:122" x14ac:dyDescent="0.25">
      <c r="CQ362" t="s">
        <v>637</v>
      </c>
      <c r="CR362" t="s">
        <v>3</v>
      </c>
      <c r="CS362" t="s">
        <v>32</v>
      </c>
      <c r="CT362">
        <v>46079</v>
      </c>
      <c r="CU362">
        <v>1</v>
      </c>
      <c r="CV362">
        <v>1</v>
      </c>
      <c r="CX362">
        <v>1</v>
      </c>
      <c r="CZ362">
        <v>9.2592592592592588E-5</v>
      </c>
      <c r="DA362">
        <v>9.2592592592592588E-5</v>
      </c>
      <c r="DB362">
        <v>0.19921296296296295</v>
      </c>
      <c r="DC362">
        <v>0.15693287037037038</v>
      </c>
      <c r="DD362">
        <v>68</v>
      </c>
      <c r="DE362">
        <v>143</v>
      </c>
      <c r="DF362">
        <v>21</v>
      </c>
      <c r="DG362" t="s">
        <v>681</v>
      </c>
      <c r="DH362">
        <v>26357</v>
      </c>
      <c r="DI362">
        <v>0.30880000000000002</v>
      </c>
      <c r="DJ362">
        <v>3</v>
      </c>
      <c r="DK362">
        <v>0.1429</v>
      </c>
      <c r="DL362">
        <v>5000</v>
      </c>
      <c r="DM362">
        <v>1667</v>
      </c>
      <c r="DN362">
        <v>4000</v>
      </c>
      <c r="DO362">
        <v>0.8</v>
      </c>
      <c r="DP362">
        <v>0.1862</v>
      </c>
      <c r="DQ362">
        <v>84</v>
      </c>
      <c r="DR362">
        <v>2000</v>
      </c>
    </row>
    <row r="363" spans="95:122" x14ac:dyDescent="0.25">
      <c r="CQ363" t="s">
        <v>637</v>
      </c>
      <c r="CR363" t="s">
        <v>3</v>
      </c>
      <c r="CS363" t="s">
        <v>65</v>
      </c>
      <c r="CT363">
        <v>46071</v>
      </c>
      <c r="CU363">
        <v>1</v>
      </c>
      <c r="CV363">
        <v>1</v>
      </c>
      <c r="CX363">
        <v>1</v>
      </c>
      <c r="CZ363">
        <v>1.1574074074074075E-4</v>
      </c>
      <c r="DA363">
        <v>1.1574074074074075E-4</v>
      </c>
      <c r="DB363">
        <v>0.20672453703703703</v>
      </c>
      <c r="DC363">
        <v>0.15106481481481482</v>
      </c>
      <c r="DD363">
        <v>75</v>
      </c>
      <c r="DE363">
        <v>164</v>
      </c>
      <c r="DF363">
        <v>8</v>
      </c>
      <c r="DG363">
        <v>1.625</v>
      </c>
      <c r="DH363">
        <v>13799</v>
      </c>
      <c r="DI363">
        <v>0.1067</v>
      </c>
      <c r="DJ363">
        <v>1</v>
      </c>
      <c r="DK363">
        <v>0.125</v>
      </c>
      <c r="DL363">
        <v>2350</v>
      </c>
      <c r="DM363">
        <v>2350</v>
      </c>
      <c r="DN363">
        <v>2350</v>
      </c>
      <c r="DO363">
        <v>1</v>
      </c>
      <c r="DP363">
        <v>0.2258</v>
      </c>
      <c r="DQ363">
        <v>84</v>
      </c>
      <c r="DR363">
        <v>2350</v>
      </c>
    </row>
    <row r="364" spans="95:122" x14ac:dyDescent="0.25">
      <c r="CQ364" t="s">
        <v>637</v>
      </c>
      <c r="CR364" t="s">
        <v>3</v>
      </c>
      <c r="CS364" t="s">
        <v>65</v>
      </c>
      <c r="CT364">
        <v>46076</v>
      </c>
      <c r="CU364">
        <v>1</v>
      </c>
      <c r="CV364">
        <v>1</v>
      </c>
      <c r="CX364">
        <v>1</v>
      </c>
      <c r="CZ364">
        <v>1.1574074074074075E-4</v>
      </c>
      <c r="DA364">
        <v>1.1574074074074075E-4</v>
      </c>
      <c r="DB364">
        <v>0.18185185185185185</v>
      </c>
      <c r="DC364">
        <v>0.21469907407407407</v>
      </c>
      <c r="DD364">
        <v>70</v>
      </c>
      <c r="DE364">
        <v>172</v>
      </c>
      <c r="DF364">
        <v>17</v>
      </c>
      <c r="DG364" t="s">
        <v>747</v>
      </c>
      <c r="DH364">
        <v>31366</v>
      </c>
      <c r="DI364">
        <v>0.2429</v>
      </c>
      <c r="DJ364">
        <v>4</v>
      </c>
      <c r="DK364">
        <v>0.23530000000000001</v>
      </c>
      <c r="DL364">
        <v>4500</v>
      </c>
      <c r="DM364">
        <v>1125</v>
      </c>
      <c r="DN364">
        <v>3900</v>
      </c>
      <c r="DO364">
        <v>0.86670000000000003</v>
      </c>
      <c r="DP364">
        <v>0.10539999999999999</v>
      </c>
      <c r="DQ364">
        <v>84</v>
      </c>
      <c r="DR364">
        <v>1300</v>
      </c>
    </row>
    <row r="365" spans="95:122" x14ac:dyDescent="0.25">
      <c r="CQ365" t="s">
        <v>637</v>
      </c>
      <c r="CR365" t="s">
        <v>3</v>
      </c>
      <c r="CS365" t="s">
        <v>33</v>
      </c>
      <c r="CT365">
        <v>46059</v>
      </c>
      <c r="CU365">
        <v>1</v>
      </c>
      <c r="CV365">
        <v>1</v>
      </c>
      <c r="CX365">
        <v>1</v>
      </c>
      <c r="CZ365">
        <v>1.9675925925925926E-4</v>
      </c>
      <c r="DA365">
        <v>1.9675925925925926E-4</v>
      </c>
      <c r="DB365">
        <v>3.3414351851851855E-2</v>
      </c>
      <c r="DC365">
        <v>8.5416666666666662E-3</v>
      </c>
      <c r="DD365">
        <v>69</v>
      </c>
      <c r="DE365">
        <v>123</v>
      </c>
      <c r="DF365">
        <v>9</v>
      </c>
      <c r="DG365" t="s">
        <v>710</v>
      </c>
      <c r="DH365">
        <v>30399</v>
      </c>
      <c r="DI365">
        <v>0.13039999999999999</v>
      </c>
      <c r="DJ365">
        <v>1</v>
      </c>
      <c r="DK365">
        <v>0.1111</v>
      </c>
      <c r="DL365">
        <v>4000</v>
      </c>
      <c r="DM365">
        <v>4000</v>
      </c>
      <c r="DN365">
        <v>2000</v>
      </c>
      <c r="DO365">
        <v>0.5</v>
      </c>
      <c r="DP365">
        <v>0.13469999999999999</v>
      </c>
      <c r="DQ365">
        <v>84</v>
      </c>
      <c r="DR365">
        <v>2000</v>
      </c>
    </row>
    <row r="366" spans="95:122" x14ac:dyDescent="0.25">
      <c r="CQ366" t="s">
        <v>637</v>
      </c>
      <c r="CR366" t="s">
        <v>3</v>
      </c>
      <c r="CS366" t="s">
        <v>23</v>
      </c>
      <c r="CT366">
        <v>46058</v>
      </c>
      <c r="CU366">
        <v>1</v>
      </c>
      <c r="CV366">
        <v>1</v>
      </c>
      <c r="CX366">
        <v>1</v>
      </c>
      <c r="CZ366">
        <v>2.4537037037037036E-3</v>
      </c>
      <c r="DA366">
        <v>2.4537037037037036E-3</v>
      </c>
      <c r="DB366">
        <v>6.491898148148148E-2</v>
      </c>
      <c r="DC366">
        <v>2.1041666666666667E-2</v>
      </c>
      <c r="DD366">
        <v>72</v>
      </c>
      <c r="DE366">
        <v>152</v>
      </c>
      <c r="DF366">
        <v>14</v>
      </c>
      <c r="DG366" t="s">
        <v>958</v>
      </c>
      <c r="DH366">
        <v>33214</v>
      </c>
      <c r="DI366">
        <v>0.19439999999999999</v>
      </c>
      <c r="DJ366">
        <v>1</v>
      </c>
      <c r="DK366">
        <v>7.1400000000000005E-2</v>
      </c>
      <c r="DL366">
        <v>1700</v>
      </c>
      <c r="DM366">
        <v>1700</v>
      </c>
      <c r="DN366">
        <v>1700</v>
      </c>
      <c r="DO366">
        <v>1</v>
      </c>
      <c r="DP366">
        <v>0.1026</v>
      </c>
      <c r="DQ366">
        <v>84</v>
      </c>
      <c r="DR366">
        <v>1700</v>
      </c>
    </row>
    <row r="367" spans="95:122" x14ac:dyDescent="0.25">
      <c r="CQ367" t="s">
        <v>637</v>
      </c>
      <c r="CR367" t="s">
        <v>3</v>
      </c>
      <c r="CS367" t="s">
        <v>23</v>
      </c>
      <c r="CT367">
        <v>46066</v>
      </c>
      <c r="CU367">
        <v>1</v>
      </c>
      <c r="CV367">
        <v>1</v>
      </c>
      <c r="CX367">
        <v>1</v>
      </c>
      <c r="CZ367">
        <v>2.4305555555555555E-4</v>
      </c>
      <c r="DA367">
        <v>2.4305555555555555E-4</v>
      </c>
      <c r="DB367">
        <v>0.12537037037037038</v>
      </c>
      <c r="DC367">
        <v>0.10820601851851852</v>
      </c>
      <c r="DD367">
        <v>103</v>
      </c>
      <c r="DE367">
        <v>216</v>
      </c>
      <c r="DF367">
        <v>20</v>
      </c>
      <c r="DG367">
        <v>1.6</v>
      </c>
      <c r="DH367">
        <v>25226</v>
      </c>
      <c r="DI367">
        <v>0.19420000000000001</v>
      </c>
      <c r="DJ367">
        <v>2</v>
      </c>
      <c r="DK367">
        <v>0.1</v>
      </c>
      <c r="DL367">
        <v>930</v>
      </c>
      <c r="DM367">
        <v>465</v>
      </c>
      <c r="DN367">
        <v>500</v>
      </c>
      <c r="DO367">
        <v>0.53759999999999997</v>
      </c>
      <c r="DQ367">
        <v>84</v>
      </c>
      <c r="DR367">
        <v>500</v>
      </c>
    </row>
    <row r="368" spans="95:122" x14ac:dyDescent="0.25">
      <c r="CQ368" t="s">
        <v>637</v>
      </c>
      <c r="CR368" t="s">
        <v>124</v>
      </c>
      <c r="CS368" t="s">
        <v>58</v>
      </c>
      <c r="CT368">
        <v>46062</v>
      </c>
      <c r="CU368">
        <v>1</v>
      </c>
      <c r="CV368">
        <v>1</v>
      </c>
      <c r="CX368">
        <v>1</v>
      </c>
      <c r="CZ368">
        <v>1.0416666666666667E-4</v>
      </c>
      <c r="DA368">
        <v>1.0416666666666667E-4</v>
      </c>
      <c r="DB368">
        <v>2.1458333333333333E-2</v>
      </c>
      <c r="DC368">
        <v>8.9004629629629625E-3</v>
      </c>
      <c r="DD368">
        <v>119</v>
      </c>
      <c r="DE368">
        <v>217</v>
      </c>
      <c r="DF368">
        <v>22</v>
      </c>
      <c r="DG368" t="s">
        <v>810</v>
      </c>
      <c r="DH368">
        <v>14351</v>
      </c>
      <c r="DI368">
        <v>0.18490000000000001</v>
      </c>
      <c r="DJ368">
        <v>1</v>
      </c>
      <c r="DK368">
        <v>4.5499999999999999E-2</v>
      </c>
      <c r="DL368">
        <v>370</v>
      </c>
      <c r="DM368">
        <v>370</v>
      </c>
      <c r="DQ368">
        <v>82</v>
      </c>
    </row>
    <row r="369" spans="95:122" x14ac:dyDescent="0.25">
      <c r="CQ369" t="s">
        <v>637</v>
      </c>
      <c r="CR369" t="s">
        <v>124</v>
      </c>
      <c r="CS369" t="s">
        <v>58</v>
      </c>
      <c r="CT369">
        <v>46069</v>
      </c>
      <c r="CU369">
        <v>1</v>
      </c>
      <c r="CV369">
        <v>1</v>
      </c>
      <c r="CX369">
        <v>1</v>
      </c>
      <c r="CZ369">
        <v>4.6296296296296294E-5</v>
      </c>
      <c r="DA369">
        <v>4.6296296296296294E-5</v>
      </c>
      <c r="DB369">
        <v>0.21747685185185187</v>
      </c>
      <c r="DC369">
        <v>0.1408912037037037</v>
      </c>
      <c r="DD369">
        <v>109</v>
      </c>
      <c r="DE369">
        <v>262</v>
      </c>
      <c r="DF369">
        <v>41</v>
      </c>
      <c r="DG369" t="s">
        <v>1107</v>
      </c>
      <c r="DH369">
        <v>21635</v>
      </c>
      <c r="DI369">
        <v>0.37609999999999999</v>
      </c>
      <c r="DQ369">
        <v>82</v>
      </c>
    </row>
    <row r="370" spans="95:122" x14ac:dyDescent="0.25">
      <c r="CQ370" t="s">
        <v>637</v>
      </c>
      <c r="CR370" t="s">
        <v>124</v>
      </c>
      <c r="CS370" t="s">
        <v>58</v>
      </c>
      <c r="CT370">
        <v>46077</v>
      </c>
      <c r="CU370">
        <v>1</v>
      </c>
      <c r="CV370">
        <v>1</v>
      </c>
      <c r="CX370">
        <v>1</v>
      </c>
      <c r="CZ370">
        <v>5.7870370370370373E-5</v>
      </c>
      <c r="DA370">
        <v>5.7870370370370373E-5</v>
      </c>
      <c r="DB370">
        <v>0.15504629629629629</v>
      </c>
      <c r="DC370">
        <v>0.20069444444444445</v>
      </c>
      <c r="DD370">
        <v>132</v>
      </c>
      <c r="DE370">
        <v>268</v>
      </c>
      <c r="DF370">
        <v>36</v>
      </c>
      <c r="DG370" t="s">
        <v>797</v>
      </c>
      <c r="DH370">
        <v>21792</v>
      </c>
      <c r="DI370">
        <v>0.2727</v>
      </c>
      <c r="DQ370">
        <v>82</v>
      </c>
    </row>
    <row r="371" spans="95:122" x14ac:dyDescent="0.25">
      <c r="CQ371" t="s">
        <v>637</v>
      </c>
      <c r="CR371" t="s">
        <v>124</v>
      </c>
      <c r="CS371" t="s">
        <v>58</v>
      </c>
      <c r="CT371">
        <v>46080</v>
      </c>
      <c r="CU371">
        <v>1</v>
      </c>
      <c r="CV371">
        <v>1</v>
      </c>
      <c r="CX371">
        <v>1</v>
      </c>
      <c r="CZ371">
        <v>5.7870370370370373E-5</v>
      </c>
      <c r="DA371">
        <v>5.7870370370370373E-5</v>
      </c>
      <c r="DB371">
        <v>0.14162037037037037</v>
      </c>
      <c r="DC371">
        <v>0.24605324074074075</v>
      </c>
      <c r="DD371">
        <v>118</v>
      </c>
      <c r="DE371">
        <v>265</v>
      </c>
      <c r="DF371">
        <v>39</v>
      </c>
      <c r="DG371" t="s">
        <v>1108</v>
      </c>
      <c r="DH371">
        <v>16952</v>
      </c>
      <c r="DI371">
        <v>0.33050000000000002</v>
      </c>
      <c r="DJ371">
        <v>2</v>
      </c>
      <c r="DK371">
        <v>5.1299999999999998E-2</v>
      </c>
      <c r="DL371">
        <v>700</v>
      </c>
      <c r="DM371">
        <v>350</v>
      </c>
      <c r="DN371">
        <v>500</v>
      </c>
      <c r="DO371">
        <v>0.71430000000000005</v>
      </c>
      <c r="DP371">
        <v>0.1555</v>
      </c>
      <c r="DQ371">
        <v>82</v>
      </c>
      <c r="DR371">
        <v>500</v>
      </c>
    </row>
    <row r="372" spans="95:122" x14ac:dyDescent="0.25">
      <c r="CQ372" t="s">
        <v>637</v>
      </c>
      <c r="CR372" t="s">
        <v>124</v>
      </c>
      <c r="CS372" t="s">
        <v>174</v>
      </c>
      <c r="CT372">
        <v>46057</v>
      </c>
      <c r="CU372">
        <v>1</v>
      </c>
      <c r="CV372">
        <v>1</v>
      </c>
      <c r="CX372">
        <v>1</v>
      </c>
      <c r="CZ372">
        <v>6.3657407407407413E-4</v>
      </c>
      <c r="DA372">
        <v>6.3657407407407413E-4</v>
      </c>
      <c r="DB372">
        <v>0.10027777777777777</v>
      </c>
      <c r="DC372">
        <v>6.8136574074074072E-2</v>
      </c>
      <c r="DD372">
        <v>204</v>
      </c>
      <c r="DE372">
        <v>266</v>
      </c>
      <c r="DF372">
        <v>30</v>
      </c>
      <c r="DG372" t="s">
        <v>811</v>
      </c>
      <c r="DH372">
        <v>17645</v>
      </c>
      <c r="DI372">
        <v>0.14710000000000001</v>
      </c>
      <c r="DJ372">
        <v>2</v>
      </c>
      <c r="DK372">
        <v>6.6699999999999995E-2</v>
      </c>
      <c r="DL372">
        <v>2970</v>
      </c>
      <c r="DM372">
        <v>1485</v>
      </c>
      <c r="DQ372">
        <v>82</v>
      </c>
    </row>
    <row r="373" spans="95:122" x14ac:dyDescent="0.25">
      <c r="CQ373" t="s">
        <v>637</v>
      </c>
      <c r="CR373" t="s">
        <v>124</v>
      </c>
      <c r="CS373" t="s">
        <v>174</v>
      </c>
      <c r="CT373">
        <v>46069</v>
      </c>
      <c r="CU373">
        <v>1</v>
      </c>
      <c r="CV373">
        <v>1</v>
      </c>
      <c r="CX373">
        <v>1</v>
      </c>
      <c r="CZ373">
        <v>1.1574074074074073E-5</v>
      </c>
      <c r="DA373">
        <v>1.1574074074074073E-5</v>
      </c>
      <c r="DB373">
        <v>0.20047453703703705</v>
      </c>
      <c r="DC373">
        <v>0.15982638888888889</v>
      </c>
      <c r="DD373">
        <v>183</v>
      </c>
      <c r="DE373">
        <v>269</v>
      </c>
      <c r="DF373">
        <v>38</v>
      </c>
      <c r="DG373" t="s">
        <v>794</v>
      </c>
      <c r="DH373">
        <v>19903</v>
      </c>
      <c r="DI373">
        <v>0.2077</v>
      </c>
      <c r="DQ373">
        <v>82</v>
      </c>
    </row>
    <row r="374" spans="95:122" x14ac:dyDescent="0.25">
      <c r="CQ374" t="s">
        <v>637</v>
      </c>
      <c r="CR374" t="s">
        <v>124</v>
      </c>
      <c r="CS374" t="s">
        <v>174</v>
      </c>
      <c r="CT374">
        <v>46077</v>
      </c>
      <c r="CU374">
        <v>1</v>
      </c>
      <c r="CV374">
        <v>1</v>
      </c>
      <c r="CX374">
        <v>1</v>
      </c>
      <c r="CZ374">
        <v>0</v>
      </c>
      <c r="DA374">
        <v>0</v>
      </c>
      <c r="DB374">
        <v>0.18721064814814814</v>
      </c>
      <c r="DC374">
        <v>0.16619212962962962</v>
      </c>
      <c r="DD374">
        <v>214</v>
      </c>
      <c r="DE374">
        <v>279</v>
      </c>
      <c r="DF374">
        <v>25</v>
      </c>
      <c r="DG374">
        <v>1.76</v>
      </c>
      <c r="DH374">
        <v>19410</v>
      </c>
      <c r="DI374">
        <v>0.1168</v>
      </c>
      <c r="DQ374">
        <v>82</v>
      </c>
    </row>
    <row r="375" spans="95:122" x14ac:dyDescent="0.25">
      <c r="CQ375" t="s">
        <v>637</v>
      </c>
      <c r="CR375" t="s">
        <v>124</v>
      </c>
      <c r="CS375" t="s">
        <v>493</v>
      </c>
      <c r="CT375">
        <v>46063</v>
      </c>
      <c r="CU375">
        <v>1</v>
      </c>
      <c r="CV375">
        <v>1</v>
      </c>
      <c r="CX375">
        <v>1</v>
      </c>
      <c r="CZ375">
        <v>1.1574074074074073E-5</v>
      </c>
      <c r="DA375">
        <v>1.1574074074074073E-5</v>
      </c>
      <c r="DB375">
        <v>2.2777777777777779E-2</v>
      </c>
      <c r="DC375">
        <v>2.9479166666666667E-2</v>
      </c>
      <c r="DD375">
        <v>224</v>
      </c>
      <c r="DE375">
        <v>431</v>
      </c>
      <c r="DF375">
        <v>81</v>
      </c>
      <c r="DG375" t="s">
        <v>710</v>
      </c>
      <c r="DH375">
        <v>9705</v>
      </c>
      <c r="DI375">
        <v>0.36159999999999998</v>
      </c>
      <c r="DJ375">
        <v>4</v>
      </c>
      <c r="DK375">
        <v>4.9399999999999999E-2</v>
      </c>
      <c r="DL375">
        <v>4891</v>
      </c>
      <c r="DM375">
        <v>1223</v>
      </c>
      <c r="DN375">
        <v>4650</v>
      </c>
      <c r="DO375">
        <v>0.95069999999999999</v>
      </c>
      <c r="DP375">
        <v>0.17330000000000001</v>
      </c>
      <c r="DQ375">
        <v>82</v>
      </c>
      <c r="DR375">
        <v>1550</v>
      </c>
    </row>
    <row r="376" spans="95:122" x14ac:dyDescent="0.25">
      <c r="CQ376" t="s">
        <v>637</v>
      </c>
      <c r="CR376" t="s">
        <v>124</v>
      </c>
      <c r="CS376" t="s">
        <v>493</v>
      </c>
      <c r="CT376">
        <v>46078</v>
      </c>
      <c r="CU376">
        <v>1</v>
      </c>
      <c r="CV376">
        <v>1</v>
      </c>
      <c r="CX376">
        <v>1</v>
      </c>
      <c r="CZ376">
        <v>0</v>
      </c>
      <c r="DA376">
        <v>0</v>
      </c>
      <c r="DB376">
        <v>0.20217592592592593</v>
      </c>
      <c r="DC376">
        <v>0.14621527777777779</v>
      </c>
      <c r="DD376">
        <v>182</v>
      </c>
      <c r="DE376">
        <v>234</v>
      </c>
      <c r="DF376">
        <v>39</v>
      </c>
      <c r="DG376" t="s">
        <v>1054</v>
      </c>
      <c r="DH376">
        <v>17957</v>
      </c>
      <c r="DI376">
        <v>0.21429999999999999</v>
      </c>
      <c r="DJ376">
        <v>1</v>
      </c>
      <c r="DK376">
        <v>2.5600000000000001E-2</v>
      </c>
      <c r="DL376">
        <v>1000</v>
      </c>
      <c r="DM376">
        <v>1000</v>
      </c>
      <c r="DN376">
        <v>1000</v>
      </c>
      <c r="DO376">
        <v>1</v>
      </c>
      <c r="DP376">
        <v>0.1394</v>
      </c>
      <c r="DQ376">
        <v>82</v>
      </c>
      <c r="DR376">
        <v>1000</v>
      </c>
    </row>
    <row r="377" spans="95:122" x14ac:dyDescent="0.25">
      <c r="CQ377" t="s">
        <v>637</v>
      </c>
      <c r="CR377" t="s">
        <v>124</v>
      </c>
      <c r="CS377" t="s">
        <v>51</v>
      </c>
      <c r="CT377">
        <v>46077</v>
      </c>
      <c r="CU377">
        <v>1</v>
      </c>
      <c r="CV377">
        <v>1</v>
      </c>
      <c r="CX377">
        <v>1</v>
      </c>
      <c r="CZ377">
        <v>1.1574074074074073E-5</v>
      </c>
      <c r="DA377">
        <v>1.1574074074074073E-5</v>
      </c>
      <c r="DB377">
        <v>0.19440972222222222</v>
      </c>
      <c r="DC377">
        <v>0.13528935185185184</v>
      </c>
      <c r="DD377">
        <v>120</v>
      </c>
      <c r="DE377">
        <v>245</v>
      </c>
      <c r="DF377">
        <v>10</v>
      </c>
      <c r="DG377">
        <v>1.4</v>
      </c>
      <c r="DH377">
        <v>17924</v>
      </c>
      <c r="DI377">
        <v>8.3299999999999999E-2</v>
      </c>
      <c r="DQ377">
        <v>82</v>
      </c>
    </row>
    <row r="378" spans="95:122" x14ac:dyDescent="0.25">
      <c r="CQ378" t="s">
        <v>637</v>
      </c>
      <c r="CR378" t="s">
        <v>124</v>
      </c>
      <c r="CS378" t="s">
        <v>49</v>
      </c>
      <c r="CT378">
        <v>46065</v>
      </c>
      <c r="CU378">
        <v>1</v>
      </c>
      <c r="CV378">
        <v>1</v>
      </c>
      <c r="CX378">
        <v>1</v>
      </c>
      <c r="CZ378">
        <v>0</v>
      </c>
      <c r="DA378">
        <v>0</v>
      </c>
      <c r="DB378">
        <v>4.8773148148148149E-2</v>
      </c>
      <c r="DC378">
        <v>1.9479166666666665E-2</v>
      </c>
      <c r="DD378">
        <v>62</v>
      </c>
      <c r="DE378">
        <v>100</v>
      </c>
      <c r="DF378">
        <v>17</v>
      </c>
      <c r="DG378" t="s">
        <v>824</v>
      </c>
      <c r="DH378">
        <v>20788</v>
      </c>
      <c r="DI378">
        <v>0.2742</v>
      </c>
      <c r="DJ378">
        <v>1</v>
      </c>
      <c r="DK378">
        <v>5.8799999999999998E-2</v>
      </c>
      <c r="DL378">
        <v>730</v>
      </c>
      <c r="DM378">
        <v>730</v>
      </c>
      <c r="DQ378">
        <v>82</v>
      </c>
    </row>
    <row r="379" spans="95:122" x14ac:dyDescent="0.25">
      <c r="CQ379" t="s">
        <v>637</v>
      </c>
      <c r="CR379" t="s">
        <v>124</v>
      </c>
      <c r="CS379" t="s">
        <v>49</v>
      </c>
      <c r="CT379">
        <v>46080</v>
      </c>
      <c r="CU379">
        <v>1</v>
      </c>
      <c r="CV379">
        <v>1</v>
      </c>
      <c r="CW379">
        <v>1</v>
      </c>
      <c r="CZ379">
        <v>5.9143518518518521E-3</v>
      </c>
      <c r="DA379">
        <v>5.9143518518518521E-3</v>
      </c>
      <c r="DB379">
        <v>0.18616898148148148</v>
      </c>
      <c r="DC379">
        <v>0.20913194444444444</v>
      </c>
      <c r="DD379">
        <v>68</v>
      </c>
      <c r="DE379">
        <v>107</v>
      </c>
      <c r="DF379">
        <v>18</v>
      </c>
      <c r="DG379" t="s">
        <v>758</v>
      </c>
      <c r="DH379">
        <v>32533</v>
      </c>
      <c r="DI379">
        <v>0.26469999999999999</v>
      </c>
      <c r="DJ379">
        <v>2</v>
      </c>
      <c r="DK379">
        <v>0.1111</v>
      </c>
      <c r="DL379">
        <v>1200</v>
      </c>
      <c r="DM379">
        <v>600</v>
      </c>
      <c r="DN379">
        <v>400</v>
      </c>
      <c r="DO379">
        <v>0.33329999999999999</v>
      </c>
      <c r="DQ379">
        <v>82</v>
      </c>
      <c r="DR379">
        <v>400</v>
      </c>
    </row>
    <row r="380" spans="95:122" x14ac:dyDescent="0.25">
      <c r="CQ380" t="s">
        <v>637</v>
      </c>
      <c r="CR380" t="s">
        <v>124</v>
      </c>
      <c r="CS380" t="s">
        <v>549</v>
      </c>
      <c r="CT380">
        <v>46069</v>
      </c>
      <c r="CU380">
        <v>1</v>
      </c>
      <c r="CV380">
        <v>1</v>
      </c>
      <c r="CX380">
        <v>1</v>
      </c>
      <c r="CZ380">
        <v>0</v>
      </c>
      <c r="DA380">
        <v>0</v>
      </c>
      <c r="DB380">
        <v>0.22420138888888888</v>
      </c>
      <c r="DC380">
        <v>0.12532407407407409</v>
      </c>
      <c r="DD380">
        <v>202</v>
      </c>
      <c r="DE380">
        <v>272</v>
      </c>
      <c r="DF380">
        <v>26</v>
      </c>
      <c r="DG380" t="s">
        <v>737</v>
      </c>
      <c r="DH380">
        <v>17776</v>
      </c>
      <c r="DI380">
        <v>0.12870000000000001</v>
      </c>
      <c r="DQ380">
        <v>82</v>
      </c>
    </row>
    <row r="381" spans="95:122" x14ac:dyDescent="0.25">
      <c r="CQ381" t="s">
        <v>637</v>
      </c>
      <c r="CR381" t="s">
        <v>124</v>
      </c>
      <c r="CS381" t="s">
        <v>77</v>
      </c>
      <c r="CT381">
        <v>46057</v>
      </c>
      <c r="CU381">
        <v>1</v>
      </c>
      <c r="CV381">
        <v>1</v>
      </c>
      <c r="CX381">
        <v>1</v>
      </c>
      <c r="CZ381">
        <v>0</v>
      </c>
      <c r="DA381">
        <v>0</v>
      </c>
      <c r="DB381">
        <v>5.2245370370370373E-2</v>
      </c>
      <c r="DC381">
        <v>2.3506944444444445E-2</v>
      </c>
      <c r="DD381">
        <v>114</v>
      </c>
      <c r="DE381">
        <v>192</v>
      </c>
      <c r="DF381">
        <v>42</v>
      </c>
      <c r="DG381" t="s">
        <v>1013</v>
      </c>
      <c r="DH381">
        <v>11274</v>
      </c>
      <c r="DI381">
        <v>0.36840000000000001</v>
      </c>
      <c r="DJ381">
        <v>1</v>
      </c>
      <c r="DK381">
        <v>2.3800000000000002E-2</v>
      </c>
      <c r="DL381">
        <v>458</v>
      </c>
      <c r="DM381">
        <v>458</v>
      </c>
      <c r="DN381">
        <v>458</v>
      </c>
      <c r="DO381">
        <v>1</v>
      </c>
      <c r="DQ381">
        <v>82</v>
      </c>
      <c r="DR381">
        <v>458</v>
      </c>
    </row>
    <row r="382" spans="95:122" x14ac:dyDescent="0.25">
      <c r="CQ382" t="s">
        <v>637</v>
      </c>
      <c r="CR382" t="s">
        <v>124</v>
      </c>
      <c r="CS382" t="s">
        <v>77</v>
      </c>
      <c r="CT382">
        <v>46077</v>
      </c>
      <c r="CU382">
        <v>1</v>
      </c>
      <c r="CV382">
        <v>1</v>
      </c>
      <c r="CX382">
        <v>1</v>
      </c>
      <c r="CZ382">
        <v>0</v>
      </c>
      <c r="DA382">
        <v>0</v>
      </c>
      <c r="DB382">
        <v>0.14728009259259259</v>
      </c>
      <c r="DC382">
        <v>0.20170138888888889</v>
      </c>
      <c r="DD382">
        <v>109</v>
      </c>
      <c r="DE382">
        <v>226</v>
      </c>
      <c r="DF382">
        <v>35</v>
      </c>
      <c r="DG382" t="s">
        <v>844</v>
      </c>
      <c r="DH382">
        <v>16907</v>
      </c>
      <c r="DI382">
        <v>0.3211</v>
      </c>
      <c r="DQ382">
        <v>82</v>
      </c>
    </row>
    <row r="383" spans="95:122" x14ac:dyDescent="0.25">
      <c r="CQ383" t="s">
        <v>637</v>
      </c>
      <c r="CR383" t="s">
        <v>124</v>
      </c>
      <c r="CS383" t="s">
        <v>77</v>
      </c>
      <c r="CT383">
        <v>46078</v>
      </c>
      <c r="CU383">
        <v>1</v>
      </c>
      <c r="CV383">
        <v>1</v>
      </c>
      <c r="CX383">
        <v>1</v>
      </c>
      <c r="CZ383">
        <v>0</v>
      </c>
      <c r="DA383">
        <v>0</v>
      </c>
      <c r="DB383">
        <v>0.17196759259259259</v>
      </c>
      <c r="DC383">
        <v>0.20150462962962962</v>
      </c>
      <c r="DD383">
        <v>133</v>
      </c>
      <c r="DE383">
        <v>260</v>
      </c>
      <c r="DF383">
        <v>35</v>
      </c>
      <c r="DG383" t="s">
        <v>995</v>
      </c>
      <c r="DH383">
        <v>19958</v>
      </c>
      <c r="DI383">
        <v>0.26319999999999999</v>
      </c>
      <c r="DJ383">
        <v>1</v>
      </c>
      <c r="DK383">
        <v>2.86E-2</v>
      </c>
      <c r="DL383">
        <v>430</v>
      </c>
      <c r="DM383">
        <v>430</v>
      </c>
      <c r="DN383">
        <v>430</v>
      </c>
      <c r="DO383">
        <v>1</v>
      </c>
      <c r="DQ383">
        <v>82</v>
      </c>
      <c r="DR383">
        <v>430</v>
      </c>
    </row>
    <row r="384" spans="95:122" x14ac:dyDescent="0.25">
      <c r="CQ384" t="s">
        <v>637</v>
      </c>
      <c r="CR384" t="s">
        <v>124</v>
      </c>
      <c r="CS384" t="s">
        <v>55</v>
      </c>
      <c r="CT384">
        <v>46069</v>
      </c>
      <c r="CU384">
        <v>1</v>
      </c>
      <c r="CV384">
        <v>1</v>
      </c>
      <c r="CX384">
        <v>1</v>
      </c>
      <c r="CZ384">
        <v>4.6296296296296294E-5</v>
      </c>
      <c r="DA384">
        <v>4.6296296296296294E-5</v>
      </c>
      <c r="DB384">
        <v>0.16833333333333333</v>
      </c>
      <c r="DC384">
        <v>0.18658564814814815</v>
      </c>
      <c r="DD384">
        <v>186</v>
      </c>
      <c r="DE384">
        <v>336</v>
      </c>
      <c r="DF384">
        <v>25</v>
      </c>
      <c r="DG384">
        <v>1.52</v>
      </c>
      <c r="DH384">
        <v>10467</v>
      </c>
      <c r="DI384">
        <v>0.13439999999999999</v>
      </c>
      <c r="DQ384">
        <v>82</v>
      </c>
    </row>
    <row r="385" spans="95:122" x14ac:dyDescent="0.25">
      <c r="CQ385" t="s">
        <v>637</v>
      </c>
      <c r="CR385" t="s">
        <v>124</v>
      </c>
      <c r="CS385" t="s">
        <v>55</v>
      </c>
      <c r="CT385">
        <v>46076</v>
      </c>
      <c r="CU385">
        <v>1</v>
      </c>
      <c r="CV385">
        <v>1</v>
      </c>
      <c r="CX385">
        <v>1</v>
      </c>
      <c r="CZ385">
        <v>0</v>
      </c>
      <c r="DA385">
        <v>0</v>
      </c>
      <c r="DB385">
        <v>0.1635648148148148</v>
      </c>
      <c r="DC385">
        <v>0.20068287037037036</v>
      </c>
      <c r="DD385">
        <v>150</v>
      </c>
      <c r="DE385">
        <v>259</v>
      </c>
      <c r="DF385">
        <v>32</v>
      </c>
      <c r="DG385">
        <v>1.90625</v>
      </c>
      <c r="DH385">
        <v>20090</v>
      </c>
      <c r="DI385">
        <v>0.21329999999999999</v>
      </c>
      <c r="DJ385">
        <v>4</v>
      </c>
      <c r="DK385">
        <v>0.125</v>
      </c>
      <c r="DL385">
        <v>4700</v>
      </c>
      <c r="DM385">
        <v>1175</v>
      </c>
      <c r="DN385">
        <v>4200</v>
      </c>
      <c r="DO385">
        <v>0.89359999999999995</v>
      </c>
      <c r="DP385">
        <v>0.1231</v>
      </c>
      <c r="DQ385">
        <v>82</v>
      </c>
      <c r="DR385">
        <v>1400</v>
      </c>
    </row>
    <row r="386" spans="95:122" x14ac:dyDescent="0.25">
      <c r="CQ386" t="s">
        <v>637</v>
      </c>
      <c r="CR386" t="s">
        <v>124</v>
      </c>
      <c r="CS386" t="s">
        <v>55</v>
      </c>
      <c r="CT386">
        <v>46077</v>
      </c>
      <c r="CU386">
        <v>1</v>
      </c>
      <c r="CV386">
        <v>1</v>
      </c>
      <c r="CX386">
        <v>1</v>
      </c>
      <c r="CZ386">
        <v>3.4722222222222222E-5</v>
      </c>
      <c r="DA386">
        <v>3.4722222222222222E-5</v>
      </c>
      <c r="DB386">
        <v>0.19214120370370372</v>
      </c>
      <c r="DC386">
        <v>0.13760416666666667</v>
      </c>
      <c r="DD386">
        <v>193</v>
      </c>
      <c r="DE386">
        <v>276</v>
      </c>
      <c r="DF386">
        <v>25</v>
      </c>
      <c r="DG386">
        <v>1.4</v>
      </c>
      <c r="DH386">
        <v>9232</v>
      </c>
      <c r="DI386">
        <v>0.1295</v>
      </c>
      <c r="DQ386">
        <v>82</v>
      </c>
    </row>
    <row r="387" spans="95:122" x14ac:dyDescent="0.25">
      <c r="CQ387" t="s">
        <v>637</v>
      </c>
      <c r="CR387" t="s">
        <v>124</v>
      </c>
      <c r="CS387" t="s">
        <v>544</v>
      </c>
      <c r="CT387">
        <v>46069</v>
      </c>
      <c r="CU387">
        <v>1</v>
      </c>
      <c r="CV387">
        <v>1</v>
      </c>
      <c r="CX387">
        <v>1</v>
      </c>
      <c r="CZ387">
        <v>4.6296296296296294E-5</v>
      </c>
      <c r="DA387">
        <v>4.6296296296296294E-5</v>
      </c>
      <c r="DB387">
        <v>0.20045138888888889</v>
      </c>
      <c r="DC387">
        <v>0.11079861111111111</v>
      </c>
      <c r="DD387">
        <v>177</v>
      </c>
      <c r="DE387">
        <v>245</v>
      </c>
      <c r="DF387">
        <v>29</v>
      </c>
      <c r="DG387" t="s">
        <v>974</v>
      </c>
      <c r="DH387">
        <v>17194</v>
      </c>
      <c r="DI387">
        <v>0.1638</v>
      </c>
      <c r="DQ387">
        <v>82</v>
      </c>
    </row>
    <row r="388" spans="95:122" x14ac:dyDescent="0.25">
      <c r="CQ388" t="s">
        <v>637</v>
      </c>
      <c r="CR388" t="s">
        <v>124</v>
      </c>
      <c r="CS388" t="s">
        <v>73</v>
      </c>
      <c r="CT388">
        <v>46080</v>
      </c>
      <c r="CU388">
        <v>1</v>
      </c>
      <c r="CV388">
        <v>1</v>
      </c>
      <c r="CX388">
        <v>1</v>
      </c>
      <c r="CZ388">
        <v>4.0509259259259258E-4</v>
      </c>
      <c r="DA388">
        <v>4.0509259259259258E-4</v>
      </c>
      <c r="DB388">
        <v>0.10413194444444444</v>
      </c>
      <c r="DC388">
        <v>0.1965625</v>
      </c>
      <c r="DD388">
        <v>66</v>
      </c>
      <c r="DE388">
        <v>120</v>
      </c>
      <c r="DF388">
        <v>19</v>
      </c>
      <c r="DG388" t="s">
        <v>953</v>
      </c>
      <c r="DH388">
        <v>23198</v>
      </c>
      <c r="DI388">
        <v>0.28789999999999999</v>
      </c>
      <c r="DJ388">
        <v>1</v>
      </c>
      <c r="DK388">
        <v>5.2600000000000001E-2</v>
      </c>
      <c r="DL388">
        <v>600</v>
      </c>
      <c r="DM388">
        <v>600</v>
      </c>
      <c r="DQ388">
        <v>82</v>
      </c>
    </row>
    <row r="389" spans="95:122" x14ac:dyDescent="0.25">
      <c r="CQ389" t="s">
        <v>637</v>
      </c>
      <c r="CR389" t="s">
        <v>124</v>
      </c>
      <c r="CS389" t="s">
        <v>48</v>
      </c>
      <c r="CT389">
        <v>46065</v>
      </c>
      <c r="CU389">
        <v>1</v>
      </c>
      <c r="CV389">
        <v>1</v>
      </c>
      <c r="CX389">
        <v>1</v>
      </c>
      <c r="CZ389">
        <v>8.1018518518518516E-5</v>
      </c>
      <c r="DA389">
        <v>8.1018518518518516E-5</v>
      </c>
      <c r="DB389">
        <v>4.8344907407407406E-2</v>
      </c>
      <c r="DC389">
        <v>5.7858796296296297E-2</v>
      </c>
      <c r="DD389">
        <v>89</v>
      </c>
      <c r="DE389">
        <v>115</v>
      </c>
      <c r="DF389">
        <v>28</v>
      </c>
      <c r="DG389" t="s">
        <v>991</v>
      </c>
      <c r="DH389">
        <v>13445</v>
      </c>
      <c r="DI389">
        <v>0.31459999999999999</v>
      </c>
      <c r="DJ389">
        <v>1</v>
      </c>
      <c r="DK389">
        <v>3.5700000000000003E-2</v>
      </c>
      <c r="DL389">
        <v>410</v>
      </c>
      <c r="DM389">
        <v>410</v>
      </c>
      <c r="DQ389">
        <v>82</v>
      </c>
    </row>
    <row r="390" spans="95:122" x14ac:dyDescent="0.25">
      <c r="CQ390" t="s">
        <v>637</v>
      </c>
      <c r="CR390" t="s">
        <v>124</v>
      </c>
      <c r="CS390" t="s">
        <v>48</v>
      </c>
      <c r="CT390">
        <v>46069</v>
      </c>
      <c r="CU390">
        <v>1</v>
      </c>
      <c r="CV390">
        <v>1</v>
      </c>
      <c r="CX390">
        <v>1</v>
      </c>
      <c r="CZ390">
        <v>4.6296296296296294E-5</v>
      </c>
      <c r="DA390">
        <v>4.6296296296296294E-5</v>
      </c>
      <c r="DB390">
        <v>0.18988425925925925</v>
      </c>
      <c r="DC390">
        <v>0.15547453703703704</v>
      </c>
      <c r="DD390">
        <v>96</v>
      </c>
      <c r="DE390">
        <v>141</v>
      </c>
      <c r="DF390">
        <v>23</v>
      </c>
      <c r="DG390" t="s">
        <v>898</v>
      </c>
      <c r="DH390">
        <v>14654</v>
      </c>
      <c r="DI390">
        <v>0.23960000000000001</v>
      </c>
      <c r="DQ390">
        <v>82</v>
      </c>
    </row>
    <row r="391" spans="95:122" x14ac:dyDescent="0.25">
      <c r="CQ391" t="s">
        <v>637</v>
      </c>
      <c r="CR391" t="s">
        <v>124</v>
      </c>
      <c r="CS391" t="s">
        <v>48</v>
      </c>
      <c r="CT391">
        <v>46076</v>
      </c>
      <c r="CU391">
        <v>1</v>
      </c>
      <c r="CV391">
        <v>1</v>
      </c>
      <c r="CX391">
        <v>1</v>
      </c>
      <c r="CZ391">
        <v>2.3148148148148147E-5</v>
      </c>
      <c r="DA391">
        <v>2.3148148148148147E-5</v>
      </c>
      <c r="DB391">
        <v>0.15923611111111111</v>
      </c>
      <c r="DC391">
        <v>0.18607638888888889</v>
      </c>
      <c r="DD391">
        <v>62</v>
      </c>
      <c r="DE391">
        <v>100</v>
      </c>
      <c r="DF391">
        <v>26</v>
      </c>
      <c r="DG391" t="s">
        <v>782</v>
      </c>
      <c r="DH391">
        <v>16790</v>
      </c>
      <c r="DI391">
        <v>0.4194</v>
      </c>
      <c r="DJ391">
        <v>1</v>
      </c>
      <c r="DK391">
        <v>3.85E-2</v>
      </c>
      <c r="DL391">
        <v>3500</v>
      </c>
      <c r="DM391">
        <v>3500</v>
      </c>
      <c r="DN391">
        <v>3500</v>
      </c>
      <c r="DO391">
        <v>1</v>
      </c>
      <c r="DP391">
        <v>0.21110000000000001</v>
      </c>
      <c r="DQ391">
        <v>82</v>
      </c>
      <c r="DR391">
        <v>3500</v>
      </c>
    </row>
    <row r="392" spans="95:122" x14ac:dyDescent="0.25">
      <c r="CQ392" t="s">
        <v>637</v>
      </c>
      <c r="CR392" t="s">
        <v>124</v>
      </c>
      <c r="CS392" t="s">
        <v>48</v>
      </c>
      <c r="CT392">
        <v>46077</v>
      </c>
      <c r="CU392">
        <v>1</v>
      </c>
      <c r="CV392">
        <v>1</v>
      </c>
      <c r="CX392">
        <v>1</v>
      </c>
      <c r="CZ392">
        <v>0</v>
      </c>
      <c r="DA392">
        <v>0</v>
      </c>
      <c r="DB392">
        <v>0.18506944444444445</v>
      </c>
      <c r="DC392">
        <v>0.20707175925925925</v>
      </c>
      <c r="DD392">
        <v>100</v>
      </c>
      <c r="DE392">
        <v>136</v>
      </c>
      <c r="DF392">
        <v>21</v>
      </c>
      <c r="DG392" t="s">
        <v>1012</v>
      </c>
      <c r="DH392">
        <v>22162</v>
      </c>
      <c r="DI392">
        <v>0.21</v>
      </c>
      <c r="DQ392">
        <v>82</v>
      </c>
    </row>
    <row r="393" spans="95:122" x14ac:dyDescent="0.25">
      <c r="CQ393" t="s">
        <v>637</v>
      </c>
      <c r="CR393" t="s">
        <v>125</v>
      </c>
      <c r="CS393" t="s">
        <v>60</v>
      </c>
      <c r="CT393">
        <v>46081</v>
      </c>
      <c r="CU393">
        <v>1</v>
      </c>
      <c r="CV393">
        <v>1</v>
      </c>
      <c r="CX393">
        <v>1</v>
      </c>
      <c r="CZ393">
        <v>1.1574074074074073E-5</v>
      </c>
      <c r="DA393">
        <v>1.1574074074074073E-5</v>
      </c>
      <c r="DB393">
        <v>0.12792824074074075</v>
      </c>
      <c r="DC393">
        <v>5.271990740740741E-2</v>
      </c>
      <c r="DD393">
        <v>18</v>
      </c>
      <c r="DE393">
        <v>27</v>
      </c>
      <c r="DF393">
        <v>5</v>
      </c>
      <c r="DG393">
        <v>2.4</v>
      </c>
      <c r="DH393">
        <v>22557</v>
      </c>
      <c r="DI393">
        <v>0.27779999999999999</v>
      </c>
      <c r="DQ393">
        <v>82</v>
      </c>
    </row>
    <row r="394" spans="95:122" x14ac:dyDescent="0.25">
      <c r="CQ394" t="s">
        <v>637</v>
      </c>
      <c r="CR394" t="s">
        <v>125</v>
      </c>
      <c r="CS394" t="s">
        <v>85</v>
      </c>
      <c r="CT394">
        <v>46081</v>
      </c>
      <c r="CU394">
        <v>1</v>
      </c>
      <c r="CV394">
        <v>1</v>
      </c>
      <c r="CX394">
        <v>1</v>
      </c>
      <c r="CZ394">
        <v>1.8055555555555555E-3</v>
      </c>
      <c r="DA394">
        <v>1.8055555555555555E-3</v>
      </c>
      <c r="DB394">
        <v>0.18056712962962962</v>
      </c>
      <c r="DC394">
        <v>8.819444444444444E-3</v>
      </c>
      <c r="DD394">
        <v>55</v>
      </c>
      <c r="DE394">
        <v>102</v>
      </c>
      <c r="DF394">
        <v>11</v>
      </c>
      <c r="DG394" t="s">
        <v>810</v>
      </c>
      <c r="DH394">
        <v>31004</v>
      </c>
      <c r="DI394">
        <v>0.2</v>
      </c>
      <c r="DQ394">
        <v>82</v>
      </c>
    </row>
    <row r="395" spans="95:122" x14ac:dyDescent="0.25">
      <c r="CQ395" t="s">
        <v>637</v>
      </c>
      <c r="CR395" t="s">
        <v>125</v>
      </c>
      <c r="CS395" t="s">
        <v>12</v>
      </c>
      <c r="CT395">
        <v>46069</v>
      </c>
      <c r="CU395">
        <v>1</v>
      </c>
      <c r="CV395">
        <v>1</v>
      </c>
      <c r="CX395">
        <v>1</v>
      </c>
      <c r="CZ395">
        <v>1.5046296296296297E-4</v>
      </c>
      <c r="DA395">
        <v>1.5046296296296297E-4</v>
      </c>
      <c r="DB395">
        <v>0.20734953703703704</v>
      </c>
      <c r="DC395">
        <v>0.14653935185185185</v>
      </c>
      <c r="DD395">
        <v>88</v>
      </c>
      <c r="DE395">
        <v>292</v>
      </c>
      <c r="DF395">
        <v>22</v>
      </c>
      <c r="DG395" t="s">
        <v>855</v>
      </c>
      <c r="DH395">
        <v>23231</v>
      </c>
      <c r="DI395">
        <v>0.25</v>
      </c>
      <c r="DJ395">
        <v>1</v>
      </c>
      <c r="DK395">
        <v>4.5499999999999999E-2</v>
      </c>
      <c r="DL395">
        <v>2500</v>
      </c>
      <c r="DM395">
        <v>2500</v>
      </c>
      <c r="DN395">
        <v>2500</v>
      </c>
      <c r="DO395">
        <v>1</v>
      </c>
      <c r="DP395">
        <v>0.27239999999999998</v>
      </c>
      <c r="DQ395">
        <v>82</v>
      </c>
      <c r="DR395">
        <v>2500</v>
      </c>
    </row>
    <row r="396" spans="95:122" x14ac:dyDescent="0.25">
      <c r="CQ396" t="s">
        <v>637</v>
      </c>
      <c r="CR396" t="s">
        <v>125</v>
      </c>
      <c r="CS396" t="s">
        <v>122</v>
      </c>
      <c r="CT396">
        <v>46077</v>
      </c>
      <c r="CU396">
        <v>1</v>
      </c>
      <c r="CV396">
        <v>1</v>
      </c>
      <c r="CX396">
        <v>1</v>
      </c>
      <c r="CZ396">
        <v>0</v>
      </c>
      <c r="DA396">
        <v>0</v>
      </c>
      <c r="DB396">
        <v>0.16115740740740742</v>
      </c>
      <c r="DC396">
        <v>0.14458333333333334</v>
      </c>
      <c r="DD396">
        <v>47</v>
      </c>
      <c r="DE396">
        <v>177</v>
      </c>
      <c r="DF396">
        <v>14</v>
      </c>
      <c r="DG396" t="s">
        <v>708</v>
      </c>
      <c r="DH396">
        <v>31043</v>
      </c>
      <c r="DI396">
        <v>0.2979</v>
      </c>
      <c r="DJ396">
        <v>1</v>
      </c>
      <c r="DK396">
        <v>7.1400000000000005E-2</v>
      </c>
      <c r="DL396">
        <v>2000</v>
      </c>
      <c r="DM396">
        <v>2000</v>
      </c>
      <c r="DN396">
        <v>2000</v>
      </c>
      <c r="DO396">
        <v>1</v>
      </c>
      <c r="DP396">
        <v>0.10639999999999999</v>
      </c>
      <c r="DQ396">
        <v>82</v>
      </c>
      <c r="DR396">
        <v>2000</v>
      </c>
    </row>
    <row r="397" spans="95:122" x14ac:dyDescent="0.25">
      <c r="CQ397" t="s">
        <v>637</v>
      </c>
      <c r="CR397" t="s">
        <v>125</v>
      </c>
      <c r="CS397" t="s">
        <v>122</v>
      </c>
      <c r="CT397">
        <v>46080</v>
      </c>
      <c r="CU397">
        <v>1</v>
      </c>
      <c r="CV397">
        <v>1</v>
      </c>
      <c r="CW397">
        <v>1</v>
      </c>
      <c r="CZ397">
        <v>4.6874999999999998E-3</v>
      </c>
      <c r="DA397">
        <v>4.6874999999999998E-3</v>
      </c>
      <c r="DB397">
        <v>0.11684027777777778</v>
      </c>
      <c r="DC397">
        <v>0.26957175925925925</v>
      </c>
      <c r="DD397">
        <v>45</v>
      </c>
      <c r="DE397">
        <v>195</v>
      </c>
      <c r="DF397">
        <v>14</v>
      </c>
      <c r="DG397" t="s">
        <v>682</v>
      </c>
      <c r="DH397">
        <v>23088</v>
      </c>
      <c r="DI397">
        <v>0.31109999999999999</v>
      </c>
      <c r="DJ397">
        <v>2</v>
      </c>
      <c r="DK397">
        <v>0.1429</v>
      </c>
      <c r="DL397">
        <v>6000</v>
      </c>
      <c r="DM397">
        <v>3000</v>
      </c>
      <c r="DN397">
        <v>6000</v>
      </c>
      <c r="DO397">
        <v>1</v>
      </c>
      <c r="DP397">
        <v>0.15840000000000001</v>
      </c>
      <c r="DQ397">
        <v>82</v>
      </c>
      <c r="DR397">
        <v>3000</v>
      </c>
    </row>
    <row r="398" spans="95:122" x14ac:dyDescent="0.25">
      <c r="CQ398" t="s">
        <v>637</v>
      </c>
      <c r="CR398" t="s">
        <v>125</v>
      </c>
      <c r="CS398" t="s">
        <v>122</v>
      </c>
      <c r="CT398">
        <v>46081</v>
      </c>
      <c r="CU398">
        <v>1</v>
      </c>
      <c r="CV398">
        <v>1</v>
      </c>
      <c r="CX398">
        <v>1</v>
      </c>
      <c r="CZ398">
        <v>0</v>
      </c>
      <c r="DA398">
        <v>0</v>
      </c>
      <c r="DB398">
        <v>8.3379629629629623E-2</v>
      </c>
      <c r="DC398">
        <v>0.10748842592592593</v>
      </c>
      <c r="DD398">
        <v>16</v>
      </c>
      <c r="DE398">
        <v>62</v>
      </c>
      <c r="DF398">
        <v>10</v>
      </c>
      <c r="DG398">
        <v>1.4</v>
      </c>
      <c r="DH398">
        <v>25946</v>
      </c>
      <c r="DI398">
        <v>0.625</v>
      </c>
      <c r="DQ398">
        <v>82</v>
      </c>
    </row>
    <row r="399" spans="95:122" x14ac:dyDescent="0.25">
      <c r="CQ399" t="s">
        <v>637</v>
      </c>
      <c r="CR399" t="s">
        <v>125</v>
      </c>
      <c r="CS399" t="s">
        <v>75</v>
      </c>
      <c r="CT399">
        <v>46080</v>
      </c>
      <c r="CU399">
        <v>1</v>
      </c>
      <c r="CV399">
        <v>1</v>
      </c>
      <c r="CX399">
        <v>1</v>
      </c>
      <c r="CZ399">
        <v>1.5046296296296297E-4</v>
      </c>
      <c r="DA399">
        <v>1.5046296296296297E-4</v>
      </c>
      <c r="DB399">
        <v>0.21960648148148149</v>
      </c>
      <c r="DC399">
        <v>0.1482175925925926</v>
      </c>
      <c r="DD399">
        <v>79</v>
      </c>
      <c r="DE399">
        <v>189</v>
      </c>
      <c r="DF399">
        <v>16</v>
      </c>
      <c r="DG399">
        <v>2.25</v>
      </c>
      <c r="DH399">
        <v>29136</v>
      </c>
      <c r="DI399">
        <v>0.20250000000000001</v>
      </c>
      <c r="DJ399">
        <v>1</v>
      </c>
      <c r="DK399">
        <v>6.25E-2</v>
      </c>
      <c r="DL399">
        <v>1200</v>
      </c>
      <c r="DM399">
        <v>1200</v>
      </c>
      <c r="DN399">
        <v>1200</v>
      </c>
      <c r="DO399">
        <v>1</v>
      </c>
      <c r="DP399">
        <v>0.2404</v>
      </c>
      <c r="DQ399">
        <v>82</v>
      </c>
      <c r="DR399">
        <v>1200</v>
      </c>
    </row>
    <row r="400" spans="95:122" x14ac:dyDescent="0.25">
      <c r="CQ400" t="s">
        <v>637</v>
      </c>
      <c r="CR400" t="s">
        <v>125</v>
      </c>
      <c r="CS400" t="s">
        <v>206</v>
      </c>
      <c r="CT400">
        <v>46077</v>
      </c>
      <c r="CU400">
        <v>1</v>
      </c>
      <c r="CV400">
        <v>1</v>
      </c>
      <c r="CX400">
        <v>1</v>
      </c>
      <c r="CZ400">
        <v>1.5046296296296297E-4</v>
      </c>
      <c r="DA400">
        <v>1.5046296296296297E-4</v>
      </c>
      <c r="DB400">
        <v>0.19498842592592591</v>
      </c>
      <c r="DC400">
        <v>0.1766550925925926</v>
      </c>
      <c r="DD400">
        <v>122</v>
      </c>
      <c r="DE400">
        <v>268</v>
      </c>
      <c r="DF400">
        <v>25</v>
      </c>
      <c r="DG400">
        <v>1.8</v>
      </c>
      <c r="DH400">
        <v>27644</v>
      </c>
      <c r="DI400">
        <v>0.2049</v>
      </c>
      <c r="DJ400">
        <v>1</v>
      </c>
      <c r="DK400">
        <v>0.04</v>
      </c>
      <c r="DL400">
        <v>3500</v>
      </c>
      <c r="DM400">
        <v>3500</v>
      </c>
      <c r="DN400">
        <v>3500</v>
      </c>
      <c r="DO400">
        <v>1</v>
      </c>
      <c r="DP400">
        <v>0.1081</v>
      </c>
      <c r="DQ400">
        <v>82</v>
      </c>
      <c r="DR400">
        <v>3500</v>
      </c>
    </row>
    <row r="401" spans="95:122" x14ac:dyDescent="0.25">
      <c r="CQ401" t="s">
        <v>637</v>
      </c>
      <c r="CR401" t="s">
        <v>125</v>
      </c>
      <c r="CS401" t="s">
        <v>206</v>
      </c>
      <c r="CT401">
        <v>46081</v>
      </c>
      <c r="CU401">
        <v>1</v>
      </c>
      <c r="CV401">
        <v>1</v>
      </c>
      <c r="CX401">
        <v>1</v>
      </c>
      <c r="CZ401">
        <v>1.0416666666666667E-4</v>
      </c>
      <c r="DA401">
        <v>1.0416666666666667E-4</v>
      </c>
      <c r="DB401">
        <v>0.10572916666666667</v>
      </c>
      <c r="DC401">
        <v>9.3379629629629632E-2</v>
      </c>
      <c r="DD401">
        <v>88</v>
      </c>
      <c r="DE401">
        <v>154</v>
      </c>
      <c r="DF401">
        <v>21</v>
      </c>
      <c r="DG401" t="s">
        <v>853</v>
      </c>
      <c r="DH401">
        <v>39802</v>
      </c>
      <c r="DI401">
        <v>0.23860000000000001</v>
      </c>
      <c r="DQ401">
        <v>82</v>
      </c>
    </row>
    <row r="402" spans="95:122" x14ac:dyDescent="0.25">
      <c r="CQ402" t="s">
        <v>637</v>
      </c>
      <c r="CR402" t="s">
        <v>125</v>
      </c>
      <c r="CS402" t="s">
        <v>59</v>
      </c>
      <c r="CT402">
        <v>46064</v>
      </c>
      <c r="CU402">
        <v>1</v>
      </c>
      <c r="CV402">
        <v>1</v>
      </c>
      <c r="CX402">
        <v>1</v>
      </c>
      <c r="CZ402">
        <v>2.3148148148148147E-5</v>
      </c>
      <c r="DA402">
        <v>2.3148148148148147E-5</v>
      </c>
      <c r="DB402">
        <v>2.3032407407407408E-2</v>
      </c>
      <c r="DC402">
        <v>2.3877314814814816E-2</v>
      </c>
      <c r="DD402">
        <v>175</v>
      </c>
      <c r="DE402">
        <v>391</v>
      </c>
      <c r="DF402">
        <v>16</v>
      </c>
      <c r="DG402">
        <v>2.0625</v>
      </c>
      <c r="DH402">
        <v>57246</v>
      </c>
      <c r="DI402">
        <v>9.1399999999999995E-2</v>
      </c>
      <c r="DJ402">
        <v>1</v>
      </c>
      <c r="DK402">
        <v>6.25E-2</v>
      </c>
      <c r="DL402">
        <v>2000</v>
      </c>
      <c r="DM402">
        <v>2000</v>
      </c>
      <c r="DN402">
        <v>2000</v>
      </c>
      <c r="DO402">
        <v>1</v>
      </c>
      <c r="DP402">
        <v>0.20300000000000001</v>
      </c>
      <c r="DQ402">
        <v>82</v>
      </c>
      <c r="DR402">
        <v>2000</v>
      </c>
    </row>
    <row r="403" spans="95:122" x14ac:dyDescent="0.25">
      <c r="CQ403" t="s">
        <v>637</v>
      </c>
      <c r="CR403" t="s">
        <v>125</v>
      </c>
      <c r="CS403" t="s">
        <v>59</v>
      </c>
      <c r="CT403">
        <v>46081</v>
      </c>
      <c r="CU403">
        <v>1</v>
      </c>
      <c r="CV403">
        <v>1</v>
      </c>
      <c r="CX403">
        <v>1</v>
      </c>
      <c r="CZ403">
        <v>0</v>
      </c>
      <c r="DA403">
        <v>0</v>
      </c>
      <c r="DB403">
        <v>0.16040509259259259</v>
      </c>
      <c r="DC403">
        <v>2.326388888888889E-2</v>
      </c>
      <c r="DD403">
        <v>42</v>
      </c>
      <c r="DE403">
        <v>74</v>
      </c>
      <c r="DF403">
        <v>13</v>
      </c>
      <c r="DG403" t="s">
        <v>711</v>
      </c>
      <c r="DH403">
        <v>39484</v>
      </c>
      <c r="DI403">
        <v>0.3095</v>
      </c>
      <c r="DQ403">
        <v>82</v>
      </c>
    </row>
    <row r="404" spans="95:122" x14ac:dyDescent="0.25">
      <c r="CQ404" t="s">
        <v>637</v>
      </c>
      <c r="CR404" t="s">
        <v>125</v>
      </c>
      <c r="CS404" t="s">
        <v>10</v>
      </c>
      <c r="CT404">
        <v>46059</v>
      </c>
      <c r="CU404">
        <v>1</v>
      </c>
      <c r="CV404">
        <v>1</v>
      </c>
      <c r="CX404">
        <v>1</v>
      </c>
      <c r="CZ404">
        <v>8.1018518518518516E-5</v>
      </c>
      <c r="DA404">
        <v>8.1018518518518516E-5</v>
      </c>
      <c r="DB404">
        <v>6.1203703703703705E-2</v>
      </c>
      <c r="DC404">
        <v>1.3425925925925926E-2</v>
      </c>
      <c r="DD404">
        <v>122</v>
      </c>
      <c r="DE404">
        <v>241</v>
      </c>
      <c r="DF404">
        <v>15</v>
      </c>
      <c r="DG404">
        <v>1.6</v>
      </c>
      <c r="DH404">
        <v>13861</v>
      </c>
      <c r="DI404">
        <v>0.123</v>
      </c>
      <c r="DJ404">
        <v>1</v>
      </c>
      <c r="DK404">
        <v>6.6699999999999995E-2</v>
      </c>
      <c r="DL404">
        <v>100</v>
      </c>
      <c r="DM404">
        <v>100</v>
      </c>
      <c r="DN404">
        <v>100</v>
      </c>
      <c r="DO404">
        <v>1</v>
      </c>
      <c r="DP404">
        <v>0.38969999999999999</v>
      </c>
      <c r="DQ404">
        <v>82</v>
      </c>
      <c r="DR404">
        <v>100</v>
      </c>
    </row>
    <row r="405" spans="95:122" x14ac:dyDescent="0.25">
      <c r="CQ405" t="s">
        <v>637</v>
      </c>
      <c r="CR405" t="s">
        <v>125</v>
      </c>
      <c r="CS405" t="s">
        <v>10</v>
      </c>
      <c r="CT405">
        <v>46070</v>
      </c>
      <c r="CU405">
        <v>1</v>
      </c>
      <c r="CV405">
        <v>1</v>
      </c>
      <c r="CX405">
        <v>1</v>
      </c>
      <c r="CZ405">
        <v>1.273148148148148E-4</v>
      </c>
      <c r="DA405">
        <v>1.273148148148148E-4</v>
      </c>
      <c r="DB405">
        <v>0.2310763888888889</v>
      </c>
      <c r="DC405">
        <v>0.1174537037037037</v>
      </c>
      <c r="DD405">
        <v>127</v>
      </c>
      <c r="DE405">
        <v>254</v>
      </c>
      <c r="DF405">
        <v>26</v>
      </c>
      <c r="DG405" t="s">
        <v>736</v>
      </c>
      <c r="DH405">
        <v>45104</v>
      </c>
      <c r="DI405">
        <v>0.20469999999999999</v>
      </c>
      <c r="DJ405">
        <v>1</v>
      </c>
      <c r="DK405">
        <v>3.85E-2</v>
      </c>
      <c r="DL405">
        <v>1500</v>
      </c>
      <c r="DM405">
        <v>1500</v>
      </c>
      <c r="DQ405">
        <v>82</v>
      </c>
    </row>
    <row r="406" spans="95:122" x14ac:dyDescent="0.25">
      <c r="CQ406" t="s">
        <v>637</v>
      </c>
      <c r="CR406" t="s">
        <v>125</v>
      </c>
      <c r="CS406" t="s">
        <v>10</v>
      </c>
      <c r="CT406">
        <v>46076</v>
      </c>
      <c r="CU406">
        <v>1</v>
      </c>
      <c r="CV406">
        <v>1</v>
      </c>
      <c r="CX406">
        <v>1</v>
      </c>
      <c r="CZ406">
        <v>8.1018518518518516E-5</v>
      </c>
      <c r="DA406">
        <v>8.1018518518518516E-5</v>
      </c>
      <c r="DB406">
        <v>0.17855324074074075</v>
      </c>
      <c r="DC406">
        <v>0.17407407407407408</v>
      </c>
      <c r="DD406">
        <v>124</v>
      </c>
      <c r="DE406">
        <v>213</v>
      </c>
      <c r="DF406">
        <v>16</v>
      </c>
      <c r="DG406">
        <v>2.3125</v>
      </c>
      <c r="DH406">
        <v>33699</v>
      </c>
      <c r="DI406">
        <v>0.129</v>
      </c>
      <c r="DJ406">
        <v>2</v>
      </c>
      <c r="DK406">
        <v>0.125</v>
      </c>
      <c r="DL406">
        <v>4500</v>
      </c>
      <c r="DM406">
        <v>2250</v>
      </c>
      <c r="DN406">
        <v>1500</v>
      </c>
      <c r="DO406">
        <v>0.33329999999999999</v>
      </c>
      <c r="DP406">
        <v>5.7299999999999997E-2</v>
      </c>
      <c r="DQ406">
        <v>82</v>
      </c>
      <c r="DR406">
        <v>1500</v>
      </c>
    </row>
    <row r="407" spans="95:122" x14ac:dyDescent="0.25">
      <c r="CQ407" t="s">
        <v>637</v>
      </c>
      <c r="CR407" t="s">
        <v>2</v>
      </c>
      <c r="CS407" t="s">
        <v>15</v>
      </c>
      <c r="CT407">
        <v>46065</v>
      </c>
      <c r="CU407">
        <v>1</v>
      </c>
      <c r="CV407">
        <v>1</v>
      </c>
      <c r="CX407">
        <v>1</v>
      </c>
      <c r="CZ407">
        <v>8.1018518518518516E-5</v>
      </c>
      <c r="DA407">
        <v>8.1018518518518516E-5</v>
      </c>
      <c r="DB407">
        <v>2.7210648148148147E-2</v>
      </c>
      <c r="DC407">
        <v>2.9942129629629631E-2</v>
      </c>
      <c r="DD407">
        <v>95</v>
      </c>
      <c r="DE407">
        <v>145</v>
      </c>
      <c r="DF407">
        <v>43</v>
      </c>
      <c r="DG407" t="s">
        <v>1109</v>
      </c>
      <c r="DH407">
        <v>36032</v>
      </c>
      <c r="DI407">
        <v>0.4526</v>
      </c>
      <c r="DJ407">
        <v>1</v>
      </c>
      <c r="DK407">
        <v>2.3300000000000001E-2</v>
      </c>
      <c r="DL407">
        <v>4000</v>
      </c>
      <c r="DM407">
        <v>4000</v>
      </c>
      <c r="DN407">
        <v>4000</v>
      </c>
      <c r="DO407">
        <v>1</v>
      </c>
      <c r="DP407">
        <v>0.1278</v>
      </c>
      <c r="DQ407">
        <v>82</v>
      </c>
      <c r="DR407">
        <v>4000</v>
      </c>
    </row>
    <row r="408" spans="95:122" x14ac:dyDescent="0.25">
      <c r="CQ408" t="s">
        <v>637</v>
      </c>
      <c r="CR408" t="s">
        <v>2</v>
      </c>
      <c r="CS408" t="s">
        <v>15</v>
      </c>
      <c r="CT408">
        <v>46066</v>
      </c>
      <c r="CU408">
        <v>1</v>
      </c>
      <c r="CV408">
        <v>1</v>
      </c>
      <c r="CX408">
        <v>1</v>
      </c>
      <c r="CZ408">
        <v>2.3148148148148147E-5</v>
      </c>
      <c r="DA408">
        <v>2.3148148148148147E-5</v>
      </c>
      <c r="DB408">
        <v>0.20958333333333334</v>
      </c>
      <c r="DC408">
        <v>0.13362268518518519</v>
      </c>
      <c r="DD408">
        <v>82</v>
      </c>
      <c r="DE408">
        <v>105</v>
      </c>
      <c r="DF408">
        <v>19</v>
      </c>
      <c r="DG408">
        <v>2</v>
      </c>
      <c r="DH408">
        <v>24500</v>
      </c>
      <c r="DI408">
        <v>0.23169999999999999</v>
      </c>
      <c r="DQ408">
        <v>82</v>
      </c>
    </row>
    <row r="409" spans="95:122" x14ac:dyDescent="0.25">
      <c r="CQ409" t="s">
        <v>637</v>
      </c>
      <c r="CR409" t="s">
        <v>2</v>
      </c>
      <c r="CS409" t="s">
        <v>15</v>
      </c>
      <c r="CT409">
        <v>46071</v>
      </c>
      <c r="CU409">
        <v>1</v>
      </c>
      <c r="CV409">
        <v>1</v>
      </c>
      <c r="CX409">
        <v>1</v>
      </c>
      <c r="CZ409">
        <v>4.6296296296296294E-5</v>
      </c>
      <c r="DA409">
        <v>4.6296296296296294E-5</v>
      </c>
      <c r="DB409">
        <v>0.19783564814814814</v>
      </c>
      <c r="DC409">
        <v>0.14028935185185185</v>
      </c>
      <c r="DD409">
        <v>131</v>
      </c>
      <c r="DE409">
        <v>156</v>
      </c>
      <c r="DF409">
        <v>26</v>
      </c>
      <c r="DG409" t="s">
        <v>802</v>
      </c>
      <c r="DH409">
        <v>17731</v>
      </c>
      <c r="DI409">
        <v>0.19850000000000001</v>
      </c>
      <c r="DQ409">
        <v>82</v>
      </c>
    </row>
    <row r="410" spans="95:122" x14ac:dyDescent="0.25">
      <c r="CQ410" t="s">
        <v>637</v>
      </c>
      <c r="CR410" t="s">
        <v>2</v>
      </c>
      <c r="CS410" t="s">
        <v>15</v>
      </c>
      <c r="CT410">
        <v>46072</v>
      </c>
      <c r="CU410">
        <v>1</v>
      </c>
      <c r="CV410">
        <v>1</v>
      </c>
      <c r="CX410">
        <v>1</v>
      </c>
      <c r="CZ410">
        <v>1.0416666666666667E-4</v>
      </c>
      <c r="DA410">
        <v>1.0416666666666667E-4</v>
      </c>
      <c r="DB410">
        <v>0.21532407407407408</v>
      </c>
      <c r="DC410">
        <v>0.13452546296296297</v>
      </c>
      <c r="DD410">
        <v>131</v>
      </c>
      <c r="DE410">
        <v>164</v>
      </c>
      <c r="DF410">
        <v>30</v>
      </c>
      <c r="DG410" t="s">
        <v>813</v>
      </c>
      <c r="DH410">
        <v>16404</v>
      </c>
      <c r="DI410">
        <v>0.22900000000000001</v>
      </c>
      <c r="DQ410">
        <v>82</v>
      </c>
    </row>
    <row r="411" spans="95:122" x14ac:dyDescent="0.25">
      <c r="CQ411" t="s">
        <v>637</v>
      </c>
      <c r="CR411" t="s">
        <v>2</v>
      </c>
      <c r="CS411" t="s">
        <v>15</v>
      </c>
      <c r="CT411">
        <v>46073</v>
      </c>
      <c r="CU411">
        <v>1</v>
      </c>
      <c r="CV411">
        <v>1</v>
      </c>
      <c r="CX411">
        <v>1</v>
      </c>
      <c r="CZ411">
        <v>1.1574074074074075E-4</v>
      </c>
      <c r="DA411">
        <v>1.1574074074074075E-4</v>
      </c>
      <c r="DB411">
        <v>0.14851851851851852</v>
      </c>
      <c r="DC411">
        <v>0.16902777777777778</v>
      </c>
      <c r="DD411">
        <v>109</v>
      </c>
      <c r="DE411">
        <v>134</v>
      </c>
      <c r="DF411">
        <v>25</v>
      </c>
      <c r="DG411">
        <v>1.64</v>
      </c>
      <c r="DH411">
        <v>22332</v>
      </c>
      <c r="DI411">
        <v>0.22939999999999999</v>
      </c>
      <c r="DJ411">
        <v>2</v>
      </c>
      <c r="DK411">
        <v>0.08</v>
      </c>
      <c r="DL411">
        <v>1950</v>
      </c>
      <c r="DM411">
        <v>975</v>
      </c>
      <c r="DN411">
        <v>1600</v>
      </c>
      <c r="DO411">
        <v>0.82050000000000001</v>
      </c>
      <c r="DP411">
        <v>0.18110000000000001</v>
      </c>
      <c r="DQ411">
        <v>82</v>
      </c>
      <c r="DR411">
        <v>1600</v>
      </c>
    </row>
    <row r="412" spans="95:122" x14ac:dyDescent="0.25">
      <c r="CQ412" t="s">
        <v>637</v>
      </c>
      <c r="CR412" t="s">
        <v>2</v>
      </c>
      <c r="CS412" t="s">
        <v>15</v>
      </c>
      <c r="CT412">
        <v>46078</v>
      </c>
      <c r="CU412">
        <v>1</v>
      </c>
      <c r="CV412">
        <v>1</v>
      </c>
      <c r="CX412">
        <v>1</v>
      </c>
      <c r="CZ412">
        <v>1.273148148148148E-4</v>
      </c>
      <c r="DA412">
        <v>1.273148148148148E-4</v>
      </c>
      <c r="DB412">
        <v>0.1582523148148148</v>
      </c>
      <c r="DC412">
        <v>0.18505787037037036</v>
      </c>
      <c r="DD412">
        <v>91</v>
      </c>
      <c r="DE412">
        <v>136</v>
      </c>
      <c r="DF412">
        <v>35</v>
      </c>
      <c r="DG412" t="s">
        <v>806</v>
      </c>
      <c r="DH412">
        <v>20515</v>
      </c>
      <c r="DI412">
        <v>0.3846</v>
      </c>
      <c r="DJ412">
        <v>1</v>
      </c>
      <c r="DK412">
        <v>2.86E-2</v>
      </c>
      <c r="DL412">
        <v>360</v>
      </c>
      <c r="DM412">
        <v>360</v>
      </c>
      <c r="DQ412">
        <v>82</v>
      </c>
    </row>
    <row r="413" spans="95:122" x14ac:dyDescent="0.25">
      <c r="CQ413" t="s">
        <v>637</v>
      </c>
      <c r="CR413" t="s">
        <v>2</v>
      </c>
      <c r="CS413" t="s">
        <v>42</v>
      </c>
      <c r="CT413">
        <v>46066</v>
      </c>
      <c r="CU413">
        <v>1</v>
      </c>
      <c r="CV413">
        <v>1</v>
      </c>
      <c r="CX413">
        <v>1</v>
      </c>
      <c r="CZ413">
        <v>1.9675925925925926E-4</v>
      </c>
      <c r="DA413">
        <v>1.9675925925925926E-4</v>
      </c>
      <c r="DB413">
        <v>0.25199074074074074</v>
      </c>
      <c r="DC413">
        <v>0.17945601851851853</v>
      </c>
      <c r="DD413">
        <v>81</v>
      </c>
      <c r="DE413">
        <v>178</v>
      </c>
      <c r="DF413">
        <v>28</v>
      </c>
      <c r="DG413" t="s">
        <v>748</v>
      </c>
      <c r="DH413">
        <v>23471</v>
      </c>
      <c r="DI413">
        <v>0.34570000000000001</v>
      </c>
      <c r="DQ413">
        <v>82</v>
      </c>
    </row>
    <row r="414" spans="95:122" x14ac:dyDescent="0.25">
      <c r="CQ414" t="s">
        <v>637</v>
      </c>
      <c r="CR414" t="s">
        <v>2</v>
      </c>
      <c r="CS414" t="s">
        <v>42</v>
      </c>
      <c r="CT414">
        <v>46076</v>
      </c>
      <c r="CU414">
        <v>1</v>
      </c>
      <c r="CV414">
        <v>1</v>
      </c>
      <c r="CX414">
        <v>1</v>
      </c>
      <c r="CZ414">
        <v>2.199074074074074E-4</v>
      </c>
      <c r="DA414">
        <v>2.199074074074074E-4</v>
      </c>
      <c r="DB414">
        <v>0.15939814814814815</v>
      </c>
      <c r="DC414">
        <v>0.15688657407407408</v>
      </c>
      <c r="DD414">
        <v>74</v>
      </c>
      <c r="DE414">
        <v>137</v>
      </c>
      <c r="DF414">
        <v>33</v>
      </c>
      <c r="DG414" t="s">
        <v>840</v>
      </c>
      <c r="DH414">
        <v>27368</v>
      </c>
      <c r="DI414">
        <v>0.44590000000000002</v>
      </c>
      <c r="DJ414">
        <v>2</v>
      </c>
      <c r="DK414">
        <v>6.0600000000000001E-2</v>
      </c>
      <c r="DL414">
        <v>3300</v>
      </c>
      <c r="DM414">
        <v>1650</v>
      </c>
      <c r="DN414">
        <v>600</v>
      </c>
      <c r="DO414">
        <v>0.18179999999999999</v>
      </c>
      <c r="DP414">
        <v>7.6100000000000001E-2</v>
      </c>
      <c r="DQ414">
        <v>82</v>
      </c>
      <c r="DR414">
        <v>600</v>
      </c>
    </row>
    <row r="415" spans="95:122" x14ac:dyDescent="0.25">
      <c r="CQ415" t="s">
        <v>637</v>
      </c>
      <c r="CR415" t="s">
        <v>2</v>
      </c>
      <c r="CS415" t="s">
        <v>42</v>
      </c>
      <c r="CT415">
        <v>46079</v>
      </c>
      <c r="CU415">
        <v>1</v>
      </c>
      <c r="CV415">
        <v>1</v>
      </c>
      <c r="CX415">
        <v>1</v>
      </c>
      <c r="CZ415">
        <v>2.0833333333333335E-4</v>
      </c>
      <c r="DA415">
        <v>2.0833333333333335E-4</v>
      </c>
      <c r="DB415">
        <v>0.15390046296296298</v>
      </c>
      <c r="DC415">
        <v>0.13554398148148147</v>
      </c>
      <c r="DD415">
        <v>87</v>
      </c>
      <c r="DE415">
        <v>164</v>
      </c>
      <c r="DF415">
        <v>19</v>
      </c>
      <c r="DG415" t="s">
        <v>839</v>
      </c>
      <c r="DH415">
        <v>31613</v>
      </c>
      <c r="DI415">
        <v>0.21840000000000001</v>
      </c>
      <c r="DQ415">
        <v>82</v>
      </c>
    </row>
    <row r="416" spans="95:122" x14ac:dyDescent="0.25">
      <c r="CQ416" t="s">
        <v>637</v>
      </c>
      <c r="CR416" t="s">
        <v>2</v>
      </c>
      <c r="CS416" t="s">
        <v>29</v>
      </c>
      <c r="CT416">
        <v>46071</v>
      </c>
      <c r="CU416">
        <v>1</v>
      </c>
      <c r="CV416">
        <v>1</v>
      </c>
      <c r="CX416">
        <v>1</v>
      </c>
      <c r="CZ416">
        <v>5.4398148148148144E-4</v>
      </c>
      <c r="DA416">
        <v>5.4398148148148144E-4</v>
      </c>
      <c r="DB416">
        <v>0.24108796296296298</v>
      </c>
      <c r="DC416">
        <v>9.3796296296296294E-2</v>
      </c>
      <c r="DD416">
        <v>74</v>
      </c>
      <c r="DE416">
        <v>139</v>
      </c>
      <c r="DF416">
        <v>18</v>
      </c>
      <c r="DG416" t="s">
        <v>963</v>
      </c>
      <c r="DH416">
        <v>16877</v>
      </c>
      <c r="DI416">
        <v>0.2432</v>
      </c>
      <c r="DQ416">
        <v>82</v>
      </c>
    </row>
    <row r="417" spans="95:122" x14ac:dyDescent="0.25">
      <c r="CQ417" t="s">
        <v>637</v>
      </c>
      <c r="CR417" t="s">
        <v>2</v>
      </c>
      <c r="CS417" t="s">
        <v>29</v>
      </c>
      <c r="CT417">
        <v>46072</v>
      </c>
      <c r="CU417">
        <v>1</v>
      </c>
      <c r="CV417">
        <v>1</v>
      </c>
      <c r="CX417">
        <v>1</v>
      </c>
      <c r="CZ417">
        <v>1.9560185185185184E-3</v>
      </c>
      <c r="DA417">
        <v>1.9560185185185184E-3</v>
      </c>
      <c r="DB417">
        <v>0.23105324074074074</v>
      </c>
      <c r="DC417">
        <v>0.11011574074074074</v>
      </c>
      <c r="DD417">
        <v>73</v>
      </c>
      <c r="DE417">
        <v>145</v>
      </c>
      <c r="DF417">
        <v>18</v>
      </c>
      <c r="DG417" t="s">
        <v>709</v>
      </c>
      <c r="DH417">
        <v>28370</v>
      </c>
      <c r="DI417">
        <v>0.24660000000000001</v>
      </c>
      <c r="DQ417">
        <v>82</v>
      </c>
    </row>
    <row r="418" spans="95:122" x14ac:dyDescent="0.25">
      <c r="CQ418" t="s">
        <v>637</v>
      </c>
      <c r="CR418" t="s">
        <v>2</v>
      </c>
      <c r="CS418" t="s">
        <v>25</v>
      </c>
      <c r="CT418">
        <v>46072</v>
      </c>
      <c r="CU418">
        <v>1</v>
      </c>
      <c r="CV418">
        <v>1</v>
      </c>
      <c r="CX418">
        <v>1</v>
      </c>
      <c r="CZ418">
        <v>0</v>
      </c>
      <c r="DA418">
        <v>0</v>
      </c>
      <c r="DB418">
        <v>0.20531250000000001</v>
      </c>
      <c r="DC418">
        <v>0.13333333333333333</v>
      </c>
      <c r="DD418">
        <v>54</v>
      </c>
      <c r="DE418">
        <v>96</v>
      </c>
      <c r="DF418">
        <v>19</v>
      </c>
      <c r="DG418" t="s">
        <v>724</v>
      </c>
      <c r="DH418">
        <v>15815</v>
      </c>
      <c r="DI418">
        <v>0.35189999999999999</v>
      </c>
      <c r="DQ418">
        <v>82</v>
      </c>
    </row>
    <row r="419" spans="95:122" x14ac:dyDescent="0.25">
      <c r="CQ419" t="s">
        <v>637</v>
      </c>
      <c r="CR419" t="s">
        <v>2</v>
      </c>
      <c r="CS419" t="s">
        <v>38</v>
      </c>
      <c r="CT419">
        <v>46055</v>
      </c>
      <c r="CU419">
        <v>1</v>
      </c>
      <c r="CV419">
        <v>1</v>
      </c>
      <c r="CX419">
        <v>1</v>
      </c>
      <c r="CZ419">
        <v>0</v>
      </c>
      <c r="DA419">
        <v>0</v>
      </c>
      <c r="DB419">
        <v>2.9409722222222223E-2</v>
      </c>
      <c r="DC419">
        <v>1.4004629629629629E-2</v>
      </c>
      <c r="DD419">
        <v>80</v>
      </c>
      <c r="DE419">
        <v>107</v>
      </c>
      <c r="DF419">
        <v>40</v>
      </c>
      <c r="DG419">
        <v>1.5</v>
      </c>
      <c r="DH419">
        <v>19385</v>
      </c>
      <c r="DI419">
        <v>0.5</v>
      </c>
      <c r="DJ419">
        <v>12</v>
      </c>
      <c r="DK419">
        <v>0.3</v>
      </c>
      <c r="DL419">
        <v>18930</v>
      </c>
      <c r="DM419">
        <v>1578</v>
      </c>
      <c r="DN419">
        <v>18350</v>
      </c>
      <c r="DO419">
        <v>0.96940000000000004</v>
      </c>
      <c r="DP419">
        <v>0.64649999999999996</v>
      </c>
      <c r="DQ419">
        <v>82</v>
      </c>
      <c r="DR419">
        <v>1668</v>
      </c>
    </row>
    <row r="420" spans="95:122" x14ac:dyDescent="0.25">
      <c r="CQ420" t="s">
        <v>637</v>
      </c>
      <c r="CR420" t="s">
        <v>2</v>
      </c>
      <c r="CS420" t="s">
        <v>38</v>
      </c>
      <c r="CT420">
        <v>46066</v>
      </c>
      <c r="CU420">
        <v>1</v>
      </c>
      <c r="CV420">
        <v>1</v>
      </c>
      <c r="CX420">
        <v>1</v>
      </c>
      <c r="CZ420">
        <v>4.6296296296296294E-5</v>
      </c>
      <c r="DA420">
        <v>4.6296296296296294E-5</v>
      </c>
      <c r="DB420">
        <v>0.2408912037037037</v>
      </c>
      <c r="DC420">
        <v>0.23914351851851851</v>
      </c>
      <c r="DD420">
        <v>95</v>
      </c>
      <c r="DE420">
        <v>124</v>
      </c>
      <c r="DF420">
        <v>27</v>
      </c>
      <c r="DG420" t="s">
        <v>729</v>
      </c>
      <c r="DH420">
        <v>18513</v>
      </c>
      <c r="DI420">
        <v>0.28420000000000001</v>
      </c>
      <c r="DQ420">
        <v>82</v>
      </c>
    </row>
    <row r="421" spans="95:122" x14ac:dyDescent="0.25">
      <c r="CQ421" t="s">
        <v>637</v>
      </c>
      <c r="CR421" t="s">
        <v>2</v>
      </c>
      <c r="CS421" t="s">
        <v>38</v>
      </c>
      <c r="CT421">
        <v>46071</v>
      </c>
      <c r="CU421">
        <v>1</v>
      </c>
      <c r="CV421">
        <v>1</v>
      </c>
      <c r="CX421">
        <v>1</v>
      </c>
      <c r="CZ421">
        <v>1.7361111111111112E-4</v>
      </c>
      <c r="DA421">
        <v>1.7361111111111112E-4</v>
      </c>
      <c r="DB421">
        <v>0.20975694444444445</v>
      </c>
      <c r="DC421">
        <v>0.12329861111111111</v>
      </c>
      <c r="DD421">
        <v>80</v>
      </c>
      <c r="DE421">
        <v>108</v>
      </c>
      <c r="DF421">
        <v>27</v>
      </c>
      <c r="DG421" t="s">
        <v>832</v>
      </c>
      <c r="DH421">
        <v>23031</v>
      </c>
      <c r="DI421">
        <v>0.33750000000000002</v>
      </c>
      <c r="DQ421">
        <v>82</v>
      </c>
    </row>
    <row r="422" spans="95:122" x14ac:dyDescent="0.25">
      <c r="CQ422" t="s">
        <v>637</v>
      </c>
      <c r="CR422" t="s">
        <v>2</v>
      </c>
      <c r="CS422" t="s">
        <v>38</v>
      </c>
      <c r="CT422">
        <v>46072</v>
      </c>
      <c r="CU422">
        <v>1</v>
      </c>
      <c r="CV422">
        <v>1</v>
      </c>
      <c r="CX422">
        <v>1</v>
      </c>
      <c r="CZ422">
        <v>0</v>
      </c>
      <c r="DA422">
        <v>0</v>
      </c>
      <c r="DB422">
        <v>0.21730324074074073</v>
      </c>
      <c r="DC422">
        <v>0.12383101851851852</v>
      </c>
      <c r="DD422">
        <v>99</v>
      </c>
      <c r="DE422">
        <v>125</v>
      </c>
      <c r="DF422">
        <v>32</v>
      </c>
      <c r="DG422">
        <v>1.625</v>
      </c>
      <c r="DH422">
        <v>16774</v>
      </c>
      <c r="DI422">
        <v>0.32319999999999999</v>
      </c>
      <c r="DQ422">
        <v>82</v>
      </c>
    </row>
    <row r="423" spans="95:122" x14ac:dyDescent="0.25">
      <c r="CQ423" t="s">
        <v>637</v>
      </c>
      <c r="CR423" t="s">
        <v>2</v>
      </c>
      <c r="CS423" t="s">
        <v>38</v>
      </c>
      <c r="CT423">
        <v>46079</v>
      </c>
      <c r="CU423">
        <v>1</v>
      </c>
      <c r="CV423">
        <v>1</v>
      </c>
      <c r="CX423">
        <v>1</v>
      </c>
      <c r="CZ423">
        <v>6.7129629629629625E-4</v>
      </c>
      <c r="DA423">
        <v>6.7129629629629625E-4</v>
      </c>
      <c r="DB423">
        <v>0.16758101851851853</v>
      </c>
      <c r="DC423">
        <v>0.13314814814814815</v>
      </c>
      <c r="DD423">
        <v>67</v>
      </c>
      <c r="DE423">
        <v>96</v>
      </c>
      <c r="DF423">
        <v>30</v>
      </c>
      <c r="DG423" t="s">
        <v>726</v>
      </c>
      <c r="DH423">
        <v>22532</v>
      </c>
      <c r="DI423">
        <v>0.44779999999999998</v>
      </c>
      <c r="DQ423">
        <v>82</v>
      </c>
    </row>
    <row r="424" spans="95:122" x14ac:dyDescent="0.25">
      <c r="CQ424" t="s">
        <v>637</v>
      </c>
      <c r="CR424" t="s">
        <v>2</v>
      </c>
      <c r="CS424" t="s">
        <v>79</v>
      </c>
      <c r="CT424">
        <v>46063</v>
      </c>
      <c r="CU424">
        <v>1</v>
      </c>
      <c r="CV424">
        <v>1</v>
      </c>
      <c r="CX424">
        <v>1</v>
      </c>
      <c r="CZ424">
        <v>0</v>
      </c>
      <c r="DA424">
        <v>0</v>
      </c>
      <c r="DB424">
        <v>2.4699074074074075E-2</v>
      </c>
      <c r="DC424">
        <v>2.0092592592592592E-2</v>
      </c>
      <c r="DD424">
        <v>131</v>
      </c>
      <c r="DE424">
        <v>212</v>
      </c>
      <c r="DF424">
        <v>47</v>
      </c>
      <c r="DG424" t="s">
        <v>1110</v>
      </c>
      <c r="DH424">
        <v>27412</v>
      </c>
      <c r="DI424">
        <v>0.35880000000000001</v>
      </c>
      <c r="DJ424">
        <v>1</v>
      </c>
      <c r="DK424">
        <v>2.1299999999999999E-2</v>
      </c>
      <c r="DL424">
        <v>280</v>
      </c>
      <c r="DM424">
        <v>280</v>
      </c>
      <c r="DQ424">
        <v>82</v>
      </c>
    </row>
    <row r="425" spans="95:122" x14ac:dyDescent="0.25">
      <c r="CQ425" t="s">
        <v>637</v>
      </c>
      <c r="CR425" t="s">
        <v>2</v>
      </c>
      <c r="CS425" t="s">
        <v>79</v>
      </c>
      <c r="CT425">
        <v>46066</v>
      </c>
      <c r="CU425">
        <v>1</v>
      </c>
      <c r="CV425">
        <v>1</v>
      </c>
      <c r="CX425">
        <v>1</v>
      </c>
      <c r="CZ425">
        <v>9.2592592592592588E-5</v>
      </c>
      <c r="DA425">
        <v>9.2592592592592588E-5</v>
      </c>
      <c r="DB425">
        <v>0.19321759259259258</v>
      </c>
      <c r="DC425">
        <v>9.0578703703703703E-2</v>
      </c>
      <c r="DD425">
        <v>55</v>
      </c>
      <c r="DE425">
        <v>113</v>
      </c>
      <c r="DF425">
        <v>22</v>
      </c>
      <c r="DG425">
        <v>1.5</v>
      </c>
      <c r="DH425">
        <v>42127</v>
      </c>
      <c r="DI425">
        <v>0.4</v>
      </c>
      <c r="DQ425">
        <v>82</v>
      </c>
    </row>
    <row r="426" spans="95:122" x14ac:dyDescent="0.25">
      <c r="CQ426" t="s">
        <v>637</v>
      </c>
      <c r="CR426" t="s">
        <v>2</v>
      </c>
      <c r="CS426" t="s">
        <v>79</v>
      </c>
      <c r="CT426">
        <v>46071</v>
      </c>
      <c r="CU426">
        <v>1</v>
      </c>
      <c r="CV426">
        <v>1</v>
      </c>
      <c r="CX426">
        <v>1</v>
      </c>
      <c r="CZ426">
        <v>5.7870370370370373E-5</v>
      </c>
      <c r="DA426">
        <v>5.7870370370370373E-5</v>
      </c>
      <c r="DB426">
        <v>0.21148148148148149</v>
      </c>
      <c r="DC426">
        <v>0.12903935185185186</v>
      </c>
      <c r="DD426">
        <v>66</v>
      </c>
      <c r="DE426">
        <v>138</v>
      </c>
      <c r="DF426">
        <v>25</v>
      </c>
      <c r="DG426">
        <v>1.44</v>
      </c>
      <c r="DH426">
        <v>21305</v>
      </c>
      <c r="DI426">
        <v>0.37880000000000003</v>
      </c>
      <c r="DQ426">
        <v>82</v>
      </c>
    </row>
    <row r="427" spans="95:122" x14ac:dyDescent="0.25">
      <c r="CQ427" t="s">
        <v>637</v>
      </c>
      <c r="CR427" t="s">
        <v>2</v>
      </c>
      <c r="CS427" t="s">
        <v>79</v>
      </c>
      <c r="CT427">
        <v>46072</v>
      </c>
      <c r="CU427">
        <v>1</v>
      </c>
      <c r="CV427">
        <v>1</v>
      </c>
      <c r="CX427">
        <v>1</v>
      </c>
      <c r="CZ427">
        <v>2.6620370370370372E-4</v>
      </c>
      <c r="DA427">
        <v>2.6620370370370372E-4</v>
      </c>
      <c r="DB427">
        <v>0.22489583333333332</v>
      </c>
      <c r="DC427">
        <v>0.1125</v>
      </c>
      <c r="DD427">
        <v>70</v>
      </c>
      <c r="DE427">
        <v>148</v>
      </c>
      <c r="DF427">
        <v>23</v>
      </c>
      <c r="DG427" t="s">
        <v>1111</v>
      </c>
      <c r="DH427">
        <v>13209</v>
      </c>
      <c r="DI427">
        <v>0.3286</v>
      </c>
      <c r="DQ427">
        <v>82</v>
      </c>
    </row>
    <row r="428" spans="95:122" x14ac:dyDescent="0.25">
      <c r="CQ428" t="s">
        <v>637</v>
      </c>
      <c r="CR428" t="s">
        <v>2</v>
      </c>
      <c r="CS428" t="s">
        <v>76</v>
      </c>
      <c r="CT428">
        <v>46063</v>
      </c>
      <c r="CU428">
        <v>1</v>
      </c>
      <c r="CV428">
        <v>1</v>
      </c>
      <c r="CW428">
        <v>1</v>
      </c>
      <c r="CZ428">
        <v>8.3715277777777777E-2</v>
      </c>
      <c r="DA428">
        <v>8.3715277777777777E-2</v>
      </c>
      <c r="DB428">
        <v>2.7256944444444445E-2</v>
      </c>
      <c r="DC428">
        <v>7.7083333333333335E-3</v>
      </c>
      <c r="DD428">
        <v>77</v>
      </c>
      <c r="DE428">
        <v>123</v>
      </c>
      <c r="DF428">
        <v>34</v>
      </c>
      <c r="DG428" t="s">
        <v>747</v>
      </c>
      <c r="DH428">
        <v>17578</v>
      </c>
      <c r="DI428">
        <v>0.44159999999999999</v>
      </c>
      <c r="DJ428">
        <v>1</v>
      </c>
      <c r="DK428">
        <v>2.9399999999999999E-2</v>
      </c>
      <c r="DL428">
        <v>500</v>
      </c>
      <c r="DM428">
        <v>500</v>
      </c>
      <c r="DQ428">
        <v>82</v>
      </c>
    </row>
    <row r="429" spans="95:122" x14ac:dyDescent="0.25">
      <c r="CQ429" t="s">
        <v>637</v>
      </c>
      <c r="CR429" t="s">
        <v>2</v>
      </c>
      <c r="CS429" t="s">
        <v>76</v>
      </c>
      <c r="CT429">
        <v>46066</v>
      </c>
      <c r="CU429">
        <v>1</v>
      </c>
      <c r="CV429">
        <v>1</v>
      </c>
      <c r="CX429">
        <v>1</v>
      </c>
      <c r="CZ429">
        <v>0</v>
      </c>
      <c r="DA429">
        <v>0</v>
      </c>
      <c r="DB429">
        <v>0.22346064814814814</v>
      </c>
      <c r="DC429">
        <v>8.9907407407407408E-2</v>
      </c>
      <c r="DD429">
        <v>90</v>
      </c>
      <c r="DE429">
        <v>111</v>
      </c>
      <c r="DF429">
        <v>11</v>
      </c>
      <c r="DG429" t="s">
        <v>676</v>
      </c>
      <c r="DH429">
        <v>35583</v>
      </c>
      <c r="DI429">
        <v>0.1222</v>
      </c>
      <c r="DQ429">
        <v>82</v>
      </c>
    </row>
    <row r="430" spans="95:122" x14ac:dyDescent="0.25">
      <c r="CQ430" t="s">
        <v>637</v>
      </c>
      <c r="CR430" t="s">
        <v>2</v>
      </c>
      <c r="CS430" t="s">
        <v>76</v>
      </c>
      <c r="CT430">
        <v>46072</v>
      </c>
      <c r="CU430">
        <v>1</v>
      </c>
      <c r="CV430">
        <v>1</v>
      </c>
      <c r="CX430">
        <v>1</v>
      </c>
      <c r="CZ430">
        <v>4.5138888888888887E-4</v>
      </c>
      <c r="DA430">
        <v>4.5138888888888887E-4</v>
      </c>
      <c r="DB430">
        <v>0.20253472222222221</v>
      </c>
      <c r="DC430">
        <v>0.12229166666666667</v>
      </c>
      <c r="DD430">
        <v>53</v>
      </c>
      <c r="DE430">
        <v>89</v>
      </c>
      <c r="DF430">
        <v>15</v>
      </c>
      <c r="DG430" t="s">
        <v>721</v>
      </c>
      <c r="DH430">
        <v>12317</v>
      </c>
      <c r="DI430">
        <v>0.28299999999999997</v>
      </c>
      <c r="DQ430">
        <v>82</v>
      </c>
    </row>
    <row r="431" spans="95:122" x14ac:dyDescent="0.25">
      <c r="CQ431" t="s">
        <v>637</v>
      </c>
      <c r="CR431" t="s">
        <v>2</v>
      </c>
      <c r="CS431" t="s">
        <v>76</v>
      </c>
      <c r="CT431">
        <v>46079</v>
      </c>
      <c r="CU431">
        <v>1</v>
      </c>
      <c r="CV431">
        <v>1</v>
      </c>
      <c r="CX431">
        <v>1</v>
      </c>
      <c r="CZ431">
        <v>6.9444444444444444E-5</v>
      </c>
      <c r="DA431">
        <v>6.9444444444444444E-5</v>
      </c>
      <c r="DB431">
        <v>0.14510416666666667</v>
      </c>
      <c r="DC431">
        <v>0.13967592592592593</v>
      </c>
      <c r="DD431">
        <v>67</v>
      </c>
      <c r="DE431">
        <v>88</v>
      </c>
      <c r="DF431">
        <v>10</v>
      </c>
      <c r="DG431">
        <v>1.5</v>
      </c>
      <c r="DH431">
        <v>14382</v>
      </c>
      <c r="DI431">
        <v>0.14929999999999999</v>
      </c>
      <c r="DQ431">
        <v>82</v>
      </c>
    </row>
    <row r="432" spans="95:122" x14ac:dyDescent="0.25">
      <c r="CQ432" t="s">
        <v>637</v>
      </c>
      <c r="CR432" t="s">
        <v>6</v>
      </c>
      <c r="CS432" t="s">
        <v>80</v>
      </c>
      <c r="CT432">
        <v>46072</v>
      </c>
      <c r="CU432">
        <v>1</v>
      </c>
      <c r="CV432">
        <v>1</v>
      </c>
      <c r="CX432">
        <v>1</v>
      </c>
      <c r="CZ432">
        <v>4.6296296296296294E-5</v>
      </c>
      <c r="DA432">
        <v>4.6296296296296294E-5</v>
      </c>
      <c r="DB432">
        <v>0.15931712962962963</v>
      </c>
      <c r="DC432">
        <v>0.16184027777777779</v>
      </c>
      <c r="DD432">
        <v>114</v>
      </c>
      <c r="DE432">
        <v>163</v>
      </c>
      <c r="DF432">
        <v>14</v>
      </c>
      <c r="DG432" t="s">
        <v>732</v>
      </c>
      <c r="DH432">
        <v>37239</v>
      </c>
      <c r="DI432">
        <v>0.12280000000000001</v>
      </c>
      <c r="DJ432">
        <v>1</v>
      </c>
      <c r="DK432">
        <v>7.1400000000000005E-2</v>
      </c>
      <c r="DL432">
        <v>4499</v>
      </c>
      <c r="DM432">
        <v>4499</v>
      </c>
      <c r="DN432">
        <v>4499</v>
      </c>
      <c r="DO432">
        <v>1</v>
      </c>
      <c r="DP432">
        <v>0.30449999999999999</v>
      </c>
      <c r="DQ432">
        <v>82</v>
      </c>
      <c r="DR432">
        <v>4499</v>
      </c>
    </row>
    <row r="433" spans="95:122" x14ac:dyDescent="0.25">
      <c r="CQ433" t="s">
        <v>637</v>
      </c>
      <c r="CR433" t="s">
        <v>6</v>
      </c>
      <c r="CS433" t="s">
        <v>81</v>
      </c>
      <c r="CT433">
        <v>46062</v>
      </c>
      <c r="CU433">
        <v>1</v>
      </c>
      <c r="CV433">
        <v>1</v>
      </c>
      <c r="CX433">
        <v>1</v>
      </c>
      <c r="CZ433">
        <v>2.3148148148148149E-4</v>
      </c>
      <c r="DA433">
        <v>2.3148148148148149E-4</v>
      </c>
      <c r="DB433">
        <v>6.7824074074074071E-3</v>
      </c>
      <c r="DC433">
        <v>6.1574074074074074E-3</v>
      </c>
      <c r="DD433">
        <v>65</v>
      </c>
      <c r="DE433">
        <v>108</v>
      </c>
      <c r="DF433">
        <v>6</v>
      </c>
      <c r="DG433" t="s">
        <v>706</v>
      </c>
      <c r="DH433">
        <v>26273</v>
      </c>
      <c r="DI433">
        <v>9.2299999999999993E-2</v>
      </c>
      <c r="DJ433">
        <v>1</v>
      </c>
      <c r="DK433">
        <v>0.16669999999999999</v>
      </c>
      <c r="DL433">
        <v>5000</v>
      </c>
      <c r="DM433">
        <v>5000</v>
      </c>
      <c r="DN433">
        <v>5000</v>
      </c>
      <c r="DO433">
        <v>1</v>
      </c>
      <c r="DP433">
        <v>0.1114</v>
      </c>
      <c r="DQ433">
        <v>82</v>
      </c>
      <c r="DR433">
        <v>5000</v>
      </c>
    </row>
    <row r="434" spans="95:122" x14ac:dyDescent="0.25">
      <c r="CQ434" t="s">
        <v>637</v>
      </c>
      <c r="CR434" t="s">
        <v>6</v>
      </c>
      <c r="CS434" t="s">
        <v>81</v>
      </c>
      <c r="CT434">
        <v>46063</v>
      </c>
      <c r="CU434">
        <v>1</v>
      </c>
      <c r="CV434">
        <v>1</v>
      </c>
      <c r="CX434">
        <v>1</v>
      </c>
      <c r="CZ434">
        <v>0</v>
      </c>
      <c r="DA434">
        <v>0</v>
      </c>
      <c r="DB434">
        <v>6.0416666666666665E-3</v>
      </c>
      <c r="DC434">
        <v>1.3009259259259259E-2</v>
      </c>
      <c r="DD434">
        <v>108</v>
      </c>
      <c r="DE434">
        <v>168</v>
      </c>
      <c r="DF434">
        <v>21</v>
      </c>
      <c r="DG434">
        <v>2</v>
      </c>
      <c r="DH434">
        <v>17830</v>
      </c>
      <c r="DI434">
        <v>0.19439999999999999</v>
      </c>
      <c r="DJ434">
        <v>4</v>
      </c>
      <c r="DK434">
        <v>0.1905</v>
      </c>
      <c r="DL434">
        <v>6019</v>
      </c>
      <c r="DM434">
        <v>1505</v>
      </c>
      <c r="DN434">
        <v>5000</v>
      </c>
      <c r="DO434">
        <v>0.83069999999999999</v>
      </c>
      <c r="DP434">
        <v>0.16220000000000001</v>
      </c>
      <c r="DQ434">
        <v>82</v>
      </c>
      <c r="DR434">
        <v>5000</v>
      </c>
    </row>
    <row r="435" spans="95:122" x14ac:dyDescent="0.25">
      <c r="CQ435" t="s">
        <v>637</v>
      </c>
      <c r="CR435" t="s">
        <v>6</v>
      </c>
      <c r="CS435" t="s">
        <v>26</v>
      </c>
      <c r="CT435">
        <v>46069</v>
      </c>
      <c r="CU435">
        <v>1</v>
      </c>
      <c r="CV435">
        <v>1</v>
      </c>
      <c r="CX435">
        <v>1</v>
      </c>
      <c r="CZ435">
        <v>1.1574074074074075E-4</v>
      </c>
      <c r="DA435">
        <v>1.1574074074074075E-4</v>
      </c>
      <c r="DB435">
        <v>0.27913194444444445</v>
      </c>
      <c r="DC435">
        <v>7.5960648148148152E-2</v>
      </c>
      <c r="DD435">
        <v>158</v>
      </c>
      <c r="DE435">
        <v>271</v>
      </c>
      <c r="DF435">
        <v>16</v>
      </c>
      <c r="DG435">
        <v>1.5625</v>
      </c>
      <c r="DH435">
        <v>19936</v>
      </c>
      <c r="DI435">
        <v>0.1013</v>
      </c>
      <c r="DJ435">
        <v>1</v>
      </c>
      <c r="DK435">
        <v>6.25E-2</v>
      </c>
      <c r="DL435">
        <v>256</v>
      </c>
      <c r="DM435">
        <v>256</v>
      </c>
      <c r="DN435">
        <v>256</v>
      </c>
      <c r="DO435">
        <v>1</v>
      </c>
      <c r="DP435">
        <v>0.70550000000000002</v>
      </c>
      <c r="DQ435">
        <v>82</v>
      </c>
      <c r="DR435">
        <v>256</v>
      </c>
    </row>
    <row r="436" spans="95:122" x14ac:dyDescent="0.25">
      <c r="CQ436" t="s">
        <v>637</v>
      </c>
      <c r="CR436" t="s">
        <v>6</v>
      </c>
      <c r="CS436" t="s">
        <v>26</v>
      </c>
      <c r="CT436">
        <v>46070</v>
      </c>
      <c r="CU436">
        <v>1</v>
      </c>
      <c r="CV436">
        <v>1</v>
      </c>
      <c r="CX436">
        <v>1</v>
      </c>
      <c r="CZ436">
        <v>1.0416666666666667E-4</v>
      </c>
      <c r="DA436">
        <v>1.0416666666666667E-4</v>
      </c>
      <c r="DB436">
        <v>0.29466435185185186</v>
      </c>
      <c r="DC436">
        <v>5.8495370370370371E-2</v>
      </c>
      <c r="DD436">
        <v>135</v>
      </c>
      <c r="DE436">
        <v>230</v>
      </c>
      <c r="DF436">
        <v>13</v>
      </c>
      <c r="DG436" t="s">
        <v>707</v>
      </c>
      <c r="DH436">
        <v>25327</v>
      </c>
      <c r="DI436">
        <v>9.6299999999999997E-2</v>
      </c>
      <c r="DJ436">
        <v>1</v>
      </c>
      <c r="DK436">
        <v>7.6899999999999996E-2</v>
      </c>
      <c r="DL436">
        <v>2500</v>
      </c>
      <c r="DM436">
        <v>2500</v>
      </c>
      <c r="DN436">
        <v>2500</v>
      </c>
      <c r="DO436">
        <v>1</v>
      </c>
      <c r="DP436">
        <v>0.16950000000000001</v>
      </c>
      <c r="DQ436">
        <v>82</v>
      </c>
      <c r="DR436">
        <v>2500</v>
      </c>
    </row>
    <row r="437" spans="95:122" x14ac:dyDescent="0.25">
      <c r="CQ437" t="s">
        <v>637</v>
      </c>
      <c r="CR437" t="s">
        <v>6</v>
      </c>
      <c r="CS437" t="s">
        <v>37</v>
      </c>
      <c r="CT437">
        <v>46058</v>
      </c>
      <c r="CU437">
        <v>1</v>
      </c>
      <c r="CV437">
        <v>1</v>
      </c>
      <c r="CX437">
        <v>1</v>
      </c>
      <c r="CZ437">
        <v>0</v>
      </c>
      <c r="DA437">
        <v>0</v>
      </c>
      <c r="DB437">
        <v>1.6932870370370369E-2</v>
      </c>
      <c r="DC437">
        <v>2.7523148148148147E-2</v>
      </c>
      <c r="DD437">
        <v>59</v>
      </c>
      <c r="DE437">
        <v>116</v>
      </c>
      <c r="DF437">
        <v>14</v>
      </c>
      <c r="DG437" t="s">
        <v>989</v>
      </c>
      <c r="DH437">
        <v>48691</v>
      </c>
      <c r="DI437">
        <v>0.23730000000000001</v>
      </c>
      <c r="DJ437">
        <v>1</v>
      </c>
      <c r="DK437">
        <v>7.1400000000000005E-2</v>
      </c>
      <c r="DL437">
        <v>120</v>
      </c>
      <c r="DM437">
        <v>120</v>
      </c>
      <c r="DN437">
        <v>120</v>
      </c>
      <c r="DO437">
        <v>1</v>
      </c>
      <c r="DP437">
        <v>1.8028999999999999</v>
      </c>
      <c r="DQ437">
        <v>82</v>
      </c>
      <c r="DR437">
        <v>120</v>
      </c>
    </row>
    <row r="438" spans="95:122" x14ac:dyDescent="0.25">
      <c r="CQ438" t="s">
        <v>637</v>
      </c>
      <c r="CR438" t="s">
        <v>6</v>
      </c>
      <c r="CS438" t="s">
        <v>37</v>
      </c>
      <c r="CT438">
        <v>46063</v>
      </c>
      <c r="CU438">
        <v>1</v>
      </c>
      <c r="CV438">
        <v>1</v>
      </c>
      <c r="CX438">
        <v>1</v>
      </c>
      <c r="CZ438">
        <v>1.273148148148148E-4</v>
      </c>
      <c r="DA438">
        <v>1.273148148148148E-4</v>
      </c>
      <c r="DB438">
        <v>3.8726851851851853E-2</v>
      </c>
      <c r="DC438">
        <v>4.9502314814814811E-2</v>
      </c>
      <c r="DD438">
        <v>124</v>
      </c>
      <c r="DE438">
        <v>189</v>
      </c>
      <c r="DF438">
        <v>38</v>
      </c>
      <c r="DG438" t="s">
        <v>724</v>
      </c>
      <c r="DH438">
        <v>12651</v>
      </c>
      <c r="DI438">
        <v>0.30649999999999999</v>
      </c>
      <c r="DJ438">
        <v>4</v>
      </c>
      <c r="DK438">
        <v>0.1053</v>
      </c>
      <c r="DL438">
        <v>6556</v>
      </c>
      <c r="DM438">
        <v>1639</v>
      </c>
      <c r="DN438">
        <v>5000</v>
      </c>
      <c r="DO438">
        <v>0.76270000000000004</v>
      </c>
      <c r="DP438">
        <v>0.30680000000000002</v>
      </c>
      <c r="DQ438">
        <v>82</v>
      </c>
      <c r="DR438">
        <v>5000</v>
      </c>
    </row>
    <row r="439" spans="95:122" x14ac:dyDescent="0.25">
      <c r="CQ439" t="s">
        <v>637</v>
      </c>
      <c r="CR439" t="s">
        <v>6</v>
      </c>
      <c r="CS439" t="s">
        <v>37</v>
      </c>
      <c r="CT439">
        <v>46073</v>
      </c>
      <c r="CU439">
        <v>1</v>
      </c>
      <c r="CV439">
        <v>1</v>
      </c>
      <c r="CX439">
        <v>1</v>
      </c>
      <c r="CZ439">
        <v>4.6296296296296294E-5</v>
      </c>
      <c r="DA439">
        <v>4.6296296296296294E-5</v>
      </c>
      <c r="DB439">
        <v>0.11547453703703704</v>
      </c>
      <c r="DC439">
        <v>0.23252314814814815</v>
      </c>
      <c r="DD439">
        <v>99</v>
      </c>
      <c r="DE439">
        <v>140</v>
      </c>
      <c r="DF439">
        <v>18</v>
      </c>
      <c r="DG439" t="s">
        <v>981</v>
      </c>
      <c r="DH439">
        <v>26955</v>
      </c>
      <c r="DI439">
        <v>0.18179999999999999</v>
      </c>
      <c r="DJ439">
        <v>1</v>
      </c>
      <c r="DK439">
        <v>5.5599999999999997E-2</v>
      </c>
      <c r="DL439">
        <v>5000</v>
      </c>
      <c r="DM439">
        <v>5000</v>
      </c>
      <c r="DN439">
        <v>5000</v>
      </c>
      <c r="DO439">
        <v>1</v>
      </c>
      <c r="DP439">
        <v>0.1628</v>
      </c>
      <c r="DQ439">
        <v>82</v>
      </c>
      <c r="DR439">
        <v>5000</v>
      </c>
    </row>
    <row r="440" spans="95:122" x14ac:dyDescent="0.25">
      <c r="CQ440" t="s">
        <v>637</v>
      </c>
      <c r="CR440" t="s">
        <v>6</v>
      </c>
      <c r="CS440" t="s">
        <v>50</v>
      </c>
      <c r="CT440">
        <v>46055</v>
      </c>
      <c r="CU440">
        <v>1</v>
      </c>
      <c r="CV440">
        <v>1</v>
      </c>
      <c r="CW440">
        <v>1</v>
      </c>
      <c r="CZ440">
        <v>4.8032407407407407E-3</v>
      </c>
      <c r="DA440">
        <v>4.8032407407407407E-3</v>
      </c>
      <c r="DB440">
        <v>2.7118055555555555E-2</v>
      </c>
      <c r="DC440">
        <v>1.324074074074074E-2</v>
      </c>
      <c r="DD440">
        <v>92</v>
      </c>
      <c r="DE440">
        <v>145</v>
      </c>
      <c r="DF440">
        <v>12</v>
      </c>
      <c r="DG440">
        <v>1.5</v>
      </c>
      <c r="DH440">
        <v>16162</v>
      </c>
      <c r="DI440">
        <v>0.13039999999999999</v>
      </c>
      <c r="DJ440">
        <v>3</v>
      </c>
      <c r="DK440">
        <v>0.25</v>
      </c>
      <c r="DL440">
        <v>945</v>
      </c>
      <c r="DM440">
        <v>315</v>
      </c>
      <c r="DN440">
        <v>945</v>
      </c>
      <c r="DO440">
        <v>1</v>
      </c>
      <c r="DP440">
        <v>0.72570000000000001</v>
      </c>
      <c r="DQ440">
        <v>82</v>
      </c>
      <c r="DR440">
        <v>315</v>
      </c>
    </row>
    <row r="441" spans="95:122" x14ac:dyDescent="0.25">
      <c r="CQ441" t="s">
        <v>637</v>
      </c>
      <c r="CR441" t="s">
        <v>6</v>
      </c>
      <c r="CS441" t="s">
        <v>50</v>
      </c>
      <c r="CT441">
        <v>46058</v>
      </c>
      <c r="CU441">
        <v>1</v>
      </c>
      <c r="CV441">
        <v>1</v>
      </c>
      <c r="CX441">
        <v>1</v>
      </c>
      <c r="CZ441">
        <v>6.9444444444444444E-5</v>
      </c>
      <c r="DA441">
        <v>6.9444444444444444E-5</v>
      </c>
      <c r="DB441">
        <v>7.1122685185185192E-2</v>
      </c>
      <c r="DC441">
        <v>6.6886574074074071E-2</v>
      </c>
      <c r="DD441">
        <v>88</v>
      </c>
      <c r="DE441">
        <v>165</v>
      </c>
      <c r="DF441">
        <v>8</v>
      </c>
      <c r="DG441">
        <v>2.125</v>
      </c>
      <c r="DH441">
        <v>17916</v>
      </c>
      <c r="DI441">
        <v>9.0899999999999995E-2</v>
      </c>
      <c r="DJ441">
        <v>1</v>
      </c>
      <c r="DK441">
        <v>0.125</v>
      </c>
      <c r="DL441">
        <v>860</v>
      </c>
      <c r="DM441">
        <v>860</v>
      </c>
      <c r="DN441">
        <v>860</v>
      </c>
      <c r="DO441">
        <v>1</v>
      </c>
      <c r="DQ441">
        <v>82</v>
      </c>
      <c r="DR441">
        <v>860</v>
      </c>
    </row>
    <row r="442" spans="95:122" x14ac:dyDescent="0.25">
      <c r="CQ442" t="s">
        <v>637</v>
      </c>
      <c r="CR442" t="s">
        <v>6</v>
      </c>
      <c r="CS442" t="s">
        <v>78</v>
      </c>
      <c r="CT442">
        <v>46072</v>
      </c>
      <c r="CU442">
        <v>1</v>
      </c>
      <c r="CV442">
        <v>1</v>
      </c>
      <c r="CX442">
        <v>1</v>
      </c>
      <c r="CZ442">
        <v>1.0416666666666667E-4</v>
      </c>
      <c r="DA442">
        <v>1.0416666666666667E-4</v>
      </c>
      <c r="DB442">
        <v>0.1270486111111111</v>
      </c>
      <c r="DC442">
        <v>0.19663194444444446</v>
      </c>
      <c r="DD442">
        <v>71</v>
      </c>
      <c r="DE442">
        <v>145</v>
      </c>
      <c r="DF442">
        <v>36</v>
      </c>
      <c r="DG442" t="s">
        <v>938</v>
      </c>
      <c r="DH442">
        <v>13817</v>
      </c>
      <c r="DI442">
        <v>0.50700000000000001</v>
      </c>
      <c r="DJ442">
        <v>4</v>
      </c>
      <c r="DK442">
        <v>0.1111</v>
      </c>
      <c r="DL442">
        <v>25000</v>
      </c>
      <c r="DM442">
        <v>6250</v>
      </c>
      <c r="DN442">
        <v>22500</v>
      </c>
      <c r="DO442">
        <v>0.9</v>
      </c>
      <c r="DP442">
        <v>0.3493</v>
      </c>
      <c r="DQ442">
        <v>82</v>
      </c>
      <c r="DR442">
        <v>11250</v>
      </c>
    </row>
    <row r="443" spans="95:122" x14ac:dyDescent="0.25">
      <c r="CQ443" t="s">
        <v>637</v>
      </c>
      <c r="CR443" t="s">
        <v>6</v>
      </c>
      <c r="CS443" t="s">
        <v>78</v>
      </c>
      <c r="CT443">
        <v>46073</v>
      </c>
      <c r="CU443">
        <v>1</v>
      </c>
      <c r="CV443">
        <v>1</v>
      </c>
      <c r="CX443">
        <v>1</v>
      </c>
      <c r="CZ443">
        <v>2.6620370370370372E-4</v>
      </c>
      <c r="DA443">
        <v>2.6620370370370372E-4</v>
      </c>
      <c r="DB443">
        <v>0.13152777777777777</v>
      </c>
      <c r="DC443">
        <v>0.20684027777777778</v>
      </c>
      <c r="DD443">
        <v>117</v>
      </c>
      <c r="DE443">
        <v>224</v>
      </c>
      <c r="DF443">
        <v>34</v>
      </c>
      <c r="DG443" t="s">
        <v>798</v>
      </c>
      <c r="DH443">
        <v>18124</v>
      </c>
      <c r="DI443">
        <v>0.29060000000000002</v>
      </c>
      <c r="DJ443">
        <v>2</v>
      </c>
      <c r="DK443">
        <v>5.8799999999999998E-2</v>
      </c>
      <c r="DL443">
        <v>900</v>
      </c>
      <c r="DM443">
        <v>450</v>
      </c>
      <c r="DN443">
        <v>900</v>
      </c>
      <c r="DO443">
        <v>1</v>
      </c>
      <c r="DP443">
        <v>1.0261</v>
      </c>
      <c r="DQ443">
        <v>82</v>
      </c>
      <c r="DR443">
        <v>450</v>
      </c>
    </row>
    <row r="444" spans="95:122" x14ac:dyDescent="0.25">
      <c r="CQ444" t="s">
        <v>637</v>
      </c>
      <c r="CR444" t="s">
        <v>3</v>
      </c>
      <c r="CS444" t="s">
        <v>96</v>
      </c>
      <c r="CT444">
        <v>46064</v>
      </c>
      <c r="CU444">
        <v>1</v>
      </c>
      <c r="CV444">
        <v>1</v>
      </c>
      <c r="CX444">
        <v>1</v>
      </c>
      <c r="CZ444">
        <v>0</v>
      </c>
      <c r="DA444">
        <v>0</v>
      </c>
      <c r="DB444">
        <v>6.2268518518518515E-3</v>
      </c>
      <c r="DC444">
        <v>1.4247685185185184E-2</v>
      </c>
      <c r="DD444">
        <v>50</v>
      </c>
      <c r="DE444">
        <v>132</v>
      </c>
      <c r="DF444">
        <v>8</v>
      </c>
      <c r="DG444">
        <v>1.875</v>
      </c>
      <c r="DH444">
        <v>15423</v>
      </c>
      <c r="DI444">
        <v>0.16</v>
      </c>
      <c r="DJ444">
        <v>1</v>
      </c>
      <c r="DK444">
        <v>0.125</v>
      </c>
      <c r="DL444">
        <v>780</v>
      </c>
      <c r="DM444">
        <v>780</v>
      </c>
      <c r="DN444">
        <v>780</v>
      </c>
      <c r="DO444">
        <v>1</v>
      </c>
      <c r="DQ444">
        <v>82</v>
      </c>
      <c r="DR444">
        <v>780</v>
      </c>
    </row>
    <row r="445" spans="95:122" x14ac:dyDescent="0.25">
      <c r="CQ445" t="s">
        <v>637</v>
      </c>
      <c r="CR445" t="s">
        <v>3</v>
      </c>
      <c r="CS445" t="s">
        <v>96</v>
      </c>
      <c r="CT445">
        <v>46065</v>
      </c>
      <c r="CU445">
        <v>1</v>
      </c>
      <c r="CV445">
        <v>1</v>
      </c>
      <c r="CX445">
        <v>1</v>
      </c>
      <c r="CZ445">
        <v>0</v>
      </c>
      <c r="DA445">
        <v>0</v>
      </c>
      <c r="DB445">
        <v>5.4027777777777779E-2</v>
      </c>
      <c r="DC445">
        <v>2.1747685185185186E-2</v>
      </c>
      <c r="DD445">
        <v>71</v>
      </c>
      <c r="DE445">
        <v>180</v>
      </c>
      <c r="DF445">
        <v>8</v>
      </c>
      <c r="DG445">
        <v>1.875</v>
      </c>
      <c r="DH445">
        <v>22372</v>
      </c>
      <c r="DI445">
        <v>0.11269999999999999</v>
      </c>
      <c r="DJ445">
        <v>1</v>
      </c>
      <c r="DK445">
        <v>0.125</v>
      </c>
      <c r="DL445">
        <v>500</v>
      </c>
      <c r="DM445">
        <v>500</v>
      </c>
      <c r="DQ445">
        <v>82</v>
      </c>
    </row>
    <row r="446" spans="95:122" x14ac:dyDescent="0.25">
      <c r="CQ446" t="s">
        <v>637</v>
      </c>
      <c r="CR446" t="s">
        <v>3</v>
      </c>
      <c r="CS446" t="s">
        <v>33</v>
      </c>
      <c r="CT446">
        <v>46057</v>
      </c>
      <c r="CU446">
        <v>1</v>
      </c>
      <c r="CV446">
        <v>1</v>
      </c>
      <c r="CW446">
        <v>1</v>
      </c>
      <c r="CZ446">
        <v>8.3217592592592596E-3</v>
      </c>
      <c r="DA446">
        <v>8.3217592592592596E-3</v>
      </c>
      <c r="DB446">
        <v>5.0057870370370371E-2</v>
      </c>
      <c r="DC446">
        <v>2.056712962962963E-2</v>
      </c>
      <c r="DD446">
        <v>92</v>
      </c>
      <c r="DE446">
        <v>142</v>
      </c>
      <c r="DF446">
        <v>17</v>
      </c>
      <c r="DG446" t="s">
        <v>805</v>
      </c>
      <c r="DH446">
        <v>20104</v>
      </c>
      <c r="DI446">
        <v>0.18479999999999999</v>
      </c>
      <c r="DJ446">
        <v>1</v>
      </c>
      <c r="DK446">
        <v>5.8799999999999998E-2</v>
      </c>
      <c r="DL446">
        <v>1000</v>
      </c>
      <c r="DM446">
        <v>1000</v>
      </c>
      <c r="DN446">
        <v>1000</v>
      </c>
      <c r="DO446">
        <v>1</v>
      </c>
      <c r="DP446">
        <v>0.1411</v>
      </c>
      <c r="DQ446">
        <v>82</v>
      </c>
      <c r="DR446">
        <v>1000</v>
      </c>
    </row>
    <row r="447" spans="95:122" x14ac:dyDescent="0.25">
      <c r="CQ447" t="s">
        <v>637</v>
      </c>
      <c r="CR447" t="s">
        <v>3</v>
      </c>
      <c r="CS447" t="s">
        <v>31</v>
      </c>
      <c r="CT447">
        <v>46079</v>
      </c>
      <c r="CU447">
        <v>1</v>
      </c>
      <c r="CV447">
        <v>1</v>
      </c>
      <c r="CX447">
        <v>1</v>
      </c>
      <c r="CZ447">
        <v>3.3564814814814812E-4</v>
      </c>
      <c r="DA447">
        <v>3.3564814814814812E-4</v>
      </c>
      <c r="DB447">
        <v>0.2046412037037037</v>
      </c>
      <c r="DC447">
        <v>0.14421296296296296</v>
      </c>
      <c r="DD447">
        <v>61</v>
      </c>
      <c r="DE447">
        <v>138</v>
      </c>
      <c r="DF447">
        <v>15</v>
      </c>
      <c r="DG447" t="s">
        <v>713</v>
      </c>
      <c r="DH447">
        <v>40965</v>
      </c>
      <c r="DI447">
        <v>0.24590000000000001</v>
      </c>
      <c r="DJ447">
        <v>1</v>
      </c>
      <c r="DK447">
        <v>6.6699999999999995E-2</v>
      </c>
      <c r="DL447">
        <v>2300</v>
      </c>
      <c r="DM447">
        <v>2300</v>
      </c>
      <c r="DN447">
        <v>2300</v>
      </c>
      <c r="DO447">
        <v>1</v>
      </c>
      <c r="DP447">
        <v>0.16220000000000001</v>
      </c>
      <c r="DQ447">
        <v>82</v>
      </c>
      <c r="DR447">
        <v>2300</v>
      </c>
    </row>
    <row r="448" spans="95:122" x14ac:dyDescent="0.25">
      <c r="CQ448" t="s">
        <v>637</v>
      </c>
      <c r="CR448" t="s">
        <v>3</v>
      </c>
      <c r="CS448" t="s">
        <v>207</v>
      </c>
      <c r="CT448">
        <v>46065</v>
      </c>
      <c r="CU448">
        <v>1</v>
      </c>
      <c r="CV448">
        <v>1</v>
      </c>
      <c r="CX448">
        <v>1</v>
      </c>
      <c r="CZ448">
        <v>0</v>
      </c>
      <c r="DA448">
        <v>0</v>
      </c>
      <c r="DB448">
        <v>2.074074074074074E-2</v>
      </c>
      <c r="DC448">
        <v>5.5671296296296293E-3</v>
      </c>
      <c r="DD448">
        <v>226</v>
      </c>
      <c r="DE448">
        <v>377</v>
      </c>
      <c r="DF448">
        <v>40</v>
      </c>
      <c r="DG448">
        <v>1.675</v>
      </c>
      <c r="DH448">
        <v>26097</v>
      </c>
      <c r="DI448">
        <v>0.17699999999999999</v>
      </c>
      <c r="DJ448">
        <v>6</v>
      </c>
      <c r="DK448">
        <v>0.15</v>
      </c>
      <c r="DL448">
        <v>2629</v>
      </c>
      <c r="DM448">
        <v>438</v>
      </c>
      <c r="DN448">
        <v>1468</v>
      </c>
      <c r="DO448">
        <v>0.55840000000000001</v>
      </c>
      <c r="DQ448">
        <v>82</v>
      </c>
      <c r="DR448">
        <v>367</v>
      </c>
    </row>
    <row r="449" spans="95:122" x14ac:dyDescent="0.25">
      <c r="CQ449" t="s">
        <v>637</v>
      </c>
      <c r="CR449" t="s">
        <v>124</v>
      </c>
      <c r="CS449" t="s">
        <v>495</v>
      </c>
      <c r="CT449">
        <v>46064</v>
      </c>
      <c r="CU449">
        <v>1</v>
      </c>
      <c r="CV449">
        <v>1</v>
      </c>
      <c r="CX449">
        <v>1</v>
      </c>
      <c r="CZ449">
        <v>0</v>
      </c>
      <c r="DA449">
        <v>0</v>
      </c>
      <c r="DB449">
        <v>2.5694444444444443E-2</v>
      </c>
      <c r="DC449">
        <v>1.2638888888888889E-2</v>
      </c>
      <c r="DD449">
        <v>142</v>
      </c>
      <c r="DE449">
        <v>250</v>
      </c>
      <c r="DF449">
        <v>31</v>
      </c>
      <c r="DG449" t="s">
        <v>1090</v>
      </c>
      <c r="DH449">
        <v>11668</v>
      </c>
      <c r="DI449">
        <v>0.21829999999999999</v>
      </c>
      <c r="DJ449">
        <v>2</v>
      </c>
      <c r="DK449">
        <v>6.4500000000000002E-2</v>
      </c>
      <c r="DL449">
        <v>870</v>
      </c>
      <c r="DM449">
        <v>435</v>
      </c>
      <c r="DN449">
        <v>570</v>
      </c>
      <c r="DO449">
        <v>0.6552</v>
      </c>
      <c r="DP449">
        <v>0.41639999999999999</v>
      </c>
      <c r="DQ449">
        <v>80</v>
      </c>
      <c r="DR449">
        <v>570</v>
      </c>
    </row>
    <row r="450" spans="95:122" x14ac:dyDescent="0.25">
      <c r="CQ450" t="s">
        <v>637</v>
      </c>
      <c r="CR450" t="s">
        <v>124</v>
      </c>
      <c r="CS450" t="s">
        <v>495</v>
      </c>
      <c r="CT450">
        <v>46071</v>
      </c>
      <c r="CU450">
        <v>1</v>
      </c>
      <c r="CV450">
        <v>1</v>
      </c>
      <c r="CX450">
        <v>1</v>
      </c>
      <c r="CZ450">
        <v>5.7870370370370373E-5</v>
      </c>
      <c r="DA450">
        <v>5.7870370370370373E-5</v>
      </c>
      <c r="DB450">
        <v>0.14280092592592591</v>
      </c>
      <c r="DC450">
        <v>0.18510416666666665</v>
      </c>
      <c r="DD450">
        <v>80</v>
      </c>
      <c r="DE450">
        <v>163</v>
      </c>
      <c r="DF450">
        <v>29</v>
      </c>
      <c r="DG450" t="s">
        <v>948</v>
      </c>
      <c r="DH450">
        <v>17052</v>
      </c>
      <c r="DI450">
        <v>0.36249999999999999</v>
      </c>
      <c r="DJ450">
        <v>2</v>
      </c>
      <c r="DK450">
        <v>6.9000000000000006E-2</v>
      </c>
      <c r="DL450">
        <v>3500</v>
      </c>
      <c r="DM450">
        <v>1750</v>
      </c>
      <c r="DQ450">
        <v>80</v>
      </c>
    </row>
    <row r="451" spans="95:122" x14ac:dyDescent="0.25">
      <c r="CQ451" t="s">
        <v>637</v>
      </c>
      <c r="CR451" t="s">
        <v>124</v>
      </c>
      <c r="CS451" t="s">
        <v>493</v>
      </c>
      <c r="CT451">
        <v>46076</v>
      </c>
      <c r="CU451">
        <v>1</v>
      </c>
      <c r="CV451">
        <v>1</v>
      </c>
      <c r="CX451">
        <v>1</v>
      </c>
      <c r="CZ451">
        <v>0</v>
      </c>
      <c r="DA451">
        <v>0</v>
      </c>
      <c r="DB451">
        <v>0.19532407407407407</v>
      </c>
      <c r="DC451">
        <v>0.15469907407407407</v>
      </c>
      <c r="DD451">
        <v>170</v>
      </c>
      <c r="DE451">
        <v>213</v>
      </c>
      <c r="DF451">
        <v>23</v>
      </c>
      <c r="DG451" t="s">
        <v>898</v>
      </c>
      <c r="DH451">
        <v>22400</v>
      </c>
      <c r="DI451">
        <v>0.1353</v>
      </c>
      <c r="DJ451">
        <v>1</v>
      </c>
      <c r="DK451">
        <v>4.3499999999999997E-2</v>
      </c>
      <c r="DL451">
        <v>1500</v>
      </c>
      <c r="DM451">
        <v>1500</v>
      </c>
      <c r="DN451">
        <v>1500</v>
      </c>
      <c r="DO451">
        <v>1</v>
      </c>
      <c r="DP451">
        <v>0.1082</v>
      </c>
      <c r="DQ451">
        <v>80</v>
      </c>
      <c r="DR451">
        <v>1500</v>
      </c>
    </row>
    <row r="452" spans="95:122" x14ac:dyDescent="0.25">
      <c r="CQ452" t="s">
        <v>637</v>
      </c>
      <c r="CR452" t="s">
        <v>124</v>
      </c>
      <c r="CS452" t="s">
        <v>49</v>
      </c>
      <c r="CT452">
        <v>46064</v>
      </c>
      <c r="CU452">
        <v>1</v>
      </c>
      <c r="CV452">
        <v>1</v>
      </c>
      <c r="CZ452">
        <v>3.7384259259259259E-3</v>
      </c>
      <c r="DA452">
        <v>3.7384259259259259E-3</v>
      </c>
      <c r="DB452">
        <v>5.2951388888888888E-2</v>
      </c>
      <c r="DC452">
        <v>1.8136574074074076E-2</v>
      </c>
      <c r="DD452">
        <v>69</v>
      </c>
      <c r="DE452">
        <v>108</v>
      </c>
      <c r="DF452">
        <v>13</v>
      </c>
      <c r="DG452" t="s">
        <v>746</v>
      </c>
      <c r="DH452">
        <v>11141</v>
      </c>
      <c r="DI452">
        <v>0.18840000000000001</v>
      </c>
      <c r="DJ452">
        <v>1</v>
      </c>
      <c r="DK452">
        <v>7.6899999999999996E-2</v>
      </c>
      <c r="DL452">
        <v>730</v>
      </c>
      <c r="DM452">
        <v>730</v>
      </c>
      <c r="DN452">
        <v>730</v>
      </c>
      <c r="DO452">
        <v>1</v>
      </c>
      <c r="DP452">
        <v>0.10050000000000001</v>
      </c>
      <c r="DQ452">
        <v>80</v>
      </c>
      <c r="DR452">
        <v>730</v>
      </c>
    </row>
    <row r="453" spans="95:122" x14ac:dyDescent="0.25">
      <c r="CQ453" t="s">
        <v>637</v>
      </c>
      <c r="CR453" t="s">
        <v>124</v>
      </c>
      <c r="CS453" t="s">
        <v>77</v>
      </c>
      <c r="CT453">
        <v>46064</v>
      </c>
      <c r="CU453">
        <v>1</v>
      </c>
      <c r="CV453">
        <v>1</v>
      </c>
      <c r="CX453">
        <v>1</v>
      </c>
      <c r="CZ453">
        <v>0</v>
      </c>
      <c r="DA453">
        <v>0</v>
      </c>
      <c r="DB453">
        <v>4.130787037037037E-2</v>
      </c>
      <c r="DC453">
        <v>1.0046296296296296E-2</v>
      </c>
      <c r="DD453">
        <v>103</v>
      </c>
      <c r="DE453">
        <v>210</v>
      </c>
      <c r="DF453">
        <v>42</v>
      </c>
      <c r="DG453" t="s">
        <v>965</v>
      </c>
      <c r="DH453">
        <v>15771</v>
      </c>
      <c r="DI453">
        <v>0.4078</v>
      </c>
      <c r="DJ453">
        <v>2</v>
      </c>
      <c r="DK453">
        <v>4.7600000000000003E-2</v>
      </c>
      <c r="DL453">
        <v>668</v>
      </c>
      <c r="DM453">
        <v>334</v>
      </c>
      <c r="DN453">
        <v>378</v>
      </c>
      <c r="DO453">
        <v>0.56559999999999999</v>
      </c>
      <c r="DP453">
        <v>0.46339999999999998</v>
      </c>
      <c r="DQ453">
        <v>80</v>
      </c>
      <c r="DR453">
        <v>378</v>
      </c>
    </row>
    <row r="454" spans="95:122" x14ac:dyDescent="0.25">
      <c r="CQ454" t="s">
        <v>637</v>
      </c>
      <c r="CR454" t="s">
        <v>124</v>
      </c>
      <c r="CS454" t="s">
        <v>55</v>
      </c>
      <c r="CT454">
        <v>46055</v>
      </c>
      <c r="CU454">
        <v>1</v>
      </c>
      <c r="CV454">
        <v>1</v>
      </c>
      <c r="CX454">
        <v>1</v>
      </c>
      <c r="CZ454">
        <v>5.7870370370370373E-5</v>
      </c>
      <c r="DA454">
        <v>5.7870370370370373E-5</v>
      </c>
      <c r="DB454">
        <v>2.3449074074074074E-2</v>
      </c>
      <c r="DC454">
        <v>1.9131944444444444E-2</v>
      </c>
      <c r="DD454">
        <v>45</v>
      </c>
      <c r="DE454">
        <v>79</v>
      </c>
      <c r="DF454">
        <v>12</v>
      </c>
      <c r="DG454" t="s">
        <v>677</v>
      </c>
      <c r="DH454">
        <v>9547</v>
      </c>
      <c r="DI454">
        <v>0.26669999999999999</v>
      </c>
      <c r="DJ454">
        <v>4</v>
      </c>
      <c r="DK454">
        <v>0.33329999999999999</v>
      </c>
      <c r="DL454">
        <v>1825</v>
      </c>
      <c r="DM454">
        <v>456</v>
      </c>
      <c r="DN454">
        <v>1325</v>
      </c>
      <c r="DO454">
        <v>0.72599999999999998</v>
      </c>
      <c r="DQ454">
        <v>80</v>
      </c>
      <c r="DR454">
        <v>442</v>
      </c>
    </row>
    <row r="455" spans="95:122" x14ac:dyDescent="0.25">
      <c r="CQ455" t="s">
        <v>637</v>
      </c>
      <c r="CR455" t="s">
        <v>124</v>
      </c>
      <c r="CS455" t="s">
        <v>55</v>
      </c>
      <c r="CT455">
        <v>46070</v>
      </c>
      <c r="CU455">
        <v>1</v>
      </c>
      <c r="CV455">
        <v>1</v>
      </c>
      <c r="CX455">
        <v>1</v>
      </c>
      <c r="CZ455">
        <v>8.1018518518518516E-5</v>
      </c>
      <c r="DA455">
        <v>8.1018518518518516E-5</v>
      </c>
      <c r="DB455">
        <v>0.21906249999999999</v>
      </c>
      <c r="DC455">
        <v>0.14293981481481483</v>
      </c>
      <c r="DD455">
        <v>235</v>
      </c>
      <c r="DE455">
        <v>343</v>
      </c>
      <c r="DF455">
        <v>25</v>
      </c>
      <c r="DG455">
        <v>1.64</v>
      </c>
      <c r="DH455">
        <v>14092</v>
      </c>
      <c r="DI455">
        <v>0.10639999999999999</v>
      </c>
      <c r="DJ455">
        <v>1</v>
      </c>
      <c r="DK455">
        <v>0.04</v>
      </c>
      <c r="DL455">
        <v>250</v>
      </c>
      <c r="DM455">
        <v>250</v>
      </c>
      <c r="DQ455">
        <v>80</v>
      </c>
    </row>
    <row r="456" spans="95:122" x14ac:dyDescent="0.25">
      <c r="CQ456" t="s">
        <v>637</v>
      </c>
      <c r="CR456" t="s">
        <v>125</v>
      </c>
      <c r="CS456" t="s">
        <v>18</v>
      </c>
      <c r="CT456">
        <v>46071</v>
      </c>
      <c r="CU456">
        <v>1</v>
      </c>
      <c r="CV456">
        <v>1</v>
      </c>
      <c r="CX456">
        <v>1</v>
      </c>
      <c r="CZ456">
        <v>6.9444444444444444E-5</v>
      </c>
      <c r="DA456">
        <v>6.9444444444444444E-5</v>
      </c>
      <c r="DB456">
        <v>0.19498842592592591</v>
      </c>
      <c r="DC456">
        <v>0.14222222222222222</v>
      </c>
      <c r="DD456">
        <v>189</v>
      </c>
      <c r="DE456">
        <v>370</v>
      </c>
      <c r="DF456">
        <v>35</v>
      </c>
      <c r="DG456" t="s">
        <v>878</v>
      </c>
      <c r="DH456">
        <v>24554</v>
      </c>
      <c r="DI456">
        <v>0.1852</v>
      </c>
      <c r="DJ456">
        <v>1</v>
      </c>
      <c r="DK456">
        <v>2.86E-2</v>
      </c>
      <c r="DL456">
        <v>5000</v>
      </c>
      <c r="DM456">
        <v>5000</v>
      </c>
      <c r="DN456">
        <v>5000</v>
      </c>
      <c r="DO456">
        <v>1</v>
      </c>
      <c r="DP456">
        <v>0.1464</v>
      </c>
      <c r="DQ456">
        <v>80</v>
      </c>
      <c r="DR456">
        <v>5000</v>
      </c>
    </row>
    <row r="457" spans="95:122" x14ac:dyDescent="0.25">
      <c r="CQ457" t="s">
        <v>637</v>
      </c>
      <c r="CR457" t="s">
        <v>125</v>
      </c>
      <c r="CS457" t="s">
        <v>109</v>
      </c>
      <c r="CT457">
        <v>46069</v>
      </c>
      <c r="CU457">
        <v>1</v>
      </c>
      <c r="CV457">
        <v>1</v>
      </c>
      <c r="CX457">
        <v>1</v>
      </c>
      <c r="CZ457">
        <v>4.6296296296296298E-4</v>
      </c>
      <c r="DA457">
        <v>4.6296296296296298E-4</v>
      </c>
      <c r="DB457">
        <v>0.21846064814814814</v>
      </c>
      <c r="DC457">
        <v>0.13376157407407407</v>
      </c>
      <c r="DD457">
        <v>87</v>
      </c>
      <c r="DE457">
        <v>192</v>
      </c>
      <c r="DF457">
        <v>16</v>
      </c>
      <c r="DG457">
        <v>1.8125</v>
      </c>
      <c r="DH457">
        <v>50467</v>
      </c>
      <c r="DI457">
        <v>0.18390000000000001</v>
      </c>
      <c r="DJ457">
        <v>2</v>
      </c>
      <c r="DK457">
        <v>0.125</v>
      </c>
      <c r="DL457">
        <v>15220</v>
      </c>
      <c r="DM457">
        <v>7610</v>
      </c>
      <c r="DN457">
        <v>220</v>
      </c>
      <c r="DO457">
        <v>1.4500000000000001E-2</v>
      </c>
      <c r="DP457">
        <v>2.3E-3</v>
      </c>
      <c r="DQ457">
        <v>80</v>
      </c>
      <c r="DR457">
        <v>220</v>
      </c>
    </row>
    <row r="458" spans="95:122" x14ac:dyDescent="0.25">
      <c r="CQ458" t="s">
        <v>637</v>
      </c>
      <c r="CR458" t="s">
        <v>125</v>
      </c>
      <c r="CS458" t="s">
        <v>109</v>
      </c>
      <c r="CT458">
        <v>46076</v>
      </c>
      <c r="CU458">
        <v>1</v>
      </c>
      <c r="CV458">
        <v>1</v>
      </c>
      <c r="CW458">
        <v>1</v>
      </c>
      <c r="CZ458">
        <v>4.7106481481481478E-3</v>
      </c>
      <c r="DA458">
        <v>4.7106481481481478E-3</v>
      </c>
      <c r="DB458">
        <v>0.18581018518518519</v>
      </c>
      <c r="DC458">
        <v>0.16171296296296298</v>
      </c>
      <c r="DD458">
        <v>80</v>
      </c>
      <c r="DE458">
        <v>170</v>
      </c>
      <c r="DF458">
        <v>21</v>
      </c>
      <c r="DG458" t="s">
        <v>690</v>
      </c>
      <c r="DH458">
        <v>29363</v>
      </c>
      <c r="DI458">
        <v>0.26250000000000001</v>
      </c>
      <c r="DJ458">
        <v>4</v>
      </c>
      <c r="DK458">
        <v>0.1905</v>
      </c>
      <c r="DL458">
        <v>9577</v>
      </c>
      <c r="DM458">
        <v>2394</v>
      </c>
      <c r="DN458">
        <v>4340</v>
      </c>
      <c r="DO458">
        <v>0.45319999999999999</v>
      </c>
      <c r="DP458">
        <v>0.13689999999999999</v>
      </c>
      <c r="DQ458">
        <v>80</v>
      </c>
      <c r="DR458">
        <v>2170</v>
      </c>
    </row>
    <row r="459" spans="95:122" x14ac:dyDescent="0.25">
      <c r="CQ459" t="s">
        <v>637</v>
      </c>
      <c r="CR459" t="s">
        <v>125</v>
      </c>
      <c r="CS459" t="s">
        <v>122</v>
      </c>
      <c r="CT459">
        <v>46076</v>
      </c>
      <c r="CU459">
        <v>1</v>
      </c>
      <c r="CV459">
        <v>1</v>
      </c>
      <c r="CX459">
        <v>1</v>
      </c>
      <c r="CZ459">
        <v>9.2592592592592588E-5</v>
      </c>
      <c r="DA459">
        <v>9.2592592592592588E-5</v>
      </c>
      <c r="DB459">
        <v>0.19324074074074074</v>
      </c>
      <c r="DC459">
        <v>0.1380787037037037</v>
      </c>
      <c r="DD459">
        <v>56</v>
      </c>
      <c r="DE459">
        <v>151</v>
      </c>
      <c r="DF459">
        <v>19</v>
      </c>
      <c r="DG459" t="s">
        <v>924</v>
      </c>
      <c r="DH459">
        <v>35019</v>
      </c>
      <c r="DI459">
        <v>0.33929999999999999</v>
      </c>
      <c r="DJ459">
        <v>1</v>
      </c>
      <c r="DK459">
        <v>5.2600000000000001E-2</v>
      </c>
      <c r="DL459">
        <v>500</v>
      </c>
      <c r="DM459">
        <v>500</v>
      </c>
      <c r="DN459">
        <v>500</v>
      </c>
      <c r="DO459">
        <v>1</v>
      </c>
      <c r="DQ459">
        <v>80</v>
      </c>
      <c r="DR459">
        <v>500</v>
      </c>
    </row>
    <row r="460" spans="95:122" x14ac:dyDescent="0.25">
      <c r="CQ460" t="s">
        <v>637</v>
      </c>
      <c r="CR460" t="s">
        <v>125</v>
      </c>
      <c r="CS460" t="s">
        <v>59</v>
      </c>
      <c r="CT460">
        <v>46059</v>
      </c>
      <c r="CU460">
        <v>1</v>
      </c>
      <c r="CV460">
        <v>1</v>
      </c>
      <c r="CX460">
        <v>1</v>
      </c>
      <c r="CZ460">
        <v>1.1574074074074073E-5</v>
      </c>
      <c r="DA460">
        <v>1.1574074074074073E-5</v>
      </c>
      <c r="DB460">
        <v>7.8333333333333338E-2</v>
      </c>
      <c r="DC460">
        <v>3.8414351851851852E-2</v>
      </c>
      <c r="DD460">
        <v>121</v>
      </c>
      <c r="DE460">
        <v>284</v>
      </c>
      <c r="DF460">
        <v>18</v>
      </c>
      <c r="DG460" t="s">
        <v>1112</v>
      </c>
      <c r="DH460">
        <v>44624</v>
      </c>
      <c r="DI460">
        <v>0.14879999999999999</v>
      </c>
      <c r="DJ460">
        <v>3</v>
      </c>
      <c r="DK460">
        <v>0.16669999999999999</v>
      </c>
      <c r="DL460">
        <v>17800</v>
      </c>
      <c r="DM460">
        <v>5933</v>
      </c>
      <c r="DN460">
        <v>16500</v>
      </c>
      <c r="DO460">
        <v>0.92700000000000005</v>
      </c>
      <c r="DP460">
        <v>9.8500000000000004E-2</v>
      </c>
      <c r="DQ460">
        <v>80</v>
      </c>
      <c r="DR460">
        <v>16500</v>
      </c>
    </row>
    <row r="461" spans="95:122" x14ac:dyDescent="0.25">
      <c r="CQ461" t="s">
        <v>637</v>
      </c>
      <c r="CR461" t="s">
        <v>2</v>
      </c>
      <c r="CS461" t="s">
        <v>29</v>
      </c>
      <c r="CT461">
        <v>46076</v>
      </c>
      <c r="CU461">
        <v>1</v>
      </c>
      <c r="CV461">
        <v>1</v>
      </c>
      <c r="CW461">
        <v>1</v>
      </c>
      <c r="CZ461">
        <v>7.4305555555555557E-3</v>
      </c>
      <c r="DA461">
        <v>7.4305555555555557E-3</v>
      </c>
      <c r="DB461">
        <v>0.16423611111111111</v>
      </c>
      <c r="DC461">
        <v>0.16187499999999999</v>
      </c>
      <c r="DD461">
        <v>68</v>
      </c>
      <c r="DE461">
        <v>149</v>
      </c>
      <c r="DF461">
        <v>35</v>
      </c>
      <c r="DG461" t="s">
        <v>682</v>
      </c>
      <c r="DH461">
        <v>10139</v>
      </c>
      <c r="DI461">
        <v>0.51470000000000005</v>
      </c>
      <c r="DJ461">
        <v>3</v>
      </c>
      <c r="DK461">
        <v>8.5699999999999998E-2</v>
      </c>
      <c r="DL461">
        <v>727</v>
      </c>
      <c r="DM461">
        <v>242</v>
      </c>
      <c r="DN461">
        <v>300</v>
      </c>
      <c r="DO461">
        <v>0.41270000000000001</v>
      </c>
      <c r="DQ461">
        <v>80</v>
      </c>
      <c r="DR461">
        <v>300</v>
      </c>
    </row>
    <row r="462" spans="95:122" x14ac:dyDescent="0.25">
      <c r="CQ462" t="s">
        <v>637</v>
      </c>
      <c r="CR462" t="s">
        <v>2</v>
      </c>
      <c r="CS462" t="s">
        <v>29</v>
      </c>
      <c r="CT462">
        <v>46080</v>
      </c>
      <c r="CU462">
        <v>1</v>
      </c>
      <c r="CV462">
        <v>1</v>
      </c>
      <c r="CX462">
        <v>1</v>
      </c>
      <c r="CZ462">
        <v>0</v>
      </c>
      <c r="DA462">
        <v>0</v>
      </c>
      <c r="DB462">
        <v>0.19671296296296295</v>
      </c>
      <c r="DC462">
        <v>0.18131944444444445</v>
      </c>
      <c r="DD462">
        <v>86</v>
      </c>
      <c r="DE462">
        <v>195</v>
      </c>
      <c r="DF462">
        <v>30</v>
      </c>
      <c r="DG462">
        <v>2</v>
      </c>
      <c r="DH462">
        <v>20251</v>
      </c>
      <c r="DI462">
        <v>0.3488</v>
      </c>
      <c r="DJ462">
        <v>1</v>
      </c>
      <c r="DK462">
        <v>3.3300000000000003E-2</v>
      </c>
      <c r="DL462">
        <v>7000</v>
      </c>
      <c r="DM462">
        <v>7000</v>
      </c>
      <c r="DN462">
        <v>7000</v>
      </c>
      <c r="DO462">
        <v>1</v>
      </c>
      <c r="DP462">
        <v>0.11650000000000001</v>
      </c>
      <c r="DQ462">
        <v>80</v>
      </c>
      <c r="DR462">
        <v>7000</v>
      </c>
    </row>
    <row r="463" spans="95:122" x14ac:dyDescent="0.25">
      <c r="CQ463" t="s">
        <v>637</v>
      </c>
      <c r="CR463" t="s">
        <v>2</v>
      </c>
      <c r="CS463" t="s">
        <v>25</v>
      </c>
      <c r="CT463">
        <v>46056</v>
      </c>
      <c r="CU463">
        <v>1</v>
      </c>
      <c r="CV463">
        <v>1</v>
      </c>
      <c r="CZ463">
        <v>3.8425925925925928E-3</v>
      </c>
      <c r="DA463">
        <v>3.8425925925925928E-3</v>
      </c>
      <c r="DB463">
        <v>6.1631944444444448E-2</v>
      </c>
      <c r="DC463">
        <v>3.7673611111111109E-2</v>
      </c>
      <c r="DD463">
        <v>75</v>
      </c>
      <c r="DE463">
        <v>138</v>
      </c>
      <c r="DF463">
        <v>17</v>
      </c>
      <c r="DG463" t="s">
        <v>689</v>
      </c>
      <c r="DH463">
        <v>30670</v>
      </c>
      <c r="DI463">
        <v>0.22670000000000001</v>
      </c>
      <c r="DJ463">
        <v>2</v>
      </c>
      <c r="DK463">
        <v>0.1176</v>
      </c>
      <c r="DL463">
        <v>900</v>
      </c>
      <c r="DM463">
        <v>450</v>
      </c>
      <c r="DN463">
        <v>500</v>
      </c>
      <c r="DO463">
        <v>0.55559999999999998</v>
      </c>
      <c r="DP463">
        <v>0.24890000000000001</v>
      </c>
      <c r="DQ463">
        <v>80</v>
      </c>
      <c r="DR463">
        <v>500</v>
      </c>
    </row>
    <row r="464" spans="95:122" x14ac:dyDescent="0.25">
      <c r="CQ464" t="s">
        <v>637</v>
      </c>
      <c r="CR464" t="s">
        <v>2</v>
      </c>
      <c r="CS464" t="s">
        <v>25</v>
      </c>
      <c r="CT464">
        <v>46069</v>
      </c>
      <c r="CU464">
        <v>1</v>
      </c>
      <c r="CV464">
        <v>1</v>
      </c>
      <c r="CW464">
        <v>1</v>
      </c>
      <c r="CZ464">
        <v>7.8356481481481489E-3</v>
      </c>
      <c r="DA464">
        <v>7.8356481481481489E-3</v>
      </c>
      <c r="DB464">
        <v>0.19358796296296296</v>
      </c>
      <c r="DC464">
        <v>0.12047453703703703</v>
      </c>
      <c r="DD464">
        <v>60</v>
      </c>
      <c r="DE464">
        <v>128</v>
      </c>
      <c r="DF464">
        <v>26</v>
      </c>
      <c r="DG464" t="s">
        <v>767</v>
      </c>
      <c r="DH464">
        <v>16822</v>
      </c>
      <c r="DI464">
        <v>0.43330000000000002</v>
      </c>
      <c r="DJ464">
        <v>1</v>
      </c>
      <c r="DK464">
        <v>3.85E-2</v>
      </c>
      <c r="DL464">
        <v>1400</v>
      </c>
      <c r="DM464">
        <v>1400</v>
      </c>
      <c r="DN464">
        <v>1400</v>
      </c>
      <c r="DO464">
        <v>1</v>
      </c>
      <c r="DP464">
        <v>0.1303</v>
      </c>
      <c r="DQ464">
        <v>80</v>
      </c>
      <c r="DR464">
        <v>1400</v>
      </c>
    </row>
    <row r="465" spans="95:122" x14ac:dyDescent="0.25">
      <c r="CQ465" t="s">
        <v>637</v>
      </c>
      <c r="CR465" t="s">
        <v>2</v>
      </c>
      <c r="CS465" t="s">
        <v>76</v>
      </c>
      <c r="CT465">
        <v>46055</v>
      </c>
      <c r="CU465">
        <v>1</v>
      </c>
      <c r="CV465">
        <v>1</v>
      </c>
      <c r="CX465">
        <v>1</v>
      </c>
      <c r="CZ465">
        <v>2.5462962962962961E-4</v>
      </c>
      <c r="DA465">
        <v>2.5462962962962961E-4</v>
      </c>
      <c r="DB465">
        <v>7.6886574074074079E-2</v>
      </c>
      <c r="DC465">
        <v>7.060185185185185E-3</v>
      </c>
      <c r="DD465">
        <v>51</v>
      </c>
      <c r="DE465">
        <v>74</v>
      </c>
      <c r="DF465">
        <v>17</v>
      </c>
      <c r="DG465" t="s">
        <v>747</v>
      </c>
      <c r="DH465">
        <v>13838</v>
      </c>
      <c r="DI465">
        <v>0.33329999999999999</v>
      </c>
      <c r="DJ465">
        <v>9</v>
      </c>
      <c r="DK465">
        <v>0.52939999999999998</v>
      </c>
      <c r="DL465">
        <v>13155</v>
      </c>
      <c r="DM465">
        <v>1462</v>
      </c>
      <c r="DN465">
        <v>10835</v>
      </c>
      <c r="DO465">
        <v>0.8236</v>
      </c>
      <c r="DP465">
        <v>0.58450000000000002</v>
      </c>
      <c r="DQ465">
        <v>80</v>
      </c>
      <c r="DR465">
        <v>1548</v>
      </c>
    </row>
    <row r="466" spans="95:122" x14ac:dyDescent="0.25">
      <c r="CQ466" t="s">
        <v>637</v>
      </c>
      <c r="CR466" t="s">
        <v>6</v>
      </c>
      <c r="CS466" t="s">
        <v>19</v>
      </c>
      <c r="CT466">
        <v>46062</v>
      </c>
      <c r="CU466">
        <v>1</v>
      </c>
      <c r="CV466">
        <v>1</v>
      </c>
      <c r="CX466">
        <v>1</v>
      </c>
      <c r="CZ466">
        <v>3.4722222222222222E-5</v>
      </c>
      <c r="DA466">
        <v>3.4722222222222222E-5</v>
      </c>
      <c r="DB466">
        <v>4.4259259259259262E-2</v>
      </c>
      <c r="DC466">
        <v>2.252314814814815E-2</v>
      </c>
      <c r="DD466">
        <v>132</v>
      </c>
      <c r="DE466">
        <v>195</v>
      </c>
      <c r="DF466">
        <v>15</v>
      </c>
      <c r="DG466" t="s">
        <v>745</v>
      </c>
      <c r="DH466">
        <v>27141</v>
      </c>
      <c r="DI466">
        <v>0.11360000000000001</v>
      </c>
      <c r="DJ466">
        <v>2</v>
      </c>
      <c r="DK466">
        <v>0.1333</v>
      </c>
      <c r="DL466">
        <v>580</v>
      </c>
      <c r="DM466">
        <v>290</v>
      </c>
      <c r="DN466">
        <v>580</v>
      </c>
      <c r="DO466">
        <v>1</v>
      </c>
      <c r="DP466">
        <v>0.70379999999999998</v>
      </c>
      <c r="DQ466">
        <v>80</v>
      </c>
      <c r="DR466">
        <v>290</v>
      </c>
    </row>
    <row r="467" spans="95:122" x14ac:dyDescent="0.25">
      <c r="CQ467" t="s">
        <v>637</v>
      </c>
      <c r="CR467" t="s">
        <v>6</v>
      </c>
      <c r="CS467" t="s">
        <v>19</v>
      </c>
      <c r="CT467">
        <v>46071</v>
      </c>
      <c r="CU467">
        <v>1</v>
      </c>
      <c r="CV467">
        <v>1</v>
      </c>
      <c r="CX467">
        <v>1</v>
      </c>
      <c r="CZ467">
        <v>0</v>
      </c>
      <c r="DA467">
        <v>0</v>
      </c>
      <c r="DB467">
        <v>0.19489583333333332</v>
      </c>
      <c r="DC467">
        <v>0.16269675925925925</v>
      </c>
      <c r="DD467">
        <v>160</v>
      </c>
      <c r="DE467">
        <v>256</v>
      </c>
      <c r="DF467">
        <v>23</v>
      </c>
      <c r="DG467" t="s">
        <v>800</v>
      </c>
      <c r="DH467">
        <v>34238</v>
      </c>
      <c r="DI467">
        <v>0.14380000000000001</v>
      </c>
      <c r="DJ467">
        <v>1</v>
      </c>
      <c r="DK467">
        <v>4.3499999999999997E-2</v>
      </c>
      <c r="DL467">
        <v>20000</v>
      </c>
      <c r="DM467">
        <v>20000</v>
      </c>
      <c r="DN467">
        <v>20000</v>
      </c>
      <c r="DO467">
        <v>1</v>
      </c>
      <c r="DP467">
        <v>0.1434</v>
      </c>
      <c r="DQ467">
        <v>80</v>
      </c>
      <c r="DR467">
        <v>20000</v>
      </c>
    </row>
    <row r="468" spans="95:122" x14ac:dyDescent="0.25">
      <c r="CQ468" t="s">
        <v>637</v>
      </c>
      <c r="CR468" t="s">
        <v>6</v>
      </c>
      <c r="CS468" t="s">
        <v>19</v>
      </c>
      <c r="CT468">
        <v>46072</v>
      </c>
      <c r="CU468">
        <v>1</v>
      </c>
      <c r="CV468">
        <v>1</v>
      </c>
      <c r="CX468">
        <v>1</v>
      </c>
      <c r="CZ468">
        <v>0</v>
      </c>
      <c r="DA468">
        <v>0</v>
      </c>
      <c r="DB468">
        <v>0.21890046296296295</v>
      </c>
      <c r="DC468">
        <v>0.13340277777777779</v>
      </c>
      <c r="DD468">
        <v>190</v>
      </c>
      <c r="DE468">
        <v>286</v>
      </c>
      <c r="DF468">
        <v>36</v>
      </c>
      <c r="DG468" t="s">
        <v>706</v>
      </c>
      <c r="DH468">
        <v>14496</v>
      </c>
      <c r="DI468">
        <v>0.1895</v>
      </c>
      <c r="DJ468">
        <v>1</v>
      </c>
      <c r="DK468">
        <v>2.7799999999999998E-2</v>
      </c>
      <c r="DL468">
        <v>1571</v>
      </c>
      <c r="DM468">
        <v>1571</v>
      </c>
      <c r="DN468">
        <v>1571</v>
      </c>
      <c r="DO468">
        <v>1</v>
      </c>
      <c r="DP468">
        <v>0.12709999999999999</v>
      </c>
      <c r="DQ468">
        <v>80</v>
      </c>
      <c r="DR468">
        <v>1571</v>
      </c>
    </row>
    <row r="469" spans="95:122" x14ac:dyDescent="0.25">
      <c r="CQ469" t="s">
        <v>637</v>
      </c>
      <c r="CR469" t="s">
        <v>6</v>
      </c>
      <c r="CS469" t="s">
        <v>19</v>
      </c>
      <c r="CT469">
        <v>46077</v>
      </c>
      <c r="CU469">
        <v>1</v>
      </c>
      <c r="CV469">
        <v>1</v>
      </c>
      <c r="CX469">
        <v>1</v>
      </c>
      <c r="CZ469">
        <v>3.4722222222222222E-5</v>
      </c>
      <c r="DA469">
        <v>3.4722222222222222E-5</v>
      </c>
      <c r="DB469">
        <v>0.22236111111111112</v>
      </c>
      <c r="DC469">
        <v>0.14912037037037038</v>
      </c>
      <c r="DD469">
        <v>198</v>
      </c>
      <c r="DE469">
        <v>280</v>
      </c>
      <c r="DF469">
        <v>20</v>
      </c>
      <c r="DG469">
        <v>1.7</v>
      </c>
      <c r="DH469">
        <v>19489</v>
      </c>
      <c r="DI469">
        <v>0.10100000000000001</v>
      </c>
      <c r="DJ469">
        <v>1</v>
      </c>
      <c r="DK469">
        <v>0.05</v>
      </c>
      <c r="DL469">
        <v>2500</v>
      </c>
      <c r="DM469">
        <v>2500</v>
      </c>
      <c r="DN469">
        <v>2500</v>
      </c>
      <c r="DO469">
        <v>1</v>
      </c>
      <c r="DP469">
        <v>0.1426</v>
      </c>
      <c r="DQ469">
        <v>80</v>
      </c>
      <c r="DR469">
        <v>2500</v>
      </c>
    </row>
    <row r="470" spans="95:122" x14ac:dyDescent="0.25">
      <c r="CQ470" t="s">
        <v>637</v>
      </c>
      <c r="CR470" t="s">
        <v>6</v>
      </c>
      <c r="CS470" t="s">
        <v>81</v>
      </c>
      <c r="CT470">
        <v>46055</v>
      </c>
      <c r="CU470">
        <v>1</v>
      </c>
      <c r="CV470">
        <v>1</v>
      </c>
      <c r="CX470">
        <v>1</v>
      </c>
      <c r="CZ470">
        <v>2.3148148148148147E-5</v>
      </c>
      <c r="DA470">
        <v>2.3148148148148147E-5</v>
      </c>
      <c r="DB470">
        <v>2.0509259259259258E-2</v>
      </c>
      <c r="DC470">
        <v>0</v>
      </c>
      <c r="DD470">
        <v>70</v>
      </c>
      <c r="DE470">
        <v>108</v>
      </c>
      <c r="DF470">
        <v>11</v>
      </c>
      <c r="DG470" t="s">
        <v>986</v>
      </c>
      <c r="DH470">
        <v>13963</v>
      </c>
      <c r="DI470">
        <v>0.15709999999999999</v>
      </c>
      <c r="DJ470">
        <v>2</v>
      </c>
      <c r="DK470">
        <v>0.18179999999999999</v>
      </c>
      <c r="DL470">
        <v>4398</v>
      </c>
      <c r="DM470">
        <v>2199</v>
      </c>
      <c r="DN470">
        <v>4398</v>
      </c>
      <c r="DO470">
        <v>1</v>
      </c>
      <c r="DQ470">
        <v>80</v>
      </c>
      <c r="DR470">
        <v>2199</v>
      </c>
    </row>
    <row r="471" spans="95:122" x14ac:dyDescent="0.25">
      <c r="CQ471" t="s">
        <v>637</v>
      </c>
      <c r="CR471" t="s">
        <v>6</v>
      </c>
      <c r="CS471" t="s">
        <v>81</v>
      </c>
      <c r="CT471">
        <v>46078</v>
      </c>
      <c r="CU471">
        <v>1</v>
      </c>
      <c r="CV471">
        <v>1</v>
      </c>
      <c r="CX471">
        <v>1</v>
      </c>
      <c r="CZ471">
        <v>8.1018518518518516E-5</v>
      </c>
      <c r="DA471">
        <v>8.1018518518518516E-5</v>
      </c>
      <c r="DB471">
        <v>0.1816898148148148</v>
      </c>
      <c r="DC471">
        <v>0.15061342592592591</v>
      </c>
      <c r="DD471">
        <v>53</v>
      </c>
      <c r="DE471">
        <v>127</v>
      </c>
      <c r="DF471">
        <v>9</v>
      </c>
      <c r="DG471" t="s">
        <v>710</v>
      </c>
      <c r="DH471">
        <v>34238</v>
      </c>
      <c r="DI471">
        <v>0.16980000000000001</v>
      </c>
      <c r="DJ471">
        <v>1</v>
      </c>
      <c r="DK471">
        <v>0.1111</v>
      </c>
      <c r="DL471">
        <v>350</v>
      </c>
      <c r="DM471">
        <v>350</v>
      </c>
      <c r="DN471">
        <v>350</v>
      </c>
      <c r="DO471">
        <v>1</v>
      </c>
      <c r="DP471">
        <v>0.28799999999999998</v>
      </c>
      <c r="DQ471">
        <v>80</v>
      </c>
      <c r="DR471">
        <v>350</v>
      </c>
    </row>
    <row r="472" spans="95:122" x14ac:dyDescent="0.25">
      <c r="CQ472" t="s">
        <v>637</v>
      </c>
      <c r="CR472" t="s">
        <v>6</v>
      </c>
      <c r="CS472" t="s">
        <v>105</v>
      </c>
      <c r="CT472">
        <v>46058</v>
      </c>
      <c r="CU472">
        <v>1</v>
      </c>
      <c r="CV472">
        <v>1</v>
      </c>
      <c r="CX472">
        <v>1</v>
      </c>
      <c r="CZ472">
        <v>4.6296296296296294E-5</v>
      </c>
      <c r="DA472">
        <v>4.6296296296296294E-5</v>
      </c>
      <c r="DB472">
        <v>3.9976851851851854E-2</v>
      </c>
      <c r="DC472">
        <v>2.6898148148148147E-2</v>
      </c>
      <c r="DD472">
        <v>100</v>
      </c>
      <c r="DE472">
        <v>195</v>
      </c>
      <c r="DF472">
        <v>11</v>
      </c>
      <c r="DG472">
        <v>2</v>
      </c>
      <c r="DH472">
        <v>34778</v>
      </c>
      <c r="DI472">
        <v>0.11</v>
      </c>
      <c r="DJ472">
        <v>1</v>
      </c>
      <c r="DK472">
        <v>9.0899999999999995E-2</v>
      </c>
      <c r="DL472">
        <v>3200</v>
      </c>
      <c r="DM472">
        <v>3200</v>
      </c>
      <c r="DN472">
        <v>3200</v>
      </c>
      <c r="DO472">
        <v>1</v>
      </c>
      <c r="DP472">
        <v>0.1061</v>
      </c>
      <c r="DQ472">
        <v>80</v>
      </c>
      <c r="DR472">
        <v>3200</v>
      </c>
    </row>
    <row r="473" spans="95:122" x14ac:dyDescent="0.25">
      <c r="CQ473" t="s">
        <v>637</v>
      </c>
      <c r="CR473" t="s">
        <v>6</v>
      </c>
      <c r="CS473" t="s">
        <v>105</v>
      </c>
      <c r="CT473">
        <v>46073</v>
      </c>
      <c r="CU473">
        <v>1</v>
      </c>
      <c r="CV473">
        <v>1</v>
      </c>
      <c r="CX473">
        <v>1</v>
      </c>
      <c r="CZ473">
        <v>5.7870370370370373E-5</v>
      </c>
      <c r="DA473">
        <v>5.7870370370370373E-5</v>
      </c>
      <c r="DB473">
        <v>0.16187499999999999</v>
      </c>
      <c r="DC473">
        <v>0.16114583333333332</v>
      </c>
      <c r="DD473">
        <v>86</v>
      </c>
      <c r="DE473">
        <v>177</v>
      </c>
      <c r="DF473">
        <v>22</v>
      </c>
      <c r="DG473" t="s">
        <v>789</v>
      </c>
      <c r="DH473">
        <v>40165</v>
      </c>
      <c r="DI473">
        <v>0.25580000000000003</v>
      </c>
      <c r="DJ473">
        <v>1</v>
      </c>
      <c r="DK473">
        <v>4.5499999999999999E-2</v>
      </c>
      <c r="DL473">
        <v>8000</v>
      </c>
      <c r="DM473">
        <v>8000</v>
      </c>
      <c r="DN473">
        <v>8000</v>
      </c>
      <c r="DO473">
        <v>1</v>
      </c>
      <c r="DP473">
        <v>0.13469999999999999</v>
      </c>
      <c r="DQ473">
        <v>80</v>
      </c>
      <c r="DR473">
        <v>8000</v>
      </c>
    </row>
    <row r="474" spans="95:122" x14ac:dyDescent="0.25">
      <c r="CQ474" t="s">
        <v>637</v>
      </c>
      <c r="CR474" t="s">
        <v>6</v>
      </c>
      <c r="CS474" t="s">
        <v>37</v>
      </c>
      <c r="CT474">
        <v>46066</v>
      </c>
      <c r="CU474">
        <v>1</v>
      </c>
      <c r="CV474">
        <v>1</v>
      </c>
      <c r="CX474">
        <v>1</v>
      </c>
      <c r="CZ474">
        <v>2.3148148148148149E-4</v>
      </c>
      <c r="DA474">
        <v>2.3148148148148149E-4</v>
      </c>
      <c r="DB474">
        <v>0.19425925925925927</v>
      </c>
      <c r="DC474">
        <v>0.14527777777777778</v>
      </c>
      <c r="DD474">
        <v>112</v>
      </c>
      <c r="DE474">
        <v>155</v>
      </c>
      <c r="DF474">
        <v>20</v>
      </c>
      <c r="DG474">
        <v>1.75</v>
      </c>
      <c r="DH474">
        <v>19990</v>
      </c>
      <c r="DI474">
        <v>0.17860000000000001</v>
      </c>
      <c r="DJ474">
        <v>1</v>
      </c>
      <c r="DK474">
        <v>0.05</v>
      </c>
      <c r="DL474">
        <v>300</v>
      </c>
      <c r="DM474">
        <v>300</v>
      </c>
      <c r="DN474">
        <v>300</v>
      </c>
      <c r="DO474">
        <v>1</v>
      </c>
      <c r="DQ474">
        <v>80</v>
      </c>
      <c r="DR474">
        <v>300</v>
      </c>
    </row>
    <row r="475" spans="95:122" x14ac:dyDescent="0.25">
      <c r="CQ475" t="s">
        <v>637</v>
      </c>
      <c r="CR475" t="s">
        <v>6</v>
      </c>
      <c r="CS475" t="s">
        <v>37</v>
      </c>
      <c r="CT475">
        <v>46072</v>
      </c>
      <c r="CU475">
        <v>1</v>
      </c>
      <c r="CV475">
        <v>1</v>
      </c>
      <c r="CX475">
        <v>1</v>
      </c>
      <c r="CZ475">
        <v>5.7870370370370373E-5</v>
      </c>
      <c r="DA475">
        <v>5.7870370370370373E-5</v>
      </c>
      <c r="DB475">
        <v>0.11359953703703704</v>
      </c>
      <c r="DC475">
        <v>0.21009259259259258</v>
      </c>
      <c r="DD475">
        <v>90</v>
      </c>
      <c r="DE475">
        <v>126</v>
      </c>
      <c r="DF475">
        <v>14</v>
      </c>
      <c r="DG475" t="s">
        <v>1021</v>
      </c>
      <c r="DH475">
        <v>30720</v>
      </c>
      <c r="DI475">
        <v>0.15559999999999999</v>
      </c>
      <c r="DJ475">
        <v>4</v>
      </c>
      <c r="DK475">
        <v>0.28570000000000001</v>
      </c>
      <c r="DL475">
        <v>20216</v>
      </c>
      <c r="DM475">
        <v>5054</v>
      </c>
      <c r="DN475">
        <v>16836</v>
      </c>
      <c r="DO475">
        <v>0.83279999999999998</v>
      </c>
      <c r="DP475">
        <v>0.1245</v>
      </c>
      <c r="DQ475">
        <v>80</v>
      </c>
      <c r="DR475">
        <v>5612</v>
      </c>
    </row>
    <row r="476" spans="95:122" x14ac:dyDescent="0.25">
      <c r="CQ476" t="s">
        <v>637</v>
      </c>
      <c r="CR476" t="s">
        <v>6</v>
      </c>
      <c r="CS476" t="s">
        <v>37</v>
      </c>
      <c r="CT476">
        <v>46079</v>
      </c>
      <c r="CU476">
        <v>1</v>
      </c>
      <c r="CV476">
        <v>1</v>
      </c>
      <c r="CX476">
        <v>1</v>
      </c>
      <c r="CZ476">
        <v>4.6296296296296294E-5</v>
      </c>
      <c r="DA476">
        <v>4.6296296296296294E-5</v>
      </c>
      <c r="DB476">
        <v>0.13383101851851853</v>
      </c>
      <c r="DC476">
        <v>0.21976851851851853</v>
      </c>
      <c r="DD476">
        <v>107</v>
      </c>
      <c r="DE476">
        <v>139</v>
      </c>
      <c r="DF476">
        <v>20</v>
      </c>
      <c r="DG476">
        <v>1.55</v>
      </c>
      <c r="DH476">
        <v>15600</v>
      </c>
      <c r="DI476">
        <v>0.18690000000000001</v>
      </c>
      <c r="DJ476">
        <v>1</v>
      </c>
      <c r="DK476">
        <v>0.05</v>
      </c>
      <c r="DL476">
        <v>300</v>
      </c>
      <c r="DM476">
        <v>300</v>
      </c>
      <c r="DN476">
        <v>300</v>
      </c>
      <c r="DO476">
        <v>1</v>
      </c>
      <c r="DQ476">
        <v>80</v>
      </c>
      <c r="DR476">
        <v>300</v>
      </c>
    </row>
    <row r="477" spans="95:122" x14ac:dyDescent="0.25">
      <c r="CQ477" t="s">
        <v>637</v>
      </c>
      <c r="CR477" t="s">
        <v>6</v>
      </c>
      <c r="CS477" t="s">
        <v>97</v>
      </c>
      <c r="CT477">
        <v>46056</v>
      </c>
      <c r="CU477">
        <v>1</v>
      </c>
      <c r="CV477">
        <v>1</v>
      </c>
      <c r="CX477">
        <v>1</v>
      </c>
      <c r="CZ477">
        <v>1.1574074074074073E-5</v>
      </c>
      <c r="DA477">
        <v>1.1574074074074073E-5</v>
      </c>
      <c r="DB477">
        <v>0.10386574074074074</v>
      </c>
      <c r="DC477">
        <v>3.2673611111111112E-2</v>
      </c>
      <c r="DD477">
        <v>57</v>
      </c>
      <c r="DE477">
        <v>186</v>
      </c>
      <c r="DF477">
        <v>22</v>
      </c>
      <c r="DG477" t="s">
        <v>809</v>
      </c>
      <c r="DH477">
        <v>45229</v>
      </c>
      <c r="DI477">
        <v>0.38600000000000001</v>
      </c>
      <c r="DJ477">
        <v>4</v>
      </c>
      <c r="DK477">
        <v>0.18179999999999999</v>
      </c>
      <c r="DL477">
        <v>1720</v>
      </c>
      <c r="DM477">
        <v>430</v>
      </c>
      <c r="DN477">
        <v>920</v>
      </c>
      <c r="DO477">
        <v>0.53490000000000004</v>
      </c>
      <c r="DP477">
        <v>7.1300000000000002E-2</v>
      </c>
      <c r="DQ477">
        <v>80</v>
      </c>
      <c r="DR477">
        <v>307</v>
      </c>
    </row>
    <row r="478" spans="95:122" x14ac:dyDescent="0.25">
      <c r="CQ478" t="s">
        <v>637</v>
      </c>
      <c r="CR478" t="s">
        <v>6</v>
      </c>
      <c r="CS478" t="s">
        <v>97</v>
      </c>
      <c r="CT478">
        <v>46062</v>
      </c>
      <c r="CU478">
        <v>1</v>
      </c>
      <c r="CV478">
        <v>1</v>
      </c>
      <c r="CX478">
        <v>1</v>
      </c>
      <c r="CZ478">
        <v>0</v>
      </c>
      <c r="DA478">
        <v>0</v>
      </c>
      <c r="DB478">
        <v>5.2592592592592594E-2</v>
      </c>
      <c r="DC478">
        <v>1.0706018518518519E-2</v>
      </c>
      <c r="DD478">
        <v>78</v>
      </c>
      <c r="DE478">
        <v>150</v>
      </c>
      <c r="DF478">
        <v>19</v>
      </c>
      <c r="DG478" t="s">
        <v>966</v>
      </c>
      <c r="DH478">
        <v>16782</v>
      </c>
      <c r="DI478">
        <v>0.24360000000000001</v>
      </c>
      <c r="DJ478">
        <v>2</v>
      </c>
      <c r="DK478">
        <v>0.1053</v>
      </c>
      <c r="DL478">
        <v>5700</v>
      </c>
      <c r="DM478">
        <v>2850</v>
      </c>
      <c r="DN478">
        <v>5700</v>
      </c>
      <c r="DO478">
        <v>1</v>
      </c>
      <c r="DP478">
        <v>0.42880000000000001</v>
      </c>
      <c r="DQ478">
        <v>80</v>
      </c>
      <c r="DR478">
        <v>2850</v>
      </c>
    </row>
    <row r="479" spans="95:122" x14ac:dyDescent="0.25">
      <c r="CQ479" t="s">
        <v>637</v>
      </c>
      <c r="CR479" t="s">
        <v>6</v>
      </c>
      <c r="CS479" t="s">
        <v>97</v>
      </c>
      <c r="CT479">
        <v>46072</v>
      </c>
      <c r="CU479">
        <v>1</v>
      </c>
      <c r="CV479">
        <v>1</v>
      </c>
      <c r="CX479">
        <v>1</v>
      </c>
      <c r="CZ479">
        <v>1.1574074074074073E-5</v>
      </c>
      <c r="DA479">
        <v>1.1574074074074073E-5</v>
      </c>
      <c r="DB479">
        <v>0.15403935185185186</v>
      </c>
      <c r="DC479">
        <v>0.17041666666666666</v>
      </c>
      <c r="DD479">
        <v>105</v>
      </c>
      <c r="DE479">
        <v>190</v>
      </c>
      <c r="DF479">
        <v>34</v>
      </c>
      <c r="DG479" t="s">
        <v>1028</v>
      </c>
      <c r="DH479">
        <v>18695</v>
      </c>
      <c r="DI479">
        <v>0.32379999999999998</v>
      </c>
      <c r="DJ479">
        <v>3</v>
      </c>
      <c r="DK479">
        <v>8.8200000000000001E-2</v>
      </c>
      <c r="DL479">
        <v>8200</v>
      </c>
      <c r="DM479">
        <v>2733</v>
      </c>
      <c r="DN479">
        <v>7160</v>
      </c>
      <c r="DO479">
        <v>0.87319999999999998</v>
      </c>
      <c r="DP479">
        <v>0.4204</v>
      </c>
      <c r="DQ479">
        <v>80</v>
      </c>
      <c r="DR479">
        <v>7160</v>
      </c>
    </row>
    <row r="480" spans="95:122" x14ac:dyDescent="0.25">
      <c r="CQ480" t="s">
        <v>637</v>
      </c>
      <c r="CR480" t="s">
        <v>6</v>
      </c>
      <c r="CS480" t="s">
        <v>97</v>
      </c>
      <c r="CT480">
        <v>46081</v>
      </c>
      <c r="CU480">
        <v>1</v>
      </c>
      <c r="CV480">
        <v>1</v>
      </c>
      <c r="CX480">
        <v>1</v>
      </c>
      <c r="CZ480">
        <v>4.6296296296296294E-5</v>
      </c>
      <c r="DA480">
        <v>4.6296296296296294E-5</v>
      </c>
      <c r="DB480">
        <v>0.1487037037037037</v>
      </c>
      <c r="DC480">
        <v>4.148148148148148E-2</v>
      </c>
      <c r="DD480">
        <v>44</v>
      </c>
      <c r="DE480">
        <v>87</v>
      </c>
      <c r="DF480">
        <v>31</v>
      </c>
      <c r="DG480" t="s">
        <v>1090</v>
      </c>
      <c r="DH480">
        <v>25373</v>
      </c>
      <c r="DI480">
        <v>0.70450000000000002</v>
      </c>
      <c r="DJ480">
        <v>1</v>
      </c>
      <c r="DK480">
        <v>3.2300000000000002E-2</v>
      </c>
      <c r="DL480">
        <v>1000</v>
      </c>
      <c r="DM480">
        <v>1000</v>
      </c>
      <c r="DN480">
        <v>1200</v>
      </c>
      <c r="DO480">
        <v>1.2</v>
      </c>
      <c r="DQ480">
        <v>80</v>
      </c>
      <c r="DR480">
        <v>1200</v>
      </c>
    </row>
    <row r="481" spans="95:122" x14ac:dyDescent="0.25">
      <c r="CQ481" t="s">
        <v>637</v>
      </c>
      <c r="CR481" t="s">
        <v>6</v>
      </c>
      <c r="CS481" t="s">
        <v>34</v>
      </c>
      <c r="CT481">
        <v>46055</v>
      </c>
      <c r="CU481">
        <v>1</v>
      </c>
      <c r="CV481">
        <v>1</v>
      </c>
      <c r="CW481">
        <v>1</v>
      </c>
      <c r="CZ481">
        <v>2.1030092592592593E-2</v>
      </c>
      <c r="DA481">
        <v>2.1030092592592593E-2</v>
      </c>
      <c r="DB481">
        <v>3.4247685185185187E-2</v>
      </c>
      <c r="DC481">
        <v>1.2141203703703704E-2</v>
      </c>
      <c r="DD481">
        <v>52</v>
      </c>
      <c r="DE481">
        <v>58</v>
      </c>
      <c r="DF481">
        <v>14</v>
      </c>
      <c r="DG481" t="s">
        <v>733</v>
      </c>
      <c r="DH481">
        <v>28339</v>
      </c>
      <c r="DI481">
        <v>0.26919999999999999</v>
      </c>
      <c r="DJ481">
        <v>8</v>
      </c>
      <c r="DK481">
        <v>0.57140000000000002</v>
      </c>
      <c r="DL481">
        <v>6278</v>
      </c>
      <c r="DM481">
        <v>785</v>
      </c>
      <c r="DN481">
        <v>6278</v>
      </c>
      <c r="DO481">
        <v>1</v>
      </c>
      <c r="DQ481">
        <v>80</v>
      </c>
      <c r="DR481">
        <v>785</v>
      </c>
    </row>
    <row r="482" spans="95:122" x14ac:dyDescent="0.25">
      <c r="CQ482" t="s">
        <v>637</v>
      </c>
      <c r="CR482" t="s">
        <v>6</v>
      </c>
      <c r="CS482" t="s">
        <v>34</v>
      </c>
      <c r="CT482">
        <v>46057</v>
      </c>
      <c r="CU482">
        <v>1</v>
      </c>
      <c r="CV482">
        <v>1</v>
      </c>
      <c r="CX482">
        <v>1</v>
      </c>
      <c r="CZ482">
        <v>5.7870370370370373E-5</v>
      </c>
      <c r="DA482">
        <v>5.7870370370370373E-5</v>
      </c>
      <c r="DB482">
        <v>2.3460648148148147E-2</v>
      </c>
      <c r="DC482">
        <v>8.5416666666666662E-3</v>
      </c>
      <c r="DD482">
        <v>185</v>
      </c>
      <c r="DE482">
        <v>209</v>
      </c>
      <c r="DF482">
        <v>13</v>
      </c>
      <c r="DG482" t="s">
        <v>707</v>
      </c>
      <c r="DH482">
        <v>48401</v>
      </c>
      <c r="DI482">
        <v>7.0300000000000001E-2</v>
      </c>
      <c r="DJ482">
        <v>1</v>
      </c>
      <c r="DK482">
        <v>7.6899999999999996E-2</v>
      </c>
      <c r="DL482">
        <v>7550</v>
      </c>
      <c r="DM482">
        <v>7550</v>
      </c>
      <c r="DN482">
        <v>7550</v>
      </c>
      <c r="DO482">
        <v>1</v>
      </c>
      <c r="DP482">
        <v>0.21590000000000001</v>
      </c>
      <c r="DQ482">
        <v>80</v>
      </c>
      <c r="DR482">
        <v>7550</v>
      </c>
    </row>
    <row r="483" spans="95:122" x14ac:dyDescent="0.25">
      <c r="CQ483" t="s">
        <v>637</v>
      </c>
      <c r="CR483" t="s">
        <v>6</v>
      </c>
      <c r="CS483" t="s">
        <v>78</v>
      </c>
      <c r="CT483">
        <v>46064</v>
      </c>
      <c r="CU483">
        <v>1</v>
      </c>
      <c r="CV483">
        <v>1</v>
      </c>
      <c r="CX483">
        <v>1</v>
      </c>
      <c r="CZ483">
        <v>2.8935185185185184E-4</v>
      </c>
      <c r="DA483">
        <v>2.8935185185185184E-4</v>
      </c>
      <c r="DB483">
        <v>4.0925925925925928E-2</v>
      </c>
      <c r="DC483">
        <v>1.0405092592592593E-2</v>
      </c>
      <c r="DD483">
        <v>67</v>
      </c>
      <c r="DE483">
        <v>143</v>
      </c>
      <c r="DF483">
        <v>20</v>
      </c>
      <c r="DG483">
        <v>1.55</v>
      </c>
      <c r="DH483">
        <v>13083</v>
      </c>
      <c r="DI483">
        <v>0.29849999999999999</v>
      </c>
      <c r="DJ483">
        <v>1</v>
      </c>
      <c r="DK483">
        <v>0.05</v>
      </c>
      <c r="DL483">
        <v>420</v>
      </c>
      <c r="DM483">
        <v>420</v>
      </c>
      <c r="DN483">
        <v>420</v>
      </c>
      <c r="DO483">
        <v>1</v>
      </c>
      <c r="DQ483">
        <v>80</v>
      </c>
      <c r="DR483">
        <v>420</v>
      </c>
    </row>
    <row r="484" spans="95:122" x14ac:dyDescent="0.25">
      <c r="CQ484" t="s">
        <v>637</v>
      </c>
      <c r="CR484" t="s">
        <v>6</v>
      </c>
      <c r="CS484" t="s">
        <v>78</v>
      </c>
      <c r="CT484">
        <v>46065</v>
      </c>
      <c r="CU484">
        <v>1</v>
      </c>
      <c r="CV484">
        <v>1</v>
      </c>
      <c r="CZ484">
        <v>9.2592592592592588E-5</v>
      </c>
      <c r="DA484">
        <v>9.2592592592592588E-5</v>
      </c>
      <c r="DB484">
        <v>3.7523148148148146E-2</v>
      </c>
      <c r="DC484">
        <v>7.1759259259259259E-4</v>
      </c>
      <c r="DD484">
        <v>79</v>
      </c>
      <c r="DE484">
        <v>130</v>
      </c>
      <c r="DF484">
        <v>27</v>
      </c>
      <c r="DG484" t="s">
        <v>693</v>
      </c>
      <c r="DH484">
        <v>29793</v>
      </c>
      <c r="DI484">
        <v>0.34179999999999999</v>
      </c>
      <c r="DJ484">
        <v>1</v>
      </c>
      <c r="DK484">
        <v>3.6999999999999998E-2</v>
      </c>
      <c r="DL484">
        <v>19500</v>
      </c>
      <c r="DM484">
        <v>19500</v>
      </c>
      <c r="DN484">
        <v>19500</v>
      </c>
      <c r="DO484">
        <v>1</v>
      </c>
      <c r="DP484">
        <v>1.0012000000000001</v>
      </c>
      <c r="DQ484">
        <v>80</v>
      </c>
      <c r="DR484">
        <v>19500</v>
      </c>
    </row>
    <row r="485" spans="95:122" x14ac:dyDescent="0.25">
      <c r="CQ485" t="s">
        <v>637</v>
      </c>
      <c r="CR485" t="s">
        <v>3</v>
      </c>
      <c r="CS485" t="s">
        <v>22</v>
      </c>
      <c r="CT485">
        <v>46058</v>
      </c>
      <c r="CU485">
        <v>1</v>
      </c>
      <c r="CV485">
        <v>1</v>
      </c>
      <c r="CX485">
        <v>1</v>
      </c>
      <c r="CZ485">
        <v>5.4398148148148144E-4</v>
      </c>
      <c r="DA485">
        <v>5.4398148148148144E-4</v>
      </c>
      <c r="DB485">
        <v>3.9502314814814816E-2</v>
      </c>
      <c r="DC485">
        <v>2.119212962962963E-2</v>
      </c>
      <c r="DD485">
        <v>64</v>
      </c>
      <c r="DE485">
        <v>147</v>
      </c>
      <c r="DF485">
        <v>14</v>
      </c>
      <c r="DG485" t="s">
        <v>853</v>
      </c>
      <c r="DH485">
        <v>45411</v>
      </c>
      <c r="DI485">
        <v>0.21879999999999999</v>
      </c>
      <c r="DJ485">
        <v>1</v>
      </c>
      <c r="DK485">
        <v>7.1400000000000005E-2</v>
      </c>
      <c r="DL485">
        <v>400</v>
      </c>
      <c r="DM485">
        <v>400</v>
      </c>
      <c r="DN485">
        <v>400</v>
      </c>
      <c r="DO485">
        <v>1</v>
      </c>
      <c r="DQ485">
        <v>80</v>
      </c>
      <c r="DR485">
        <v>400</v>
      </c>
    </row>
    <row r="486" spans="95:122" x14ac:dyDescent="0.25">
      <c r="CQ486" t="s">
        <v>637</v>
      </c>
      <c r="CR486" t="s">
        <v>3</v>
      </c>
      <c r="CS486" t="s">
        <v>24</v>
      </c>
      <c r="CT486">
        <v>46070</v>
      </c>
      <c r="CU486">
        <v>1</v>
      </c>
      <c r="CV486">
        <v>1</v>
      </c>
      <c r="CZ486">
        <v>0</v>
      </c>
      <c r="DA486">
        <v>0</v>
      </c>
      <c r="DB486">
        <v>0</v>
      </c>
      <c r="DC486">
        <v>0</v>
      </c>
      <c r="DQ486">
        <v>80</v>
      </c>
    </row>
    <row r="487" spans="95:122" x14ac:dyDescent="0.25">
      <c r="CQ487" t="s">
        <v>637</v>
      </c>
      <c r="CR487" t="s">
        <v>3</v>
      </c>
      <c r="CS487" t="s">
        <v>13</v>
      </c>
      <c r="CT487">
        <v>46070</v>
      </c>
      <c r="CU487">
        <v>1</v>
      </c>
      <c r="CV487">
        <v>1</v>
      </c>
      <c r="CW487">
        <v>1</v>
      </c>
      <c r="CZ487">
        <v>8.6689814814814806E-3</v>
      </c>
      <c r="DA487">
        <v>8.6689814814814806E-3</v>
      </c>
      <c r="DB487">
        <v>0.18417824074074074</v>
      </c>
      <c r="DC487">
        <v>0.12283564814814815</v>
      </c>
      <c r="DD487">
        <v>98</v>
      </c>
      <c r="DE487">
        <v>201</v>
      </c>
      <c r="DF487">
        <v>17</v>
      </c>
      <c r="DG487" t="s">
        <v>823</v>
      </c>
      <c r="DH487">
        <v>32020</v>
      </c>
      <c r="DI487">
        <v>0.17349999999999999</v>
      </c>
      <c r="DQ487">
        <v>80</v>
      </c>
    </row>
    <row r="488" spans="95:122" x14ac:dyDescent="0.25">
      <c r="CQ488" t="s">
        <v>637</v>
      </c>
      <c r="CR488" t="s">
        <v>3</v>
      </c>
      <c r="CS488" t="s">
        <v>13</v>
      </c>
      <c r="CT488">
        <v>46080</v>
      </c>
      <c r="CU488">
        <v>1</v>
      </c>
      <c r="CV488">
        <v>1</v>
      </c>
      <c r="CX488">
        <v>1</v>
      </c>
      <c r="CZ488">
        <v>1.5046296296296297E-4</v>
      </c>
      <c r="DA488">
        <v>1.5046296296296297E-4</v>
      </c>
      <c r="DB488">
        <v>0.21631944444444445</v>
      </c>
      <c r="DC488">
        <v>0.16008101851851853</v>
      </c>
      <c r="DD488">
        <v>75</v>
      </c>
      <c r="DE488">
        <v>161</v>
      </c>
      <c r="DF488">
        <v>18</v>
      </c>
      <c r="DG488" t="s">
        <v>709</v>
      </c>
      <c r="DH488">
        <v>26533</v>
      </c>
      <c r="DI488">
        <v>0.24</v>
      </c>
      <c r="DJ488">
        <v>1</v>
      </c>
      <c r="DK488">
        <v>5.5599999999999997E-2</v>
      </c>
      <c r="DL488">
        <v>10000</v>
      </c>
      <c r="DM488">
        <v>10000</v>
      </c>
      <c r="DN488">
        <v>10000</v>
      </c>
      <c r="DO488">
        <v>1</v>
      </c>
      <c r="DP488">
        <v>0.1106</v>
      </c>
      <c r="DQ488">
        <v>80</v>
      </c>
      <c r="DR488">
        <v>10000</v>
      </c>
    </row>
    <row r="489" spans="95:122" x14ac:dyDescent="0.25">
      <c r="CQ489" t="s">
        <v>637</v>
      </c>
      <c r="CR489" t="s">
        <v>3</v>
      </c>
      <c r="CS489" t="s">
        <v>32</v>
      </c>
      <c r="CT489">
        <v>46069</v>
      </c>
      <c r="CU489">
        <v>1</v>
      </c>
      <c r="CV489">
        <v>1</v>
      </c>
      <c r="CW489">
        <v>1</v>
      </c>
      <c r="CZ489">
        <v>4.4560185185185189E-3</v>
      </c>
      <c r="DA489">
        <v>4.4560185185185189E-3</v>
      </c>
      <c r="DB489">
        <v>0.18123842592592593</v>
      </c>
      <c r="DC489">
        <v>0.19688657407407406</v>
      </c>
      <c r="DD489">
        <v>75</v>
      </c>
      <c r="DE489">
        <v>158</v>
      </c>
      <c r="DF489">
        <v>20</v>
      </c>
      <c r="DG489">
        <v>2.2999999999999998</v>
      </c>
      <c r="DH489">
        <v>36079</v>
      </c>
      <c r="DI489">
        <v>0.26669999999999999</v>
      </c>
      <c r="DJ489">
        <v>3</v>
      </c>
      <c r="DK489">
        <v>0.15</v>
      </c>
      <c r="DL489">
        <v>12350</v>
      </c>
      <c r="DM489">
        <v>4117</v>
      </c>
      <c r="DN489">
        <v>6800</v>
      </c>
      <c r="DO489">
        <v>0.55059999999999998</v>
      </c>
      <c r="DP489">
        <v>9.2399999999999996E-2</v>
      </c>
      <c r="DQ489">
        <v>80</v>
      </c>
      <c r="DR489">
        <v>2267</v>
      </c>
    </row>
    <row r="490" spans="95:122" x14ac:dyDescent="0.25">
      <c r="CQ490" t="s">
        <v>637</v>
      </c>
      <c r="CR490" t="s">
        <v>3</v>
      </c>
      <c r="CS490" t="s">
        <v>32</v>
      </c>
      <c r="CT490">
        <v>46071</v>
      </c>
      <c r="CU490">
        <v>1</v>
      </c>
      <c r="CV490">
        <v>1</v>
      </c>
      <c r="CX490">
        <v>1</v>
      </c>
      <c r="CZ490">
        <v>0</v>
      </c>
      <c r="DA490">
        <v>0</v>
      </c>
      <c r="DB490">
        <v>0.19831018518518517</v>
      </c>
      <c r="DC490">
        <v>0.14938657407407407</v>
      </c>
      <c r="DD490">
        <v>81</v>
      </c>
      <c r="DE490">
        <v>215</v>
      </c>
      <c r="DF490">
        <v>25</v>
      </c>
      <c r="DG490">
        <v>1.96</v>
      </c>
      <c r="DH490">
        <v>39892</v>
      </c>
      <c r="DI490">
        <v>0.30859999999999999</v>
      </c>
      <c r="DJ490">
        <v>1</v>
      </c>
      <c r="DK490">
        <v>0.04</v>
      </c>
      <c r="DL490">
        <v>30000</v>
      </c>
      <c r="DM490">
        <v>30000</v>
      </c>
      <c r="DN490">
        <v>30000</v>
      </c>
      <c r="DO490">
        <v>1</v>
      </c>
      <c r="DP490">
        <v>0.1172</v>
      </c>
      <c r="DQ490">
        <v>80</v>
      </c>
      <c r="DR490">
        <v>30000</v>
      </c>
    </row>
    <row r="491" spans="95:122" x14ac:dyDescent="0.25">
      <c r="CQ491" t="s">
        <v>637</v>
      </c>
      <c r="CR491" t="s">
        <v>3</v>
      </c>
      <c r="CS491" t="s">
        <v>96</v>
      </c>
      <c r="CT491">
        <v>46070</v>
      </c>
      <c r="CU491">
        <v>1</v>
      </c>
      <c r="CV491">
        <v>1</v>
      </c>
      <c r="CW491">
        <v>1</v>
      </c>
      <c r="CZ491">
        <v>1.1076388888888889E-2</v>
      </c>
      <c r="DA491">
        <v>1.1076388888888889E-2</v>
      </c>
      <c r="DB491">
        <v>0.18181712962962962</v>
      </c>
      <c r="DC491">
        <v>0.15511574074074075</v>
      </c>
      <c r="DD491">
        <v>62</v>
      </c>
      <c r="DE491">
        <v>137</v>
      </c>
      <c r="DF491">
        <v>9</v>
      </c>
      <c r="DG491" t="s">
        <v>770</v>
      </c>
      <c r="DH491">
        <v>29188</v>
      </c>
      <c r="DI491">
        <v>0.1452</v>
      </c>
      <c r="DQ491">
        <v>80</v>
      </c>
    </row>
    <row r="492" spans="95:122" x14ac:dyDescent="0.25">
      <c r="CQ492" t="s">
        <v>637</v>
      </c>
      <c r="CR492" t="s">
        <v>3</v>
      </c>
      <c r="CS492" t="s">
        <v>23</v>
      </c>
      <c r="CT492">
        <v>46064</v>
      </c>
      <c r="CU492">
        <v>1</v>
      </c>
      <c r="CV492">
        <v>1</v>
      </c>
      <c r="CX492">
        <v>1</v>
      </c>
      <c r="CZ492">
        <v>8.1018518518518516E-5</v>
      </c>
      <c r="DA492">
        <v>8.1018518518518516E-5</v>
      </c>
      <c r="DB492">
        <v>3.636574074074074E-2</v>
      </c>
      <c r="DC492">
        <v>6.2037037037037035E-3</v>
      </c>
      <c r="DD492">
        <v>60</v>
      </c>
      <c r="DE492">
        <v>131</v>
      </c>
      <c r="DF492">
        <v>20</v>
      </c>
      <c r="DG492">
        <v>1.75</v>
      </c>
      <c r="DH492">
        <v>23915</v>
      </c>
      <c r="DI492">
        <v>0.33329999999999999</v>
      </c>
      <c r="DJ492">
        <v>2</v>
      </c>
      <c r="DK492">
        <v>0.1</v>
      </c>
      <c r="DL492">
        <v>5200</v>
      </c>
      <c r="DM492">
        <v>2600</v>
      </c>
      <c r="DN492">
        <v>3400</v>
      </c>
      <c r="DO492">
        <v>0.65380000000000005</v>
      </c>
      <c r="DP492">
        <v>0.18110000000000001</v>
      </c>
      <c r="DQ492">
        <v>80</v>
      </c>
      <c r="DR492">
        <v>1700</v>
      </c>
    </row>
    <row r="493" spans="95:122" x14ac:dyDescent="0.25">
      <c r="CQ493" t="s">
        <v>637</v>
      </c>
      <c r="CR493" t="s">
        <v>3</v>
      </c>
      <c r="CS493" t="s">
        <v>23</v>
      </c>
      <c r="CT493">
        <v>46065</v>
      </c>
      <c r="CU493">
        <v>1</v>
      </c>
      <c r="CV493">
        <v>1</v>
      </c>
      <c r="CX493">
        <v>1</v>
      </c>
      <c r="CZ493">
        <v>3.4722222222222222E-5</v>
      </c>
      <c r="DA493">
        <v>3.4722222222222222E-5</v>
      </c>
      <c r="DB493">
        <v>8.6342592592592599E-3</v>
      </c>
      <c r="DC493">
        <v>1.7407407407407406E-2</v>
      </c>
      <c r="DD493">
        <v>147</v>
      </c>
      <c r="DE493">
        <v>308</v>
      </c>
      <c r="DF493">
        <v>22</v>
      </c>
      <c r="DG493" t="s">
        <v>701</v>
      </c>
      <c r="DH493">
        <v>26210</v>
      </c>
      <c r="DI493">
        <v>0.1497</v>
      </c>
      <c r="DJ493">
        <v>1</v>
      </c>
      <c r="DK493">
        <v>4.5499999999999999E-2</v>
      </c>
      <c r="DL493">
        <v>250</v>
      </c>
      <c r="DM493">
        <v>250</v>
      </c>
      <c r="DN493">
        <v>250</v>
      </c>
      <c r="DO493">
        <v>1</v>
      </c>
      <c r="DQ493">
        <v>80</v>
      </c>
      <c r="DR493">
        <v>250</v>
      </c>
    </row>
    <row r="494" spans="95:122" x14ac:dyDescent="0.25">
      <c r="CQ494" t="s">
        <v>637</v>
      </c>
      <c r="CR494" t="s">
        <v>3</v>
      </c>
      <c r="CS494" t="s">
        <v>23</v>
      </c>
      <c r="CT494">
        <v>46071</v>
      </c>
      <c r="CU494">
        <v>1</v>
      </c>
      <c r="CV494">
        <v>1</v>
      </c>
      <c r="CX494">
        <v>1</v>
      </c>
      <c r="CZ494">
        <v>1.1574074074074075E-4</v>
      </c>
      <c r="DA494">
        <v>1.1574074074074075E-4</v>
      </c>
      <c r="DB494">
        <v>0.18635416666666665</v>
      </c>
      <c r="DC494">
        <v>0.11445601851851851</v>
      </c>
      <c r="DD494">
        <v>57</v>
      </c>
      <c r="DE494">
        <v>151</v>
      </c>
      <c r="DF494">
        <v>16</v>
      </c>
      <c r="DG494">
        <v>2.375</v>
      </c>
      <c r="DH494">
        <v>46177</v>
      </c>
      <c r="DI494">
        <v>0.28070000000000001</v>
      </c>
      <c r="DJ494">
        <v>3</v>
      </c>
      <c r="DK494">
        <v>0.1875</v>
      </c>
      <c r="DL494">
        <v>3028</v>
      </c>
      <c r="DM494">
        <v>1009</v>
      </c>
      <c r="DN494">
        <v>2285</v>
      </c>
      <c r="DO494">
        <v>0.75460000000000005</v>
      </c>
      <c r="DP494">
        <v>0.30130000000000001</v>
      </c>
      <c r="DQ494">
        <v>80</v>
      </c>
      <c r="DR494">
        <v>1143</v>
      </c>
    </row>
    <row r="495" spans="95:122" x14ac:dyDescent="0.25">
      <c r="CQ495" t="s">
        <v>637</v>
      </c>
      <c r="CR495" t="s">
        <v>3</v>
      </c>
      <c r="CS495" t="s">
        <v>23</v>
      </c>
      <c r="CT495">
        <v>46073</v>
      </c>
      <c r="CU495">
        <v>1</v>
      </c>
      <c r="CV495">
        <v>1</v>
      </c>
      <c r="CX495">
        <v>1</v>
      </c>
      <c r="CZ495">
        <v>0</v>
      </c>
      <c r="DA495">
        <v>0</v>
      </c>
      <c r="DB495">
        <v>0.20027777777777778</v>
      </c>
      <c r="DC495">
        <v>0.14532407407407408</v>
      </c>
      <c r="DD495">
        <v>117</v>
      </c>
      <c r="DE495">
        <v>249</v>
      </c>
      <c r="DF495">
        <v>27</v>
      </c>
      <c r="DG495" t="s">
        <v>930</v>
      </c>
      <c r="DH495">
        <v>25345</v>
      </c>
      <c r="DI495">
        <v>0.23080000000000001</v>
      </c>
      <c r="DJ495">
        <v>1</v>
      </c>
      <c r="DK495">
        <v>3.6999999999999998E-2</v>
      </c>
      <c r="DL495">
        <v>403</v>
      </c>
      <c r="DM495">
        <v>403</v>
      </c>
      <c r="DN495">
        <v>403</v>
      </c>
      <c r="DO495">
        <v>1</v>
      </c>
      <c r="DQ495">
        <v>80</v>
      </c>
      <c r="DR495">
        <v>403</v>
      </c>
    </row>
    <row r="496" spans="95:122" x14ac:dyDescent="0.25">
      <c r="CQ496" t="s">
        <v>637</v>
      </c>
      <c r="CR496" t="s">
        <v>3</v>
      </c>
      <c r="CS496" t="s">
        <v>23</v>
      </c>
      <c r="CT496">
        <v>46077</v>
      </c>
      <c r="CU496">
        <v>1</v>
      </c>
      <c r="CV496">
        <v>1</v>
      </c>
      <c r="CX496">
        <v>1</v>
      </c>
      <c r="CZ496">
        <v>6.2500000000000001E-4</v>
      </c>
      <c r="DA496">
        <v>6.2500000000000001E-4</v>
      </c>
      <c r="DB496">
        <v>0.19172453703703704</v>
      </c>
      <c r="DC496">
        <v>0.14770833333333333</v>
      </c>
      <c r="DD496">
        <v>95</v>
      </c>
      <c r="DE496">
        <v>190</v>
      </c>
      <c r="DF496">
        <v>21</v>
      </c>
      <c r="DG496" t="s">
        <v>703</v>
      </c>
      <c r="DH496">
        <v>24881</v>
      </c>
      <c r="DI496">
        <v>0.22109999999999999</v>
      </c>
      <c r="DJ496">
        <v>5</v>
      </c>
      <c r="DK496">
        <v>0.23810000000000001</v>
      </c>
      <c r="DL496">
        <v>10931</v>
      </c>
      <c r="DM496">
        <v>2186</v>
      </c>
      <c r="DN496">
        <v>8555</v>
      </c>
      <c r="DO496">
        <v>0.78259999999999996</v>
      </c>
      <c r="DP496">
        <v>0.1454</v>
      </c>
      <c r="DQ496">
        <v>80</v>
      </c>
      <c r="DR496">
        <v>2852</v>
      </c>
    </row>
    <row r="497" spans="95:122" x14ac:dyDescent="0.25">
      <c r="CQ497" t="s">
        <v>637</v>
      </c>
      <c r="CR497" t="s">
        <v>3</v>
      </c>
      <c r="CS497" t="s">
        <v>23</v>
      </c>
      <c r="CT497">
        <v>46079</v>
      </c>
      <c r="CU497">
        <v>1</v>
      </c>
      <c r="CV497">
        <v>1</v>
      </c>
      <c r="CX497">
        <v>1</v>
      </c>
      <c r="CZ497">
        <v>0</v>
      </c>
      <c r="DA497">
        <v>0</v>
      </c>
      <c r="DB497">
        <v>0.17694444444444443</v>
      </c>
      <c r="DC497">
        <v>0.17061342592592593</v>
      </c>
      <c r="DD497">
        <v>82</v>
      </c>
      <c r="DE497">
        <v>163</v>
      </c>
      <c r="DF497">
        <v>22</v>
      </c>
      <c r="DG497" t="s">
        <v>676</v>
      </c>
      <c r="DH497">
        <v>24635</v>
      </c>
      <c r="DI497">
        <v>0.26829999999999998</v>
      </c>
      <c r="DJ497">
        <v>1</v>
      </c>
      <c r="DK497">
        <v>4.5499999999999999E-2</v>
      </c>
      <c r="DL497">
        <v>2000</v>
      </c>
      <c r="DM497">
        <v>2000</v>
      </c>
      <c r="DN497">
        <v>2000</v>
      </c>
      <c r="DO497">
        <v>1</v>
      </c>
      <c r="DP497">
        <v>0.17510000000000001</v>
      </c>
      <c r="DQ497">
        <v>80</v>
      </c>
      <c r="DR497">
        <v>2000</v>
      </c>
    </row>
    <row r="498" spans="95:122" x14ac:dyDescent="0.25">
      <c r="CQ498" t="s">
        <v>637</v>
      </c>
      <c r="CR498" t="s">
        <v>3</v>
      </c>
      <c r="CS498" t="s">
        <v>23</v>
      </c>
      <c r="CT498">
        <v>46080</v>
      </c>
      <c r="CU498">
        <v>1</v>
      </c>
      <c r="CV498">
        <v>1</v>
      </c>
      <c r="CX498">
        <v>1</v>
      </c>
      <c r="CZ498">
        <v>0</v>
      </c>
      <c r="DA498">
        <v>0</v>
      </c>
      <c r="DB498">
        <v>0.15983796296296296</v>
      </c>
      <c r="DC498">
        <v>0.22635416666666666</v>
      </c>
      <c r="DD498">
        <v>73</v>
      </c>
      <c r="DE498">
        <v>161</v>
      </c>
      <c r="DF498">
        <v>24</v>
      </c>
      <c r="DG498">
        <v>2.125</v>
      </c>
      <c r="DH498">
        <v>24555</v>
      </c>
      <c r="DI498">
        <v>0.32879999999999998</v>
      </c>
      <c r="DJ498">
        <v>4</v>
      </c>
      <c r="DK498">
        <v>0.16669999999999999</v>
      </c>
      <c r="DL498">
        <v>4174</v>
      </c>
      <c r="DM498">
        <v>1044</v>
      </c>
      <c r="DN498">
        <v>3994</v>
      </c>
      <c r="DO498">
        <v>0.95689999999999997</v>
      </c>
      <c r="DP498">
        <v>0.1777</v>
      </c>
      <c r="DQ498">
        <v>80</v>
      </c>
      <c r="DR498">
        <v>1331</v>
      </c>
    </row>
    <row r="499" spans="95:122" x14ac:dyDescent="0.25">
      <c r="CQ499" t="s">
        <v>637</v>
      </c>
      <c r="CR499" t="s">
        <v>3</v>
      </c>
      <c r="CS499" t="s">
        <v>31</v>
      </c>
      <c r="CT499">
        <v>46073</v>
      </c>
      <c r="CU499">
        <v>1</v>
      </c>
      <c r="CV499">
        <v>1</v>
      </c>
      <c r="CX499">
        <v>1</v>
      </c>
      <c r="CZ499">
        <v>1.1574074074074075E-4</v>
      </c>
      <c r="DA499">
        <v>1.1574074074074075E-4</v>
      </c>
      <c r="DB499">
        <v>0.15677083333333333</v>
      </c>
      <c r="DC499">
        <v>0.1509837962962963</v>
      </c>
      <c r="DD499">
        <v>74</v>
      </c>
      <c r="DE499">
        <v>145</v>
      </c>
      <c r="DF499">
        <v>12</v>
      </c>
      <c r="DG499" t="s">
        <v>759</v>
      </c>
      <c r="DH499">
        <v>24808</v>
      </c>
      <c r="DI499">
        <v>0.16220000000000001</v>
      </c>
      <c r="DJ499">
        <v>1</v>
      </c>
      <c r="DK499">
        <v>8.3299999999999999E-2</v>
      </c>
      <c r="DL499">
        <v>400</v>
      </c>
      <c r="DM499">
        <v>400</v>
      </c>
      <c r="DQ499">
        <v>80</v>
      </c>
    </row>
    <row r="500" spans="95:122" x14ac:dyDescent="0.25">
      <c r="CQ500" t="s">
        <v>637</v>
      </c>
      <c r="CR500" t="s">
        <v>3</v>
      </c>
      <c r="CS500" t="s">
        <v>31</v>
      </c>
      <c r="CT500">
        <v>46081</v>
      </c>
      <c r="CU500">
        <v>1</v>
      </c>
      <c r="CV500">
        <v>1</v>
      </c>
      <c r="CX500">
        <v>1</v>
      </c>
      <c r="CZ500">
        <v>2.6620370370370372E-4</v>
      </c>
      <c r="DA500">
        <v>2.6620370370370372E-4</v>
      </c>
      <c r="DB500">
        <v>9.8310185185185181E-2</v>
      </c>
      <c r="DC500">
        <v>5.1736111111111108E-2</v>
      </c>
      <c r="DD500">
        <v>31</v>
      </c>
      <c r="DE500">
        <v>74</v>
      </c>
      <c r="DF500">
        <v>14</v>
      </c>
      <c r="DG500" t="s">
        <v>738</v>
      </c>
      <c r="DH500">
        <v>36572</v>
      </c>
      <c r="DI500">
        <v>0.4516</v>
      </c>
      <c r="DJ500">
        <v>1</v>
      </c>
      <c r="DK500">
        <v>7.1400000000000005E-2</v>
      </c>
      <c r="DL500">
        <v>2200</v>
      </c>
      <c r="DM500">
        <v>2200</v>
      </c>
      <c r="DN500">
        <v>2200</v>
      </c>
      <c r="DO500">
        <v>1</v>
      </c>
      <c r="DP500">
        <v>0.1348</v>
      </c>
      <c r="DQ500">
        <v>80</v>
      </c>
      <c r="DR500">
        <v>2200</v>
      </c>
    </row>
    <row r="501" spans="95:122" x14ac:dyDescent="0.25">
      <c r="CQ501" t="s">
        <v>637</v>
      </c>
      <c r="CR501" t="s">
        <v>3</v>
      </c>
      <c r="CS501" t="s">
        <v>17</v>
      </c>
      <c r="CT501">
        <v>46063</v>
      </c>
      <c r="CU501">
        <v>1</v>
      </c>
      <c r="CV501">
        <v>1</v>
      </c>
      <c r="CX501">
        <v>1</v>
      </c>
      <c r="CZ501">
        <v>3.1250000000000001E-4</v>
      </c>
      <c r="DA501">
        <v>3.1250000000000001E-4</v>
      </c>
      <c r="DB501">
        <v>2.2754629629629628E-2</v>
      </c>
      <c r="DC501">
        <v>2.3587962962962963E-2</v>
      </c>
      <c r="DD501">
        <v>73</v>
      </c>
      <c r="DE501">
        <v>149</v>
      </c>
      <c r="DF501">
        <v>23</v>
      </c>
      <c r="DG501" t="s">
        <v>717</v>
      </c>
      <c r="DH501">
        <v>49712</v>
      </c>
      <c r="DI501">
        <v>0.31509999999999999</v>
      </c>
      <c r="DJ501">
        <v>1</v>
      </c>
      <c r="DK501">
        <v>4.3499999999999997E-2</v>
      </c>
      <c r="DL501">
        <v>400</v>
      </c>
      <c r="DM501">
        <v>400</v>
      </c>
      <c r="DQ501">
        <v>80</v>
      </c>
    </row>
    <row r="502" spans="95:122" x14ac:dyDescent="0.25">
      <c r="CQ502" t="s">
        <v>637</v>
      </c>
      <c r="CR502" t="s">
        <v>3</v>
      </c>
      <c r="CS502" t="s">
        <v>207</v>
      </c>
      <c r="CT502">
        <v>46071</v>
      </c>
      <c r="CU502">
        <v>1</v>
      </c>
      <c r="CV502">
        <v>1</v>
      </c>
      <c r="CX502">
        <v>1</v>
      </c>
      <c r="CZ502">
        <v>1.1574074074074073E-5</v>
      </c>
      <c r="DA502">
        <v>1.1574074074074073E-5</v>
      </c>
      <c r="DB502">
        <v>0.22313657407407408</v>
      </c>
      <c r="DC502">
        <v>0.15767361111111111</v>
      </c>
      <c r="DD502">
        <v>158</v>
      </c>
      <c r="DE502">
        <v>195</v>
      </c>
      <c r="DF502">
        <v>17</v>
      </c>
      <c r="DG502" t="s">
        <v>785</v>
      </c>
      <c r="DH502">
        <v>36603</v>
      </c>
      <c r="DI502">
        <v>0.1076</v>
      </c>
      <c r="DJ502">
        <v>2</v>
      </c>
      <c r="DK502">
        <v>0.1176</v>
      </c>
      <c r="DL502">
        <v>3400</v>
      </c>
      <c r="DM502">
        <v>1700</v>
      </c>
      <c r="DN502">
        <v>2800</v>
      </c>
      <c r="DO502">
        <v>0.82350000000000001</v>
      </c>
      <c r="DP502">
        <v>0.53110000000000002</v>
      </c>
      <c r="DQ502">
        <v>80</v>
      </c>
      <c r="DR502">
        <v>2800</v>
      </c>
    </row>
    <row r="503" spans="95:122" x14ac:dyDescent="0.25">
      <c r="CQ503" t="s">
        <v>637</v>
      </c>
      <c r="CR503" t="s">
        <v>3</v>
      </c>
      <c r="CS503" t="s">
        <v>207</v>
      </c>
      <c r="CT503">
        <v>46080</v>
      </c>
      <c r="CU503">
        <v>1</v>
      </c>
      <c r="CV503">
        <v>1</v>
      </c>
      <c r="CX503">
        <v>1</v>
      </c>
      <c r="CZ503">
        <v>2.3148148148148147E-5</v>
      </c>
      <c r="DA503">
        <v>2.3148148148148147E-5</v>
      </c>
      <c r="DB503">
        <v>0.17349537037037038</v>
      </c>
      <c r="DC503">
        <v>0.22263888888888889</v>
      </c>
      <c r="DD503">
        <v>113</v>
      </c>
      <c r="DE503">
        <v>200</v>
      </c>
      <c r="DF503">
        <v>23</v>
      </c>
      <c r="DG503" t="s">
        <v>750</v>
      </c>
      <c r="DH503">
        <v>39698</v>
      </c>
      <c r="DI503">
        <v>0.20349999999999999</v>
      </c>
      <c r="DJ503">
        <v>2</v>
      </c>
      <c r="DK503">
        <v>8.6999999999999994E-2</v>
      </c>
      <c r="DL503">
        <v>17600</v>
      </c>
      <c r="DM503">
        <v>8800</v>
      </c>
      <c r="DN503">
        <v>17000</v>
      </c>
      <c r="DO503">
        <v>0.96589999999999998</v>
      </c>
      <c r="DP503">
        <v>0.1206</v>
      </c>
      <c r="DQ503">
        <v>80</v>
      </c>
      <c r="DR503">
        <v>8500</v>
      </c>
    </row>
    <row r="504" spans="95:122" x14ac:dyDescent="0.25">
      <c r="CQ504" t="s">
        <v>637</v>
      </c>
      <c r="CR504" t="s">
        <v>124</v>
      </c>
      <c r="CS504" t="s">
        <v>41</v>
      </c>
      <c r="CT504">
        <v>46056</v>
      </c>
      <c r="CU504">
        <v>1</v>
      </c>
      <c r="CV504">
        <v>1</v>
      </c>
      <c r="CZ504">
        <v>0</v>
      </c>
      <c r="DA504">
        <v>0</v>
      </c>
      <c r="DB504">
        <v>0</v>
      </c>
      <c r="DC504">
        <v>0</v>
      </c>
      <c r="DQ504">
        <v>78</v>
      </c>
    </row>
    <row r="505" spans="95:122" x14ac:dyDescent="0.25">
      <c r="CQ505" t="s">
        <v>637</v>
      </c>
      <c r="CR505" t="s">
        <v>124</v>
      </c>
      <c r="CS505" t="s">
        <v>493</v>
      </c>
      <c r="CT505">
        <v>46055</v>
      </c>
      <c r="CU505">
        <v>1</v>
      </c>
      <c r="CV505">
        <v>1</v>
      </c>
      <c r="CX505">
        <v>1</v>
      </c>
      <c r="CZ505">
        <v>0</v>
      </c>
      <c r="DA505">
        <v>0</v>
      </c>
      <c r="DB505">
        <v>5.7442129629629628E-2</v>
      </c>
      <c r="DC505">
        <v>1.5335648148148149E-2</v>
      </c>
      <c r="DD505">
        <v>68</v>
      </c>
      <c r="DE505">
        <v>87</v>
      </c>
      <c r="DF505">
        <v>25</v>
      </c>
      <c r="DG505">
        <v>1.48</v>
      </c>
      <c r="DH505">
        <v>13765</v>
      </c>
      <c r="DI505">
        <v>0.36759999999999998</v>
      </c>
      <c r="DJ505">
        <v>3</v>
      </c>
      <c r="DK505">
        <v>0.12</v>
      </c>
      <c r="DL505">
        <v>2586</v>
      </c>
      <c r="DM505">
        <v>862</v>
      </c>
      <c r="DN505">
        <v>2586</v>
      </c>
      <c r="DO505">
        <v>1</v>
      </c>
      <c r="DQ505">
        <v>78</v>
      </c>
      <c r="DR505">
        <v>862</v>
      </c>
    </row>
    <row r="506" spans="95:122" x14ac:dyDescent="0.25">
      <c r="CQ506" t="s">
        <v>637</v>
      </c>
      <c r="CR506" t="s">
        <v>124</v>
      </c>
      <c r="CS506" t="s">
        <v>51</v>
      </c>
      <c r="CT506">
        <v>46058</v>
      </c>
      <c r="CU506">
        <v>1</v>
      </c>
      <c r="CV506">
        <v>1</v>
      </c>
      <c r="CW506">
        <v>1</v>
      </c>
      <c r="CZ506">
        <v>1.1840277777777778E-2</v>
      </c>
      <c r="DA506">
        <v>1.1840277777777778E-2</v>
      </c>
      <c r="DB506">
        <v>1.8437499999999999E-2</v>
      </c>
      <c r="DC506">
        <v>5.9606481481481481E-3</v>
      </c>
      <c r="DD506">
        <v>83</v>
      </c>
      <c r="DE506">
        <v>141</v>
      </c>
      <c r="DF506">
        <v>10</v>
      </c>
      <c r="DG506">
        <v>1.5</v>
      </c>
      <c r="DH506">
        <v>10807</v>
      </c>
      <c r="DI506">
        <v>0.1205</v>
      </c>
      <c r="DJ506">
        <v>1</v>
      </c>
      <c r="DK506">
        <v>0.1</v>
      </c>
      <c r="DL506">
        <v>1600</v>
      </c>
      <c r="DM506">
        <v>1600</v>
      </c>
      <c r="DQ506">
        <v>78</v>
      </c>
    </row>
    <row r="507" spans="95:122" x14ac:dyDescent="0.25">
      <c r="CQ507" t="s">
        <v>637</v>
      </c>
      <c r="CR507" t="s">
        <v>124</v>
      </c>
      <c r="CS507" t="s">
        <v>55</v>
      </c>
      <c r="CT507">
        <v>46078</v>
      </c>
      <c r="CU507">
        <v>1</v>
      </c>
      <c r="CV507">
        <v>1</v>
      </c>
      <c r="CX507">
        <v>1</v>
      </c>
      <c r="CZ507">
        <v>1.5046296296296297E-4</v>
      </c>
      <c r="DA507">
        <v>1.5046296296296297E-4</v>
      </c>
      <c r="DB507">
        <v>0.11432870370370371</v>
      </c>
      <c r="DC507">
        <v>0.12509259259259259</v>
      </c>
      <c r="DD507">
        <v>175</v>
      </c>
      <c r="DE507">
        <v>293</v>
      </c>
      <c r="DF507">
        <v>49</v>
      </c>
      <c r="DG507" t="s">
        <v>1113</v>
      </c>
      <c r="DH507">
        <v>17502</v>
      </c>
      <c r="DI507">
        <v>0.28000000000000003</v>
      </c>
      <c r="DJ507">
        <v>3</v>
      </c>
      <c r="DK507">
        <v>6.1199999999999997E-2</v>
      </c>
      <c r="DL507">
        <v>5600</v>
      </c>
      <c r="DM507">
        <v>1867</v>
      </c>
      <c r="DN507">
        <v>1000</v>
      </c>
      <c r="DO507">
        <v>0.17860000000000001</v>
      </c>
      <c r="DP507">
        <v>3.3399999999999999E-2</v>
      </c>
      <c r="DQ507">
        <v>78</v>
      </c>
      <c r="DR507">
        <v>1000</v>
      </c>
    </row>
    <row r="508" spans="95:122" x14ac:dyDescent="0.25">
      <c r="CQ508" t="s">
        <v>637</v>
      </c>
      <c r="CR508" t="s">
        <v>124</v>
      </c>
      <c r="CS508" t="s">
        <v>544</v>
      </c>
      <c r="CT508">
        <v>46070</v>
      </c>
      <c r="CU508">
        <v>1</v>
      </c>
      <c r="CV508">
        <v>1</v>
      </c>
      <c r="CX508">
        <v>1</v>
      </c>
      <c r="CZ508">
        <v>8.1018518518518516E-5</v>
      </c>
      <c r="DA508">
        <v>8.1018518518518516E-5</v>
      </c>
      <c r="DB508">
        <v>0.18810185185185185</v>
      </c>
      <c r="DC508">
        <v>0.13756944444444444</v>
      </c>
      <c r="DD508">
        <v>171</v>
      </c>
      <c r="DE508">
        <v>262</v>
      </c>
      <c r="DF508">
        <v>30</v>
      </c>
      <c r="DG508" t="s">
        <v>745</v>
      </c>
      <c r="DH508">
        <v>33128</v>
      </c>
      <c r="DI508">
        <v>0.1754</v>
      </c>
      <c r="DJ508">
        <v>1</v>
      </c>
      <c r="DK508">
        <v>3.3300000000000003E-2</v>
      </c>
      <c r="DL508">
        <v>2000</v>
      </c>
      <c r="DM508">
        <v>2000</v>
      </c>
      <c r="DQ508">
        <v>78</v>
      </c>
    </row>
    <row r="509" spans="95:122" x14ac:dyDescent="0.25">
      <c r="CQ509" t="s">
        <v>637</v>
      </c>
      <c r="CR509" t="s">
        <v>124</v>
      </c>
      <c r="CS509" t="s">
        <v>73</v>
      </c>
      <c r="CT509">
        <v>46076</v>
      </c>
      <c r="CU509">
        <v>1</v>
      </c>
      <c r="CV509">
        <v>1</v>
      </c>
      <c r="CW509">
        <v>1</v>
      </c>
      <c r="CZ509">
        <v>5.0231481481481481E-3</v>
      </c>
      <c r="DA509">
        <v>5.0231481481481481E-3</v>
      </c>
      <c r="DB509">
        <v>0.15912037037037038</v>
      </c>
      <c r="DC509">
        <v>0.19556712962962963</v>
      </c>
      <c r="DD509">
        <v>54</v>
      </c>
      <c r="DE509">
        <v>84</v>
      </c>
      <c r="DF509">
        <v>12</v>
      </c>
      <c r="DG509" t="s">
        <v>715</v>
      </c>
      <c r="DH509">
        <v>24597</v>
      </c>
      <c r="DI509">
        <v>0.22220000000000001</v>
      </c>
      <c r="DJ509">
        <v>3</v>
      </c>
      <c r="DK509">
        <v>0.25</v>
      </c>
      <c r="DL509">
        <v>11200</v>
      </c>
      <c r="DM509">
        <v>3733</v>
      </c>
      <c r="DN509">
        <v>6200</v>
      </c>
      <c r="DO509">
        <v>0.55359999999999998</v>
      </c>
      <c r="DP509">
        <v>0.124</v>
      </c>
      <c r="DQ509">
        <v>78</v>
      </c>
      <c r="DR509">
        <v>3100</v>
      </c>
    </row>
    <row r="510" spans="95:122" x14ac:dyDescent="0.25">
      <c r="CQ510" t="s">
        <v>637</v>
      </c>
      <c r="CR510" t="s">
        <v>124</v>
      </c>
      <c r="CS510" t="s">
        <v>48</v>
      </c>
      <c r="CT510">
        <v>46055</v>
      </c>
      <c r="CU510">
        <v>1</v>
      </c>
      <c r="CV510">
        <v>1</v>
      </c>
      <c r="CX510">
        <v>1</v>
      </c>
      <c r="CZ510">
        <v>1.8518518518518518E-4</v>
      </c>
      <c r="DA510">
        <v>1.8518518518518518E-4</v>
      </c>
      <c r="DB510">
        <v>5.9374999999999997E-2</v>
      </c>
      <c r="DC510">
        <v>2.7939814814814813E-2</v>
      </c>
      <c r="DD510">
        <v>53</v>
      </c>
      <c r="DE510">
        <v>78</v>
      </c>
      <c r="DF510">
        <v>19</v>
      </c>
      <c r="DG510" t="s">
        <v>795</v>
      </c>
      <c r="DH510">
        <v>5575</v>
      </c>
      <c r="DI510">
        <v>0.35849999999999999</v>
      </c>
      <c r="DJ510">
        <v>5</v>
      </c>
      <c r="DK510">
        <v>0.26319999999999999</v>
      </c>
      <c r="DL510">
        <v>2460</v>
      </c>
      <c r="DM510">
        <v>492</v>
      </c>
      <c r="DN510">
        <v>1460</v>
      </c>
      <c r="DO510">
        <v>0.59350000000000003</v>
      </c>
      <c r="DP510">
        <v>0.47660000000000002</v>
      </c>
      <c r="DQ510">
        <v>78</v>
      </c>
      <c r="DR510">
        <v>365</v>
      </c>
    </row>
    <row r="511" spans="95:122" x14ac:dyDescent="0.25">
      <c r="CQ511" t="s">
        <v>637</v>
      </c>
      <c r="CR511" t="s">
        <v>125</v>
      </c>
      <c r="CS511" t="s">
        <v>18</v>
      </c>
      <c r="CT511">
        <v>46056</v>
      </c>
      <c r="CU511">
        <v>1</v>
      </c>
      <c r="CV511">
        <v>1</v>
      </c>
      <c r="CX511">
        <v>1</v>
      </c>
      <c r="CZ511">
        <v>1.1574074074074073E-5</v>
      </c>
      <c r="DA511">
        <v>1.1574074074074073E-5</v>
      </c>
      <c r="DB511">
        <v>7.1168981481481486E-2</v>
      </c>
      <c r="DC511">
        <v>2.4027777777777776E-2</v>
      </c>
      <c r="DD511">
        <v>126</v>
      </c>
      <c r="DE511">
        <v>235</v>
      </c>
      <c r="DF511">
        <v>23</v>
      </c>
      <c r="DG511" t="s">
        <v>800</v>
      </c>
      <c r="DH511">
        <v>16946</v>
      </c>
      <c r="DI511">
        <v>0.1825</v>
      </c>
      <c r="DJ511">
        <v>1</v>
      </c>
      <c r="DK511">
        <v>4.3499999999999997E-2</v>
      </c>
      <c r="DL511">
        <v>4000</v>
      </c>
      <c r="DM511">
        <v>4000</v>
      </c>
      <c r="DN511">
        <v>4000</v>
      </c>
      <c r="DO511">
        <v>1</v>
      </c>
      <c r="DP511">
        <v>0.1308</v>
      </c>
      <c r="DQ511">
        <v>78</v>
      </c>
      <c r="DR511">
        <v>4000</v>
      </c>
    </row>
    <row r="512" spans="95:122" x14ac:dyDescent="0.25">
      <c r="CQ512" t="s">
        <v>637</v>
      </c>
      <c r="CR512" t="s">
        <v>125</v>
      </c>
      <c r="CS512" t="s">
        <v>109</v>
      </c>
      <c r="CT512">
        <v>46059</v>
      </c>
      <c r="CU512">
        <v>1</v>
      </c>
      <c r="CV512">
        <v>1</v>
      </c>
      <c r="CX512">
        <v>1</v>
      </c>
      <c r="CZ512">
        <v>4.6296296296296294E-5</v>
      </c>
      <c r="DA512">
        <v>4.6296296296296294E-5</v>
      </c>
      <c r="DB512">
        <v>2.2199074074074072E-2</v>
      </c>
      <c r="DC512">
        <v>9.9884259259259266E-3</v>
      </c>
      <c r="DD512">
        <v>122</v>
      </c>
      <c r="DE512">
        <v>216</v>
      </c>
      <c r="DF512">
        <v>13</v>
      </c>
      <c r="DG512" t="s">
        <v>707</v>
      </c>
      <c r="DH512">
        <v>19396</v>
      </c>
      <c r="DI512">
        <v>0.1066</v>
      </c>
      <c r="DJ512">
        <v>1</v>
      </c>
      <c r="DK512">
        <v>7.6899999999999996E-2</v>
      </c>
      <c r="DL512">
        <v>4000</v>
      </c>
      <c r="DM512">
        <v>4000</v>
      </c>
      <c r="DN512">
        <v>4000</v>
      </c>
      <c r="DO512">
        <v>1</v>
      </c>
      <c r="DP512">
        <v>0.13389999999999999</v>
      </c>
      <c r="DQ512">
        <v>78</v>
      </c>
      <c r="DR512">
        <v>4000</v>
      </c>
    </row>
    <row r="513" spans="95:122" x14ac:dyDescent="0.25">
      <c r="CQ513" t="s">
        <v>637</v>
      </c>
      <c r="CR513" t="s">
        <v>125</v>
      </c>
      <c r="CS513" t="s">
        <v>60</v>
      </c>
      <c r="CT513">
        <v>46057</v>
      </c>
      <c r="CU513">
        <v>1</v>
      </c>
      <c r="CV513">
        <v>1</v>
      </c>
      <c r="CX513">
        <v>1</v>
      </c>
      <c r="CZ513">
        <v>2.3148148148148147E-5</v>
      </c>
      <c r="DA513">
        <v>2.3148148148148147E-5</v>
      </c>
      <c r="DB513">
        <v>2.9409722222222223E-2</v>
      </c>
      <c r="DC513">
        <v>3.3692129629629627E-2</v>
      </c>
      <c r="DD513">
        <v>127</v>
      </c>
      <c r="DE513">
        <v>208</v>
      </c>
      <c r="DF513">
        <v>14</v>
      </c>
      <c r="DG513" t="s">
        <v>958</v>
      </c>
      <c r="DH513">
        <v>22199</v>
      </c>
      <c r="DI513">
        <v>0.11020000000000001</v>
      </c>
      <c r="DJ513">
        <v>4</v>
      </c>
      <c r="DK513">
        <v>0.28570000000000001</v>
      </c>
      <c r="DL513">
        <v>15520</v>
      </c>
      <c r="DM513">
        <v>3880</v>
      </c>
      <c r="DN513">
        <v>15000</v>
      </c>
      <c r="DO513">
        <v>0.96650000000000003</v>
      </c>
      <c r="DP513">
        <v>8.6400000000000005E-2</v>
      </c>
      <c r="DQ513">
        <v>78</v>
      </c>
      <c r="DR513">
        <v>5000</v>
      </c>
    </row>
    <row r="514" spans="95:122" x14ac:dyDescent="0.25">
      <c r="CQ514" t="s">
        <v>637</v>
      </c>
      <c r="CR514" t="s">
        <v>125</v>
      </c>
      <c r="CS514" t="s">
        <v>59</v>
      </c>
      <c r="CT514">
        <v>46069</v>
      </c>
      <c r="CU514">
        <v>1</v>
      </c>
      <c r="CV514">
        <v>1</v>
      </c>
      <c r="CX514">
        <v>1</v>
      </c>
      <c r="CZ514">
        <v>1.1574074074074073E-5</v>
      </c>
      <c r="DA514">
        <v>1.1574074074074073E-5</v>
      </c>
      <c r="DB514">
        <v>0.17206018518518518</v>
      </c>
      <c r="DC514">
        <v>0.17675925925925925</v>
      </c>
      <c r="DD514">
        <v>167</v>
      </c>
      <c r="DE514">
        <v>379</v>
      </c>
      <c r="DF514">
        <v>24</v>
      </c>
      <c r="DG514" t="s">
        <v>952</v>
      </c>
      <c r="DH514">
        <v>56046</v>
      </c>
      <c r="DI514">
        <v>0.14369999999999999</v>
      </c>
      <c r="DJ514">
        <v>1</v>
      </c>
      <c r="DK514">
        <v>4.1700000000000001E-2</v>
      </c>
      <c r="DL514">
        <v>2500</v>
      </c>
      <c r="DM514">
        <v>2500</v>
      </c>
      <c r="DN514">
        <v>2500</v>
      </c>
      <c r="DO514">
        <v>1</v>
      </c>
      <c r="DQ514">
        <v>78</v>
      </c>
      <c r="DR514">
        <v>2500</v>
      </c>
    </row>
    <row r="515" spans="95:122" x14ac:dyDescent="0.25">
      <c r="CQ515" t="s">
        <v>637</v>
      </c>
      <c r="CR515" t="s">
        <v>125</v>
      </c>
      <c r="CS515" t="s">
        <v>10</v>
      </c>
      <c r="CT515">
        <v>46069</v>
      </c>
      <c r="CU515">
        <v>1</v>
      </c>
      <c r="CV515">
        <v>1</v>
      </c>
      <c r="CX515">
        <v>1</v>
      </c>
      <c r="CZ515">
        <v>5.7870370370370373E-5</v>
      </c>
      <c r="DA515">
        <v>5.7870370370370373E-5</v>
      </c>
      <c r="DB515">
        <v>0.22562499999999999</v>
      </c>
      <c r="DC515">
        <v>0.12979166666666667</v>
      </c>
      <c r="DD515">
        <v>153</v>
      </c>
      <c r="DE515">
        <v>282</v>
      </c>
      <c r="DF515">
        <v>29</v>
      </c>
      <c r="DG515" t="s">
        <v>972</v>
      </c>
      <c r="DH515">
        <v>31819</v>
      </c>
      <c r="DI515">
        <v>0.1895</v>
      </c>
      <c r="DJ515">
        <v>1</v>
      </c>
      <c r="DK515">
        <v>3.4500000000000003E-2</v>
      </c>
      <c r="DL515">
        <v>3000</v>
      </c>
      <c r="DM515">
        <v>3000</v>
      </c>
      <c r="DN515">
        <v>3000</v>
      </c>
      <c r="DO515">
        <v>1</v>
      </c>
      <c r="DP515">
        <v>0.24640000000000001</v>
      </c>
      <c r="DQ515">
        <v>78</v>
      </c>
      <c r="DR515">
        <v>3000</v>
      </c>
    </row>
    <row r="516" spans="95:122" x14ac:dyDescent="0.25">
      <c r="CQ516" t="s">
        <v>637</v>
      </c>
      <c r="CR516" t="s">
        <v>2</v>
      </c>
      <c r="CS516" t="s">
        <v>42</v>
      </c>
      <c r="CT516">
        <v>46070</v>
      </c>
      <c r="CU516">
        <v>1</v>
      </c>
      <c r="CV516">
        <v>1</v>
      </c>
      <c r="CX516">
        <v>1</v>
      </c>
      <c r="CZ516">
        <v>8.1018518518518516E-5</v>
      </c>
      <c r="DA516">
        <v>8.1018518518518516E-5</v>
      </c>
      <c r="DB516">
        <v>0.18209490740740741</v>
      </c>
      <c r="DC516">
        <v>0.16503472222222224</v>
      </c>
      <c r="DD516">
        <v>82</v>
      </c>
      <c r="DE516">
        <v>157</v>
      </c>
      <c r="DF516">
        <v>19</v>
      </c>
      <c r="DG516" t="s">
        <v>795</v>
      </c>
      <c r="DH516">
        <v>23895</v>
      </c>
      <c r="DI516">
        <v>0.23169999999999999</v>
      </c>
      <c r="DJ516">
        <v>2</v>
      </c>
      <c r="DK516">
        <v>0.1053</v>
      </c>
      <c r="DL516">
        <v>2200</v>
      </c>
      <c r="DM516">
        <v>1100</v>
      </c>
      <c r="DN516">
        <v>2200</v>
      </c>
      <c r="DO516">
        <v>1</v>
      </c>
      <c r="DP516">
        <v>0.15709999999999999</v>
      </c>
      <c r="DQ516">
        <v>78</v>
      </c>
      <c r="DR516">
        <v>1100</v>
      </c>
    </row>
    <row r="517" spans="95:122" x14ac:dyDescent="0.25">
      <c r="CQ517" t="s">
        <v>637</v>
      </c>
      <c r="CR517" t="s">
        <v>2</v>
      </c>
      <c r="CS517" t="s">
        <v>42</v>
      </c>
      <c r="CT517">
        <v>46080</v>
      </c>
      <c r="CU517">
        <v>1</v>
      </c>
      <c r="CV517">
        <v>1</v>
      </c>
      <c r="CW517">
        <v>1</v>
      </c>
      <c r="CZ517">
        <v>8.1134259259259267E-3</v>
      </c>
      <c r="DA517">
        <v>8.1134259259259267E-3</v>
      </c>
      <c r="DB517">
        <v>0.17475694444444445</v>
      </c>
      <c r="DC517">
        <v>0.19258101851851853</v>
      </c>
      <c r="DD517">
        <v>69</v>
      </c>
      <c r="DE517">
        <v>150</v>
      </c>
      <c r="DF517">
        <v>27</v>
      </c>
      <c r="DG517" t="s">
        <v>693</v>
      </c>
      <c r="DH517">
        <v>21472</v>
      </c>
      <c r="DI517">
        <v>0.39129999999999998</v>
      </c>
      <c r="DJ517">
        <v>3</v>
      </c>
      <c r="DK517">
        <v>0.1111</v>
      </c>
      <c r="DL517">
        <v>1457</v>
      </c>
      <c r="DM517">
        <v>486</v>
      </c>
      <c r="DN517">
        <v>1120</v>
      </c>
      <c r="DO517">
        <v>0.76870000000000005</v>
      </c>
      <c r="DP517">
        <v>0.2999</v>
      </c>
      <c r="DQ517">
        <v>78</v>
      </c>
      <c r="DR517">
        <v>560</v>
      </c>
    </row>
    <row r="518" spans="95:122" x14ac:dyDescent="0.25">
      <c r="CQ518" t="s">
        <v>637</v>
      </c>
      <c r="CR518" t="s">
        <v>2</v>
      </c>
      <c r="CS518" t="s">
        <v>38</v>
      </c>
      <c r="CT518">
        <v>46070</v>
      </c>
      <c r="CU518">
        <v>1</v>
      </c>
      <c r="CV518">
        <v>1</v>
      </c>
      <c r="CX518">
        <v>1</v>
      </c>
      <c r="CZ518">
        <v>1.736111111111111E-3</v>
      </c>
      <c r="DA518">
        <v>1.736111111111111E-3</v>
      </c>
      <c r="DB518">
        <v>0.23065972222222222</v>
      </c>
      <c r="DC518">
        <v>0.11381944444444445</v>
      </c>
      <c r="DD518">
        <v>88</v>
      </c>
      <c r="DE518">
        <v>119</v>
      </c>
      <c r="DF518">
        <v>42</v>
      </c>
      <c r="DG518" t="s">
        <v>1114</v>
      </c>
      <c r="DH518">
        <v>13504</v>
      </c>
      <c r="DI518">
        <v>0.4773</v>
      </c>
      <c r="DJ518">
        <v>3</v>
      </c>
      <c r="DK518">
        <v>7.1400000000000005E-2</v>
      </c>
      <c r="DL518">
        <v>1754</v>
      </c>
      <c r="DM518">
        <v>585</v>
      </c>
      <c r="DN518">
        <v>1754</v>
      </c>
      <c r="DO518">
        <v>1</v>
      </c>
      <c r="DP518">
        <v>0.86670000000000003</v>
      </c>
      <c r="DQ518">
        <v>78</v>
      </c>
      <c r="DR518">
        <v>585</v>
      </c>
    </row>
    <row r="519" spans="95:122" x14ac:dyDescent="0.25">
      <c r="CQ519" t="s">
        <v>637</v>
      </c>
      <c r="CR519" t="s">
        <v>6</v>
      </c>
      <c r="CS519" t="s">
        <v>19</v>
      </c>
      <c r="CT519">
        <v>46057</v>
      </c>
      <c r="CU519">
        <v>1</v>
      </c>
      <c r="CV519">
        <v>1</v>
      </c>
      <c r="CX519">
        <v>1</v>
      </c>
      <c r="CZ519">
        <v>8.1018518518518516E-5</v>
      </c>
      <c r="DA519">
        <v>8.1018518518518516E-5</v>
      </c>
      <c r="DB519">
        <v>2.8043981481481482E-2</v>
      </c>
      <c r="DC519">
        <v>2.0648148148148148E-2</v>
      </c>
      <c r="DD519">
        <v>202</v>
      </c>
      <c r="DE519">
        <v>351</v>
      </c>
      <c r="DF519">
        <v>30</v>
      </c>
      <c r="DG519" t="s">
        <v>706</v>
      </c>
      <c r="DH519">
        <v>18769</v>
      </c>
      <c r="DI519">
        <v>0.14849999999999999</v>
      </c>
      <c r="DJ519">
        <v>3</v>
      </c>
      <c r="DK519">
        <v>0.1</v>
      </c>
      <c r="DL519">
        <v>966</v>
      </c>
      <c r="DM519">
        <v>322</v>
      </c>
      <c r="DN519">
        <v>666</v>
      </c>
      <c r="DO519">
        <v>0.68940000000000001</v>
      </c>
      <c r="DP519">
        <v>0.93659999999999999</v>
      </c>
      <c r="DQ519">
        <v>78</v>
      </c>
      <c r="DR519">
        <v>333</v>
      </c>
    </row>
    <row r="520" spans="95:122" x14ac:dyDescent="0.25">
      <c r="CQ520" t="s">
        <v>637</v>
      </c>
      <c r="CR520" t="s">
        <v>6</v>
      </c>
      <c r="CS520" t="s">
        <v>80</v>
      </c>
      <c r="CT520">
        <v>46066</v>
      </c>
      <c r="CU520">
        <v>1</v>
      </c>
      <c r="CV520">
        <v>1</v>
      </c>
      <c r="CX520">
        <v>1</v>
      </c>
      <c r="CZ520">
        <v>0</v>
      </c>
      <c r="DA520">
        <v>0</v>
      </c>
      <c r="DB520">
        <v>0.23847222222222222</v>
      </c>
      <c r="DC520">
        <v>0.10096064814814815</v>
      </c>
      <c r="DD520">
        <v>77</v>
      </c>
      <c r="DE520">
        <v>113</v>
      </c>
      <c r="DF520">
        <v>12</v>
      </c>
      <c r="DG520" t="s">
        <v>814</v>
      </c>
      <c r="DH520">
        <v>35359</v>
      </c>
      <c r="DI520">
        <v>0.15579999999999999</v>
      </c>
      <c r="DJ520">
        <v>1</v>
      </c>
      <c r="DK520">
        <v>8.3299999999999999E-2</v>
      </c>
      <c r="DL520">
        <v>10000</v>
      </c>
      <c r="DM520">
        <v>10000</v>
      </c>
      <c r="DQ520">
        <v>78</v>
      </c>
    </row>
    <row r="521" spans="95:122" x14ac:dyDescent="0.25">
      <c r="CQ521" t="s">
        <v>637</v>
      </c>
      <c r="CR521" t="s">
        <v>6</v>
      </c>
      <c r="CS521" t="s">
        <v>26</v>
      </c>
      <c r="CT521">
        <v>46059</v>
      </c>
      <c r="CU521">
        <v>1</v>
      </c>
      <c r="CV521">
        <v>1</v>
      </c>
      <c r="CX521">
        <v>1</v>
      </c>
      <c r="CZ521">
        <v>1.5046296296296297E-4</v>
      </c>
      <c r="DA521">
        <v>1.5046296296296297E-4</v>
      </c>
      <c r="DB521">
        <v>3.6979166666666667E-2</v>
      </c>
      <c r="DC521">
        <v>3.1875000000000001E-2</v>
      </c>
      <c r="DD521">
        <v>152</v>
      </c>
      <c r="DE521">
        <v>237</v>
      </c>
      <c r="DF521">
        <v>15</v>
      </c>
      <c r="DG521">
        <v>1.4</v>
      </c>
      <c r="DH521">
        <v>15783</v>
      </c>
      <c r="DI521">
        <v>9.8699999999999996E-2</v>
      </c>
      <c r="DJ521">
        <v>1</v>
      </c>
      <c r="DK521">
        <v>6.6699999999999995E-2</v>
      </c>
      <c r="DL521">
        <v>1500</v>
      </c>
      <c r="DM521">
        <v>1500</v>
      </c>
      <c r="DN521">
        <v>1500</v>
      </c>
      <c r="DO521">
        <v>1</v>
      </c>
      <c r="DP521">
        <v>0.13700000000000001</v>
      </c>
      <c r="DQ521">
        <v>78</v>
      </c>
      <c r="DR521">
        <v>1500</v>
      </c>
    </row>
    <row r="522" spans="95:122" x14ac:dyDescent="0.25">
      <c r="CQ522" t="s">
        <v>637</v>
      </c>
      <c r="CR522" t="s">
        <v>6</v>
      </c>
      <c r="CS522" t="s">
        <v>26</v>
      </c>
      <c r="CT522">
        <v>46065</v>
      </c>
      <c r="CU522">
        <v>1</v>
      </c>
      <c r="CV522">
        <v>1</v>
      </c>
      <c r="CX522">
        <v>1</v>
      </c>
      <c r="CZ522">
        <v>1.0416666666666667E-4</v>
      </c>
      <c r="DA522">
        <v>1.0416666666666667E-4</v>
      </c>
      <c r="DB522">
        <v>1.3171296296296296E-2</v>
      </c>
      <c r="DC522">
        <v>1.9328703703703702E-2</v>
      </c>
      <c r="DD522">
        <v>233</v>
      </c>
      <c r="DE522">
        <v>365</v>
      </c>
      <c r="DF522">
        <v>18</v>
      </c>
      <c r="DG522" t="s">
        <v>729</v>
      </c>
      <c r="DH522">
        <v>36684</v>
      </c>
      <c r="DI522">
        <v>7.7299999999999994E-2</v>
      </c>
      <c r="DJ522">
        <v>1</v>
      </c>
      <c r="DK522">
        <v>5.5599999999999997E-2</v>
      </c>
      <c r="DL522">
        <v>2900</v>
      </c>
      <c r="DM522">
        <v>2900</v>
      </c>
      <c r="DN522">
        <v>2900</v>
      </c>
      <c r="DO522">
        <v>1</v>
      </c>
      <c r="DP522">
        <v>0.24010000000000001</v>
      </c>
      <c r="DQ522">
        <v>78</v>
      </c>
      <c r="DR522">
        <v>2900</v>
      </c>
    </row>
    <row r="523" spans="95:122" x14ac:dyDescent="0.25">
      <c r="CQ523" t="s">
        <v>637</v>
      </c>
      <c r="CR523" t="s">
        <v>6</v>
      </c>
      <c r="CS523" t="s">
        <v>37</v>
      </c>
      <c r="CT523">
        <v>46062</v>
      </c>
      <c r="CU523">
        <v>1</v>
      </c>
      <c r="CV523">
        <v>1</v>
      </c>
      <c r="CX523">
        <v>1</v>
      </c>
      <c r="CZ523">
        <v>0</v>
      </c>
      <c r="DA523">
        <v>0</v>
      </c>
      <c r="DB523">
        <v>3.6597222222222225E-2</v>
      </c>
      <c r="DC523">
        <v>3.8310185185185183E-2</v>
      </c>
      <c r="DD523">
        <v>80</v>
      </c>
      <c r="DE523">
        <v>129</v>
      </c>
      <c r="DF523">
        <v>20</v>
      </c>
      <c r="DG523">
        <v>1.85</v>
      </c>
      <c r="DH523">
        <v>13580</v>
      </c>
      <c r="DI523">
        <v>0.25</v>
      </c>
      <c r="DJ523">
        <v>5</v>
      </c>
      <c r="DK523">
        <v>0.25</v>
      </c>
      <c r="DL523">
        <v>19643</v>
      </c>
      <c r="DM523">
        <v>3929</v>
      </c>
      <c r="DN523">
        <v>19143</v>
      </c>
      <c r="DO523">
        <v>0.97450000000000003</v>
      </c>
      <c r="DP523">
        <v>0.14940000000000001</v>
      </c>
      <c r="DQ523">
        <v>78</v>
      </c>
      <c r="DR523">
        <v>4786</v>
      </c>
    </row>
    <row r="524" spans="95:122" x14ac:dyDescent="0.25">
      <c r="CQ524" t="s">
        <v>637</v>
      </c>
      <c r="CR524" t="s">
        <v>6</v>
      </c>
      <c r="CS524" t="s">
        <v>37</v>
      </c>
      <c r="CT524">
        <v>46071</v>
      </c>
      <c r="CU524">
        <v>1</v>
      </c>
      <c r="CV524">
        <v>1</v>
      </c>
      <c r="CX524">
        <v>1</v>
      </c>
      <c r="CZ524">
        <v>2.3148148148148147E-5</v>
      </c>
      <c r="DA524">
        <v>2.3148148148148147E-5</v>
      </c>
      <c r="DB524">
        <v>0.11219907407407408</v>
      </c>
      <c r="DC524">
        <v>0.21328703703703702</v>
      </c>
      <c r="DD524">
        <v>48</v>
      </c>
      <c r="DE524">
        <v>82</v>
      </c>
      <c r="DF524">
        <v>9</v>
      </c>
      <c r="DG524" t="s">
        <v>710</v>
      </c>
      <c r="DH524">
        <v>41053</v>
      </c>
      <c r="DI524">
        <v>0.1875</v>
      </c>
      <c r="DJ524">
        <v>2</v>
      </c>
      <c r="DK524">
        <v>0.22220000000000001</v>
      </c>
      <c r="DL524">
        <v>15150</v>
      </c>
      <c r="DM524">
        <v>7575</v>
      </c>
      <c r="DN524">
        <v>14000</v>
      </c>
      <c r="DO524">
        <v>0.92410000000000003</v>
      </c>
      <c r="DP524">
        <v>0.18679999999999999</v>
      </c>
      <c r="DQ524">
        <v>78</v>
      </c>
      <c r="DR524">
        <v>14000</v>
      </c>
    </row>
    <row r="525" spans="95:122" x14ac:dyDescent="0.25">
      <c r="CQ525" t="s">
        <v>637</v>
      </c>
      <c r="CR525" t="s">
        <v>6</v>
      </c>
      <c r="CS525" t="s">
        <v>37</v>
      </c>
      <c r="CT525">
        <v>46078</v>
      </c>
      <c r="CU525">
        <v>1</v>
      </c>
      <c r="CV525">
        <v>1</v>
      </c>
      <c r="CX525">
        <v>1</v>
      </c>
      <c r="CZ525">
        <v>1.0416666666666667E-4</v>
      </c>
      <c r="DA525">
        <v>1.0416666666666667E-4</v>
      </c>
      <c r="DB525">
        <v>0.1428587962962963</v>
      </c>
      <c r="DC525">
        <v>0.18869212962962964</v>
      </c>
      <c r="DD525">
        <v>89</v>
      </c>
      <c r="DE525">
        <v>117</v>
      </c>
      <c r="DF525">
        <v>17</v>
      </c>
      <c r="DG525" t="s">
        <v>894</v>
      </c>
      <c r="DH525">
        <v>24391</v>
      </c>
      <c r="DI525">
        <v>0.191</v>
      </c>
      <c r="DJ525">
        <v>1</v>
      </c>
      <c r="DK525">
        <v>5.8799999999999998E-2</v>
      </c>
      <c r="DL525">
        <v>5500</v>
      </c>
      <c r="DM525">
        <v>5500</v>
      </c>
      <c r="DN525">
        <v>5500</v>
      </c>
      <c r="DO525">
        <v>1</v>
      </c>
      <c r="DP525">
        <v>0.33389999999999997</v>
      </c>
      <c r="DQ525">
        <v>78</v>
      </c>
      <c r="DR525">
        <v>5500</v>
      </c>
    </row>
    <row r="526" spans="95:122" x14ac:dyDescent="0.25">
      <c r="CQ526" t="s">
        <v>637</v>
      </c>
      <c r="CR526" t="s">
        <v>6</v>
      </c>
      <c r="CS526" t="s">
        <v>35</v>
      </c>
      <c r="CT526">
        <v>46057</v>
      </c>
      <c r="CU526">
        <v>1</v>
      </c>
      <c r="CV526">
        <v>1</v>
      </c>
      <c r="CX526">
        <v>1</v>
      </c>
      <c r="CZ526">
        <v>5.7870370370370373E-5</v>
      </c>
      <c r="DA526">
        <v>5.7870370370370373E-5</v>
      </c>
      <c r="DB526">
        <v>4.3263888888888886E-2</v>
      </c>
      <c r="DC526">
        <v>2.991898148148148E-2</v>
      </c>
      <c r="DD526">
        <v>78</v>
      </c>
      <c r="DE526">
        <v>167</v>
      </c>
      <c r="DF526">
        <v>15</v>
      </c>
      <c r="DG526">
        <v>2</v>
      </c>
      <c r="DH526">
        <v>39075</v>
      </c>
      <c r="DI526">
        <v>0.1923</v>
      </c>
      <c r="DJ526">
        <v>3</v>
      </c>
      <c r="DK526">
        <v>0.2</v>
      </c>
      <c r="DL526">
        <v>4250</v>
      </c>
      <c r="DM526">
        <v>1417</v>
      </c>
      <c r="DN526">
        <v>2650</v>
      </c>
      <c r="DO526">
        <v>0.62350000000000005</v>
      </c>
      <c r="DP526">
        <v>0.19520000000000001</v>
      </c>
      <c r="DQ526">
        <v>78</v>
      </c>
      <c r="DR526">
        <v>1325</v>
      </c>
    </row>
    <row r="527" spans="95:122" x14ac:dyDescent="0.25">
      <c r="CQ527" t="s">
        <v>637</v>
      </c>
      <c r="CR527" t="s">
        <v>6</v>
      </c>
      <c r="CS527" t="s">
        <v>35</v>
      </c>
      <c r="CT527">
        <v>46062</v>
      </c>
      <c r="CU527">
        <v>1</v>
      </c>
      <c r="CV527">
        <v>1</v>
      </c>
      <c r="CX527">
        <v>1</v>
      </c>
      <c r="CZ527">
        <v>2.199074074074074E-4</v>
      </c>
      <c r="DA527">
        <v>2.199074074074074E-4</v>
      </c>
      <c r="DB527">
        <v>2.2175925925925925E-2</v>
      </c>
      <c r="DC527">
        <v>3.6689814814814814E-3</v>
      </c>
      <c r="DD527">
        <v>47</v>
      </c>
      <c r="DE527">
        <v>85</v>
      </c>
      <c r="DF527">
        <v>21</v>
      </c>
      <c r="DG527" t="s">
        <v>965</v>
      </c>
      <c r="DH527">
        <v>42540</v>
      </c>
      <c r="DI527">
        <v>0.44679999999999997</v>
      </c>
      <c r="DJ527">
        <v>2</v>
      </c>
      <c r="DK527">
        <v>9.5200000000000007E-2</v>
      </c>
      <c r="DL527">
        <v>28000</v>
      </c>
      <c r="DM527">
        <v>14000</v>
      </c>
      <c r="DN527">
        <v>28000</v>
      </c>
      <c r="DO527">
        <v>1</v>
      </c>
      <c r="DP527">
        <v>0.39219999999999999</v>
      </c>
      <c r="DQ527">
        <v>78</v>
      </c>
      <c r="DR527">
        <v>14000</v>
      </c>
    </row>
    <row r="528" spans="95:122" x14ac:dyDescent="0.25">
      <c r="CQ528" t="s">
        <v>637</v>
      </c>
      <c r="CR528" t="s">
        <v>6</v>
      </c>
      <c r="CS528" t="s">
        <v>35</v>
      </c>
      <c r="CT528">
        <v>46065</v>
      </c>
      <c r="CU528">
        <v>1</v>
      </c>
      <c r="CV528">
        <v>1</v>
      </c>
      <c r="CX528">
        <v>1</v>
      </c>
      <c r="CZ528">
        <v>9.2592592592592588E-5</v>
      </c>
      <c r="DA528">
        <v>9.2592592592592588E-5</v>
      </c>
      <c r="DB528">
        <v>5.7615740740740738E-2</v>
      </c>
      <c r="DC528">
        <v>5.9259259259259256E-3</v>
      </c>
      <c r="DD528">
        <v>79</v>
      </c>
      <c r="DE528">
        <v>145</v>
      </c>
      <c r="DF528">
        <v>20</v>
      </c>
      <c r="DG528">
        <v>1.95</v>
      </c>
      <c r="DH528">
        <v>29399</v>
      </c>
      <c r="DI528">
        <v>0.25319999999999998</v>
      </c>
      <c r="DJ528">
        <v>4</v>
      </c>
      <c r="DK528">
        <v>0.2</v>
      </c>
      <c r="DL528">
        <v>6737</v>
      </c>
      <c r="DM528">
        <v>1684</v>
      </c>
      <c r="DN528">
        <v>581</v>
      </c>
      <c r="DO528">
        <v>8.6199999999999999E-2</v>
      </c>
      <c r="DP528">
        <v>4.36E-2</v>
      </c>
      <c r="DQ528">
        <v>78</v>
      </c>
      <c r="DR528">
        <v>581</v>
      </c>
    </row>
    <row r="529" spans="95:122" x14ac:dyDescent="0.25">
      <c r="CQ529" t="s">
        <v>637</v>
      </c>
      <c r="CR529" t="s">
        <v>6</v>
      </c>
      <c r="CS529" t="s">
        <v>35</v>
      </c>
      <c r="CT529">
        <v>46073</v>
      </c>
      <c r="CU529">
        <v>1</v>
      </c>
      <c r="CV529">
        <v>1</v>
      </c>
      <c r="CX529">
        <v>1</v>
      </c>
      <c r="CZ529">
        <v>5.7870370370370373E-5</v>
      </c>
      <c r="DA529">
        <v>5.7870370370370373E-5</v>
      </c>
      <c r="DB529">
        <v>0.12299768518518518</v>
      </c>
      <c r="DC529">
        <v>0.21892361111111111</v>
      </c>
      <c r="DD529">
        <v>75</v>
      </c>
      <c r="DE529">
        <v>143</v>
      </c>
      <c r="DF529">
        <v>20</v>
      </c>
      <c r="DG529">
        <v>1.75</v>
      </c>
      <c r="DH529">
        <v>26673</v>
      </c>
      <c r="DI529">
        <v>0.26669999999999999</v>
      </c>
      <c r="DJ529">
        <v>2</v>
      </c>
      <c r="DK529">
        <v>0.1</v>
      </c>
      <c r="DL529">
        <v>1820</v>
      </c>
      <c r="DM529">
        <v>910</v>
      </c>
      <c r="DN529">
        <v>1820</v>
      </c>
      <c r="DO529">
        <v>1</v>
      </c>
      <c r="DQ529">
        <v>78</v>
      </c>
      <c r="DR529">
        <v>910</v>
      </c>
    </row>
    <row r="530" spans="95:122" x14ac:dyDescent="0.25">
      <c r="CQ530" t="s">
        <v>637</v>
      </c>
      <c r="CR530" t="s">
        <v>6</v>
      </c>
      <c r="CS530" t="s">
        <v>50</v>
      </c>
      <c r="CT530">
        <v>46079</v>
      </c>
      <c r="CU530">
        <v>1</v>
      </c>
      <c r="CV530">
        <v>1</v>
      </c>
      <c r="CX530">
        <v>1</v>
      </c>
      <c r="CZ530">
        <v>2.0833333333333335E-4</v>
      </c>
      <c r="DA530">
        <v>2.0833333333333335E-4</v>
      </c>
      <c r="DB530">
        <v>0.1663425925925926</v>
      </c>
      <c r="DC530">
        <v>0.17945601851851853</v>
      </c>
      <c r="DD530">
        <v>75</v>
      </c>
      <c r="DE530">
        <v>158</v>
      </c>
      <c r="DF530">
        <v>22</v>
      </c>
      <c r="DG530" t="s">
        <v>876</v>
      </c>
      <c r="DH530">
        <v>11281</v>
      </c>
      <c r="DI530">
        <v>0.29330000000000001</v>
      </c>
      <c r="DJ530">
        <v>2</v>
      </c>
      <c r="DK530">
        <v>9.0899999999999995E-2</v>
      </c>
      <c r="DL530">
        <v>2700</v>
      </c>
      <c r="DM530">
        <v>1350</v>
      </c>
      <c r="DN530">
        <v>500</v>
      </c>
      <c r="DO530">
        <v>0.1852</v>
      </c>
      <c r="DP530">
        <v>2.98E-2</v>
      </c>
      <c r="DQ530">
        <v>78</v>
      </c>
      <c r="DR530">
        <v>500</v>
      </c>
    </row>
    <row r="531" spans="95:122" x14ac:dyDescent="0.25">
      <c r="CQ531" t="s">
        <v>637</v>
      </c>
      <c r="CR531" t="s">
        <v>6</v>
      </c>
      <c r="CS531" t="s">
        <v>97</v>
      </c>
      <c r="CT531">
        <v>46070</v>
      </c>
      <c r="CU531">
        <v>1</v>
      </c>
      <c r="CV531">
        <v>1</v>
      </c>
      <c r="CX531">
        <v>1</v>
      </c>
      <c r="CZ531">
        <v>2.3148148148148147E-5</v>
      </c>
      <c r="DA531">
        <v>2.3148148148148147E-5</v>
      </c>
      <c r="DB531">
        <v>0.14666666666666667</v>
      </c>
      <c r="DC531">
        <v>0.19804398148148147</v>
      </c>
      <c r="DD531">
        <v>111</v>
      </c>
      <c r="DE531">
        <v>171</v>
      </c>
      <c r="DF531">
        <v>16</v>
      </c>
      <c r="DG531">
        <v>2</v>
      </c>
      <c r="DH531">
        <v>25472</v>
      </c>
      <c r="DI531">
        <v>0.14410000000000001</v>
      </c>
      <c r="DJ531">
        <v>2</v>
      </c>
      <c r="DK531">
        <v>0.125</v>
      </c>
      <c r="DL531">
        <v>6200</v>
      </c>
      <c r="DM531">
        <v>3100</v>
      </c>
      <c r="DN531">
        <v>3500</v>
      </c>
      <c r="DO531">
        <v>0.5645</v>
      </c>
      <c r="DP531">
        <v>0.16439999999999999</v>
      </c>
      <c r="DQ531">
        <v>78</v>
      </c>
      <c r="DR531">
        <v>3500</v>
      </c>
    </row>
    <row r="532" spans="95:122" x14ac:dyDescent="0.25">
      <c r="CQ532" t="s">
        <v>637</v>
      </c>
      <c r="CR532" t="s">
        <v>6</v>
      </c>
      <c r="CS532" t="s">
        <v>97</v>
      </c>
      <c r="CT532">
        <v>46076</v>
      </c>
      <c r="CU532">
        <v>1</v>
      </c>
      <c r="CV532">
        <v>1</v>
      </c>
      <c r="CX532">
        <v>1</v>
      </c>
      <c r="CZ532">
        <v>0</v>
      </c>
      <c r="DA532">
        <v>0</v>
      </c>
      <c r="DB532">
        <v>0.15225694444444443</v>
      </c>
      <c r="DC532">
        <v>0.20541666666666666</v>
      </c>
      <c r="DD532">
        <v>90</v>
      </c>
      <c r="DE532">
        <v>176</v>
      </c>
      <c r="DF532">
        <v>29</v>
      </c>
      <c r="DG532" t="s">
        <v>1009</v>
      </c>
      <c r="DH532">
        <v>41066</v>
      </c>
      <c r="DI532">
        <v>0.32219999999999999</v>
      </c>
      <c r="DJ532">
        <v>3</v>
      </c>
      <c r="DK532">
        <v>0.10340000000000001</v>
      </c>
      <c r="DL532">
        <v>7300</v>
      </c>
      <c r="DM532">
        <v>2433</v>
      </c>
      <c r="DN532">
        <v>2000</v>
      </c>
      <c r="DO532">
        <v>0.27400000000000002</v>
      </c>
      <c r="DP532">
        <v>0.16339999999999999</v>
      </c>
      <c r="DQ532">
        <v>78</v>
      </c>
      <c r="DR532">
        <v>2000</v>
      </c>
    </row>
    <row r="533" spans="95:122" x14ac:dyDescent="0.25">
      <c r="CQ533" t="s">
        <v>637</v>
      </c>
      <c r="CR533" t="s">
        <v>6</v>
      </c>
      <c r="CS533" t="s">
        <v>78</v>
      </c>
      <c r="CT533">
        <v>46059</v>
      </c>
      <c r="CU533">
        <v>1</v>
      </c>
      <c r="CV533">
        <v>1</v>
      </c>
      <c r="CW533">
        <v>1</v>
      </c>
      <c r="CZ533">
        <v>2.2650462962962963E-2</v>
      </c>
      <c r="DA533">
        <v>2.2650462962962963E-2</v>
      </c>
      <c r="DB533">
        <v>8.2754629629629636E-2</v>
      </c>
      <c r="DC533">
        <v>8.6238425925925927E-2</v>
      </c>
      <c r="DD533">
        <v>60</v>
      </c>
      <c r="DE533">
        <v>94</v>
      </c>
      <c r="DF533">
        <v>24</v>
      </c>
      <c r="DG533">
        <v>1.5</v>
      </c>
      <c r="DH533">
        <v>13897</v>
      </c>
      <c r="DI533">
        <v>0.4</v>
      </c>
      <c r="DJ533">
        <v>3</v>
      </c>
      <c r="DK533">
        <v>0.125</v>
      </c>
      <c r="DL533">
        <v>1530</v>
      </c>
      <c r="DM533">
        <v>510</v>
      </c>
      <c r="DN533">
        <v>1230</v>
      </c>
      <c r="DO533">
        <v>0.80389999999999995</v>
      </c>
      <c r="DP533">
        <v>0.81</v>
      </c>
      <c r="DQ533">
        <v>78</v>
      </c>
      <c r="DR533">
        <v>615</v>
      </c>
    </row>
    <row r="534" spans="95:122" x14ac:dyDescent="0.25">
      <c r="CQ534" t="s">
        <v>637</v>
      </c>
      <c r="CR534" t="s">
        <v>6</v>
      </c>
      <c r="CS534" t="s">
        <v>78</v>
      </c>
      <c r="CT534">
        <v>46079</v>
      </c>
      <c r="CU534">
        <v>1</v>
      </c>
      <c r="CV534">
        <v>1</v>
      </c>
      <c r="CZ534">
        <v>1.0416666666666667E-4</v>
      </c>
      <c r="DA534">
        <v>1.0416666666666667E-4</v>
      </c>
      <c r="DB534">
        <v>8.4340277777777778E-2</v>
      </c>
      <c r="DC534">
        <v>0.20636574074074074</v>
      </c>
      <c r="DD534">
        <v>70</v>
      </c>
      <c r="DE534">
        <v>119</v>
      </c>
      <c r="DF534">
        <v>28</v>
      </c>
      <c r="DG534" t="s">
        <v>725</v>
      </c>
      <c r="DH534">
        <v>18928</v>
      </c>
      <c r="DI534">
        <v>0.4</v>
      </c>
      <c r="DJ534">
        <v>2</v>
      </c>
      <c r="DK534">
        <v>7.1400000000000005E-2</v>
      </c>
      <c r="DL534">
        <v>2555</v>
      </c>
      <c r="DM534">
        <v>1278</v>
      </c>
      <c r="DN534">
        <v>555</v>
      </c>
      <c r="DO534">
        <v>0.2172</v>
      </c>
      <c r="DP534">
        <v>9.64E-2</v>
      </c>
      <c r="DQ534">
        <v>78</v>
      </c>
      <c r="DR534">
        <v>555</v>
      </c>
    </row>
    <row r="535" spans="95:122" x14ac:dyDescent="0.25">
      <c r="CQ535" t="s">
        <v>637</v>
      </c>
      <c r="CR535" t="s">
        <v>3</v>
      </c>
      <c r="CS535" t="s">
        <v>31</v>
      </c>
      <c r="CT535">
        <v>46076</v>
      </c>
      <c r="CU535">
        <v>1</v>
      </c>
      <c r="CV535">
        <v>1</v>
      </c>
      <c r="CX535">
        <v>1</v>
      </c>
      <c r="CZ535">
        <v>4.1666666666666669E-4</v>
      </c>
      <c r="DA535">
        <v>4.1666666666666669E-4</v>
      </c>
      <c r="DB535">
        <v>0.13443287037037038</v>
      </c>
      <c r="DC535">
        <v>0.14445601851851853</v>
      </c>
      <c r="DD535">
        <v>93</v>
      </c>
      <c r="DE535">
        <v>188</v>
      </c>
      <c r="DF535">
        <v>21</v>
      </c>
      <c r="DG535" t="s">
        <v>806</v>
      </c>
      <c r="DH535">
        <v>20426</v>
      </c>
      <c r="DI535">
        <v>0.2258</v>
      </c>
      <c r="DJ535">
        <v>2</v>
      </c>
      <c r="DK535">
        <v>9.5200000000000007E-2</v>
      </c>
      <c r="DL535">
        <v>880</v>
      </c>
      <c r="DM535">
        <v>440</v>
      </c>
      <c r="DN535">
        <v>280</v>
      </c>
      <c r="DO535">
        <v>0.31819999999999998</v>
      </c>
      <c r="DP535">
        <v>0.45340000000000003</v>
      </c>
      <c r="DQ535">
        <v>78</v>
      </c>
      <c r="DR535">
        <v>280</v>
      </c>
    </row>
    <row r="536" spans="95:122" x14ac:dyDescent="0.25">
      <c r="CQ536" t="s">
        <v>637</v>
      </c>
      <c r="CR536" t="s">
        <v>3</v>
      </c>
      <c r="CS536" t="s">
        <v>17</v>
      </c>
      <c r="CT536">
        <v>46058</v>
      </c>
      <c r="CU536">
        <v>1</v>
      </c>
      <c r="CV536">
        <v>1</v>
      </c>
      <c r="CZ536">
        <v>4.0509259259259257E-3</v>
      </c>
      <c r="DA536">
        <v>4.0509259259259257E-3</v>
      </c>
      <c r="DB536">
        <v>9.1620370370370366E-2</v>
      </c>
      <c r="DC536">
        <v>6.828703703703704E-3</v>
      </c>
      <c r="DD536">
        <v>53</v>
      </c>
      <c r="DE536">
        <v>113</v>
      </c>
      <c r="DF536">
        <v>16</v>
      </c>
      <c r="DG536">
        <v>2</v>
      </c>
      <c r="DH536">
        <v>52485</v>
      </c>
      <c r="DI536">
        <v>0.3019</v>
      </c>
      <c r="DJ536">
        <v>1</v>
      </c>
      <c r="DK536">
        <v>6.25E-2</v>
      </c>
      <c r="DL536">
        <v>7000</v>
      </c>
      <c r="DM536">
        <v>7000</v>
      </c>
      <c r="DN536">
        <v>7000</v>
      </c>
      <c r="DO536">
        <v>1</v>
      </c>
      <c r="DP536">
        <v>0.13730000000000001</v>
      </c>
      <c r="DQ536">
        <v>78</v>
      </c>
      <c r="DR536">
        <v>7000</v>
      </c>
    </row>
    <row r="537" spans="95:122" x14ac:dyDescent="0.25">
      <c r="CQ537" t="s">
        <v>637</v>
      </c>
      <c r="CR537" t="s">
        <v>3</v>
      </c>
      <c r="CS537" t="s">
        <v>207</v>
      </c>
      <c r="CT537">
        <v>46079</v>
      </c>
      <c r="CU537">
        <v>1</v>
      </c>
      <c r="CV537">
        <v>1</v>
      </c>
      <c r="CX537">
        <v>1</v>
      </c>
      <c r="CZ537">
        <v>3.4722222222222222E-5</v>
      </c>
      <c r="DA537">
        <v>3.4722222222222222E-5</v>
      </c>
      <c r="DB537">
        <v>0.20581018518518518</v>
      </c>
      <c r="DC537">
        <v>0.15435185185185185</v>
      </c>
      <c r="DD537">
        <v>182</v>
      </c>
      <c r="DE537">
        <v>293</v>
      </c>
      <c r="DF537">
        <v>16</v>
      </c>
      <c r="DG537">
        <v>1.5625</v>
      </c>
      <c r="DH537">
        <v>28888</v>
      </c>
      <c r="DI537">
        <v>8.7900000000000006E-2</v>
      </c>
      <c r="DJ537">
        <v>1</v>
      </c>
      <c r="DK537">
        <v>6.25E-2</v>
      </c>
      <c r="DL537">
        <v>2595</v>
      </c>
      <c r="DM537">
        <v>2595</v>
      </c>
      <c r="DN537">
        <v>2595</v>
      </c>
      <c r="DO537">
        <v>1</v>
      </c>
      <c r="DP537">
        <v>0.1512</v>
      </c>
      <c r="DQ537">
        <v>78</v>
      </c>
      <c r="DR537">
        <v>2595</v>
      </c>
    </row>
    <row r="538" spans="95:122" x14ac:dyDescent="0.25">
      <c r="CQ538" t="s">
        <v>637</v>
      </c>
      <c r="CR538" t="s">
        <v>124</v>
      </c>
      <c r="CS538" t="s">
        <v>174</v>
      </c>
      <c r="CT538">
        <v>46076</v>
      </c>
      <c r="CU538">
        <v>1</v>
      </c>
      <c r="CV538">
        <v>1</v>
      </c>
      <c r="CX538">
        <v>1</v>
      </c>
      <c r="CZ538">
        <v>0</v>
      </c>
      <c r="DA538">
        <v>0</v>
      </c>
      <c r="DB538">
        <v>0.18288194444444444</v>
      </c>
      <c r="DC538">
        <v>0.16854166666666667</v>
      </c>
      <c r="DD538">
        <v>191</v>
      </c>
      <c r="DE538">
        <v>252</v>
      </c>
      <c r="DF538">
        <v>21</v>
      </c>
      <c r="DG538">
        <v>2</v>
      </c>
      <c r="DH538">
        <v>20409</v>
      </c>
      <c r="DI538">
        <v>0.1099</v>
      </c>
      <c r="DJ538">
        <v>3</v>
      </c>
      <c r="DK538">
        <v>0.1429</v>
      </c>
      <c r="DL538">
        <v>1140</v>
      </c>
      <c r="DM538">
        <v>380</v>
      </c>
      <c r="DN538">
        <v>670</v>
      </c>
      <c r="DO538">
        <v>0.5877</v>
      </c>
      <c r="DQ538">
        <v>76</v>
      </c>
      <c r="DR538">
        <v>335</v>
      </c>
    </row>
    <row r="539" spans="95:122" x14ac:dyDescent="0.25">
      <c r="CQ539" t="s">
        <v>637</v>
      </c>
      <c r="CR539" t="s">
        <v>124</v>
      </c>
      <c r="CS539" t="s">
        <v>41</v>
      </c>
      <c r="CT539">
        <v>46069</v>
      </c>
      <c r="CU539">
        <v>1</v>
      </c>
      <c r="CV539">
        <v>1</v>
      </c>
      <c r="CZ539">
        <v>0</v>
      </c>
      <c r="DA539">
        <v>0</v>
      </c>
      <c r="DB539">
        <v>0</v>
      </c>
      <c r="DC539">
        <v>0</v>
      </c>
      <c r="DQ539">
        <v>76</v>
      </c>
    </row>
    <row r="540" spans="95:122" x14ac:dyDescent="0.25">
      <c r="CQ540" t="s">
        <v>637</v>
      </c>
      <c r="CR540" t="s">
        <v>124</v>
      </c>
      <c r="CS540" t="s">
        <v>41</v>
      </c>
      <c r="CT540">
        <v>46077</v>
      </c>
      <c r="CU540">
        <v>1</v>
      </c>
      <c r="CV540">
        <v>1</v>
      </c>
      <c r="CZ540">
        <v>0</v>
      </c>
      <c r="DA540">
        <v>0</v>
      </c>
      <c r="DB540">
        <v>0</v>
      </c>
      <c r="DC540">
        <v>0</v>
      </c>
      <c r="DQ540">
        <v>76</v>
      </c>
    </row>
    <row r="541" spans="95:122" x14ac:dyDescent="0.25">
      <c r="CQ541" t="s">
        <v>637</v>
      </c>
      <c r="CR541" t="s">
        <v>124</v>
      </c>
      <c r="CS541" t="s">
        <v>493</v>
      </c>
      <c r="CT541">
        <v>46064</v>
      </c>
      <c r="CU541">
        <v>1</v>
      </c>
      <c r="CV541">
        <v>1</v>
      </c>
      <c r="CX541">
        <v>1</v>
      </c>
      <c r="CZ541">
        <v>3.4722222222222222E-5</v>
      </c>
      <c r="DA541">
        <v>3.4722222222222222E-5</v>
      </c>
      <c r="DB541">
        <v>1.5243055555555555E-2</v>
      </c>
      <c r="DC541">
        <v>1.2673611111111111E-2</v>
      </c>
      <c r="DD541">
        <v>114</v>
      </c>
      <c r="DE541">
        <v>196</v>
      </c>
      <c r="DF541">
        <v>51</v>
      </c>
      <c r="DG541" t="s">
        <v>1115</v>
      </c>
      <c r="DH541">
        <v>8878</v>
      </c>
      <c r="DI541">
        <v>0.44740000000000002</v>
      </c>
      <c r="DJ541">
        <v>2</v>
      </c>
      <c r="DK541">
        <v>3.9199999999999999E-2</v>
      </c>
      <c r="DL541">
        <v>1300</v>
      </c>
      <c r="DM541">
        <v>650</v>
      </c>
      <c r="DN541">
        <v>1000</v>
      </c>
      <c r="DO541">
        <v>0.76919999999999999</v>
      </c>
      <c r="DP541">
        <v>0.1179</v>
      </c>
      <c r="DQ541">
        <v>76</v>
      </c>
      <c r="DR541">
        <v>1000</v>
      </c>
    </row>
    <row r="542" spans="95:122" x14ac:dyDescent="0.25">
      <c r="CQ542" t="s">
        <v>637</v>
      </c>
      <c r="CR542" t="s">
        <v>124</v>
      </c>
      <c r="CS542" t="s">
        <v>49</v>
      </c>
      <c r="CT542">
        <v>46069</v>
      </c>
      <c r="CU542">
        <v>1</v>
      </c>
      <c r="CV542">
        <v>1</v>
      </c>
      <c r="CW542">
        <v>1</v>
      </c>
      <c r="CZ542">
        <v>8.9930555555555562E-3</v>
      </c>
      <c r="DA542">
        <v>8.9930555555555562E-3</v>
      </c>
      <c r="DB542">
        <v>0.20751157407407408</v>
      </c>
      <c r="DC542">
        <v>0.12292824074074074</v>
      </c>
      <c r="DD542">
        <v>82</v>
      </c>
      <c r="DE542">
        <v>141</v>
      </c>
      <c r="DF542">
        <v>18</v>
      </c>
      <c r="DG542" t="s">
        <v>752</v>
      </c>
      <c r="DH542">
        <v>29370</v>
      </c>
      <c r="DI542">
        <v>0.2195</v>
      </c>
      <c r="DQ542">
        <v>76</v>
      </c>
    </row>
    <row r="543" spans="95:122" x14ac:dyDescent="0.25">
      <c r="CQ543" t="s">
        <v>637</v>
      </c>
      <c r="CR543" t="s">
        <v>124</v>
      </c>
      <c r="CS543" t="s">
        <v>549</v>
      </c>
      <c r="CT543">
        <v>46077</v>
      </c>
      <c r="CU543">
        <v>1</v>
      </c>
      <c r="CV543">
        <v>1</v>
      </c>
      <c r="CW543">
        <v>1</v>
      </c>
      <c r="CZ543">
        <v>6.6666666666666671E-3</v>
      </c>
      <c r="DA543">
        <v>6.6666666666666671E-3</v>
      </c>
      <c r="DB543">
        <v>0.19422453703703704</v>
      </c>
      <c r="DC543">
        <v>0.14811342592592591</v>
      </c>
      <c r="DD543">
        <v>190</v>
      </c>
      <c r="DE543">
        <v>289</v>
      </c>
      <c r="DF543">
        <v>36</v>
      </c>
      <c r="DG543" t="s">
        <v>997</v>
      </c>
      <c r="DH543">
        <v>16003</v>
      </c>
      <c r="DI543">
        <v>0.1895</v>
      </c>
      <c r="DQ543">
        <v>76</v>
      </c>
    </row>
    <row r="544" spans="95:122" x14ac:dyDescent="0.25">
      <c r="CQ544" t="s">
        <v>637</v>
      </c>
      <c r="CR544" t="s">
        <v>124</v>
      </c>
      <c r="CS544" t="s">
        <v>77</v>
      </c>
      <c r="CT544">
        <v>46069</v>
      </c>
      <c r="CU544">
        <v>1</v>
      </c>
      <c r="CV544">
        <v>1</v>
      </c>
      <c r="CZ544">
        <v>3.9351851851851848E-3</v>
      </c>
      <c r="DA544">
        <v>3.9351851851851848E-3</v>
      </c>
      <c r="DB544">
        <v>0.21537037037037038</v>
      </c>
      <c r="DC544">
        <v>0.12265046296296296</v>
      </c>
      <c r="DD544">
        <v>104</v>
      </c>
      <c r="DE544">
        <v>195</v>
      </c>
      <c r="DF544">
        <v>37</v>
      </c>
      <c r="DG544" t="s">
        <v>998</v>
      </c>
      <c r="DH544">
        <v>14953</v>
      </c>
      <c r="DI544">
        <v>0.35580000000000001</v>
      </c>
      <c r="DQ544">
        <v>76</v>
      </c>
    </row>
    <row r="545" spans="95:122" x14ac:dyDescent="0.25">
      <c r="CQ545" t="s">
        <v>637</v>
      </c>
      <c r="CR545" t="s">
        <v>124</v>
      </c>
      <c r="CS545" t="s">
        <v>55</v>
      </c>
      <c r="CT545">
        <v>46059</v>
      </c>
      <c r="CU545">
        <v>1</v>
      </c>
      <c r="CV545">
        <v>1</v>
      </c>
      <c r="CX545">
        <v>1</v>
      </c>
      <c r="CZ545">
        <v>5.7870370370370373E-5</v>
      </c>
      <c r="DA545">
        <v>5.7870370370370373E-5</v>
      </c>
      <c r="DB545">
        <v>0</v>
      </c>
      <c r="DC545">
        <v>1.5625E-2</v>
      </c>
      <c r="DD545">
        <v>126</v>
      </c>
      <c r="DE545">
        <v>365</v>
      </c>
      <c r="DF545">
        <v>20</v>
      </c>
      <c r="DG545">
        <v>1.55</v>
      </c>
      <c r="DH545">
        <v>2946</v>
      </c>
      <c r="DI545">
        <v>0.15870000000000001</v>
      </c>
      <c r="DJ545">
        <v>1</v>
      </c>
      <c r="DK545">
        <v>0.05</v>
      </c>
      <c r="DL545">
        <v>300</v>
      </c>
      <c r="DM545">
        <v>300</v>
      </c>
      <c r="DQ545">
        <v>76</v>
      </c>
    </row>
    <row r="546" spans="95:122" x14ac:dyDescent="0.25">
      <c r="CQ546" t="s">
        <v>637</v>
      </c>
      <c r="CR546" t="s">
        <v>124</v>
      </c>
      <c r="CS546" t="s">
        <v>544</v>
      </c>
      <c r="CT546">
        <v>46077</v>
      </c>
      <c r="CU546">
        <v>1</v>
      </c>
      <c r="CV546">
        <v>1</v>
      </c>
      <c r="CY546">
        <v>1</v>
      </c>
      <c r="CZ546">
        <v>0</v>
      </c>
      <c r="DA546">
        <v>0</v>
      </c>
      <c r="DB546">
        <v>0</v>
      </c>
      <c r="DC546">
        <v>0</v>
      </c>
      <c r="DQ546">
        <v>76</v>
      </c>
    </row>
    <row r="547" spans="95:122" x14ac:dyDescent="0.25">
      <c r="CQ547" t="s">
        <v>637</v>
      </c>
      <c r="CR547" t="s">
        <v>124</v>
      </c>
      <c r="CS547" t="s">
        <v>557</v>
      </c>
      <c r="CT547">
        <v>46077</v>
      </c>
      <c r="CU547">
        <v>1</v>
      </c>
      <c r="CV547">
        <v>1</v>
      </c>
      <c r="CY547">
        <v>1</v>
      </c>
      <c r="CZ547">
        <v>0</v>
      </c>
      <c r="DA547">
        <v>0</v>
      </c>
      <c r="DB547">
        <v>0</v>
      </c>
      <c r="DC547">
        <v>0</v>
      </c>
      <c r="DQ547">
        <v>76</v>
      </c>
    </row>
    <row r="548" spans="95:122" x14ac:dyDescent="0.25">
      <c r="CQ548" t="s">
        <v>637</v>
      </c>
      <c r="CR548" t="s">
        <v>125</v>
      </c>
      <c r="CS548" t="s">
        <v>18</v>
      </c>
      <c r="CT548">
        <v>46065</v>
      </c>
      <c r="CU548">
        <v>1</v>
      </c>
      <c r="CV548">
        <v>1</v>
      </c>
      <c r="CX548">
        <v>1</v>
      </c>
      <c r="CZ548">
        <v>6.9444444444444444E-5</v>
      </c>
      <c r="DA548">
        <v>6.9444444444444444E-5</v>
      </c>
      <c r="DB548">
        <v>2.1655092592592594E-2</v>
      </c>
      <c r="DC548">
        <v>3.0092592592592591E-2</v>
      </c>
      <c r="DD548">
        <v>153</v>
      </c>
      <c r="DE548">
        <v>300</v>
      </c>
      <c r="DF548">
        <v>17</v>
      </c>
      <c r="DG548" t="s">
        <v>680</v>
      </c>
      <c r="DH548">
        <v>48671</v>
      </c>
      <c r="DI548">
        <v>0.1111</v>
      </c>
      <c r="DJ548">
        <v>1</v>
      </c>
      <c r="DK548">
        <v>5.8799999999999998E-2</v>
      </c>
      <c r="DL548">
        <v>600</v>
      </c>
      <c r="DM548">
        <v>600</v>
      </c>
      <c r="DN548">
        <v>600</v>
      </c>
      <c r="DO548">
        <v>1</v>
      </c>
      <c r="DQ548">
        <v>76</v>
      </c>
      <c r="DR548">
        <v>600</v>
      </c>
    </row>
    <row r="549" spans="95:122" x14ac:dyDescent="0.25">
      <c r="CQ549" t="s">
        <v>637</v>
      </c>
      <c r="CR549" t="s">
        <v>125</v>
      </c>
      <c r="CS549" t="s">
        <v>18</v>
      </c>
      <c r="CT549">
        <v>46081</v>
      </c>
      <c r="CU549">
        <v>1</v>
      </c>
      <c r="CV549">
        <v>1</v>
      </c>
      <c r="CW549">
        <v>1</v>
      </c>
      <c r="CZ549">
        <v>5.3935185185185188E-3</v>
      </c>
      <c r="DA549">
        <v>5.3935185185185188E-3</v>
      </c>
      <c r="DB549">
        <v>0.17225694444444445</v>
      </c>
      <c r="DC549">
        <v>1.136574074074074E-2</v>
      </c>
      <c r="DD549">
        <v>76</v>
      </c>
      <c r="DE549">
        <v>122</v>
      </c>
      <c r="DF549">
        <v>24</v>
      </c>
      <c r="DG549" t="s">
        <v>721</v>
      </c>
      <c r="DH549">
        <v>32574</v>
      </c>
      <c r="DI549">
        <v>0.31580000000000003</v>
      </c>
      <c r="DQ549">
        <v>76</v>
      </c>
    </row>
    <row r="550" spans="95:122" x14ac:dyDescent="0.25">
      <c r="CQ550" t="s">
        <v>637</v>
      </c>
      <c r="CR550" t="s">
        <v>125</v>
      </c>
      <c r="CS550" t="s">
        <v>109</v>
      </c>
      <c r="CT550">
        <v>46058</v>
      </c>
      <c r="CU550">
        <v>1</v>
      </c>
      <c r="CV550">
        <v>1</v>
      </c>
      <c r="CX550">
        <v>1</v>
      </c>
      <c r="CZ550">
        <v>1.6203703703703703E-4</v>
      </c>
      <c r="DA550">
        <v>1.6203703703703703E-4</v>
      </c>
      <c r="DB550">
        <v>3.3391203703703701E-2</v>
      </c>
      <c r="DC550">
        <v>3.0833333333333334E-2</v>
      </c>
      <c r="DD550">
        <v>99</v>
      </c>
      <c r="DE550">
        <v>198</v>
      </c>
      <c r="DF550">
        <v>16</v>
      </c>
      <c r="DG550">
        <v>1.625</v>
      </c>
      <c r="DH550">
        <v>37840</v>
      </c>
      <c r="DI550">
        <v>0.16159999999999999</v>
      </c>
      <c r="DJ550">
        <v>1</v>
      </c>
      <c r="DK550">
        <v>6.25E-2</v>
      </c>
      <c r="DL550">
        <v>2220</v>
      </c>
      <c r="DM550">
        <v>2220</v>
      </c>
      <c r="DN550">
        <v>1000</v>
      </c>
      <c r="DO550">
        <v>0.45050000000000001</v>
      </c>
      <c r="DP550">
        <v>0.2782</v>
      </c>
      <c r="DQ550">
        <v>76</v>
      </c>
      <c r="DR550">
        <v>1000</v>
      </c>
    </row>
    <row r="551" spans="95:122" x14ac:dyDescent="0.25">
      <c r="CQ551" t="s">
        <v>637</v>
      </c>
      <c r="CR551" t="s">
        <v>125</v>
      </c>
      <c r="CS551" t="s">
        <v>109</v>
      </c>
      <c r="CT551">
        <v>46081</v>
      </c>
      <c r="CU551">
        <v>1</v>
      </c>
      <c r="CV551">
        <v>1</v>
      </c>
      <c r="CW551">
        <v>1</v>
      </c>
      <c r="CZ551">
        <v>5.8680555555555552E-3</v>
      </c>
      <c r="DA551">
        <v>5.8680555555555552E-3</v>
      </c>
      <c r="DB551">
        <v>0.15931712962962963</v>
      </c>
      <c r="DC551">
        <v>2.7557870370370371E-2</v>
      </c>
      <c r="DD551">
        <v>22</v>
      </c>
      <c r="DE551">
        <v>41</v>
      </c>
      <c r="DF551">
        <v>6</v>
      </c>
      <c r="DG551" t="s">
        <v>677</v>
      </c>
      <c r="DH551">
        <v>12107</v>
      </c>
      <c r="DI551">
        <v>0.2727</v>
      </c>
      <c r="DQ551">
        <v>76</v>
      </c>
    </row>
    <row r="552" spans="95:122" x14ac:dyDescent="0.25">
      <c r="CQ552" t="s">
        <v>637</v>
      </c>
      <c r="CR552" t="s">
        <v>125</v>
      </c>
      <c r="CS552" t="s">
        <v>60</v>
      </c>
      <c r="CT552">
        <v>46058</v>
      </c>
      <c r="CU552">
        <v>1</v>
      </c>
      <c r="CV552">
        <v>1</v>
      </c>
      <c r="CW552">
        <v>1</v>
      </c>
      <c r="CZ552">
        <v>5.6365740740740742E-3</v>
      </c>
      <c r="DA552">
        <v>5.6365740740740742E-3</v>
      </c>
      <c r="DB552">
        <v>1.0428240740740741E-2</v>
      </c>
      <c r="DC552">
        <v>5.8680555555555552E-3</v>
      </c>
      <c r="DD552">
        <v>69</v>
      </c>
      <c r="DE552">
        <v>145</v>
      </c>
      <c r="DF552">
        <v>12</v>
      </c>
      <c r="DG552" t="s">
        <v>692</v>
      </c>
      <c r="DH552">
        <v>47420</v>
      </c>
      <c r="DI552">
        <v>0.1739</v>
      </c>
      <c r="DJ552">
        <v>1</v>
      </c>
      <c r="DK552">
        <v>8.3299999999999999E-2</v>
      </c>
      <c r="DL552">
        <v>2000</v>
      </c>
      <c r="DM552">
        <v>2000</v>
      </c>
      <c r="DN552">
        <v>2000</v>
      </c>
      <c r="DO552">
        <v>1</v>
      </c>
      <c r="DP552">
        <v>0.13289999999999999</v>
      </c>
      <c r="DQ552">
        <v>76</v>
      </c>
      <c r="DR552">
        <v>2000</v>
      </c>
    </row>
    <row r="553" spans="95:122" x14ac:dyDescent="0.25">
      <c r="CQ553" t="s">
        <v>637</v>
      </c>
      <c r="CR553" t="s">
        <v>125</v>
      </c>
      <c r="CS553" t="s">
        <v>72</v>
      </c>
      <c r="CT553">
        <v>46081</v>
      </c>
      <c r="CU553">
        <v>1</v>
      </c>
      <c r="CV553">
        <v>1</v>
      </c>
      <c r="CZ553">
        <v>2.3148148148148147E-5</v>
      </c>
      <c r="DA553">
        <v>2.3148148148148147E-5</v>
      </c>
      <c r="DB553">
        <v>0.12515046296296295</v>
      </c>
      <c r="DC553">
        <v>6.0185185185185182E-2</v>
      </c>
      <c r="DQ553">
        <v>76</v>
      </c>
    </row>
    <row r="554" spans="95:122" x14ac:dyDescent="0.25">
      <c r="CQ554" t="s">
        <v>637</v>
      </c>
      <c r="CR554" t="s">
        <v>125</v>
      </c>
      <c r="CS554" t="s">
        <v>12</v>
      </c>
      <c r="CT554">
        <v>46056</v>
      </c>
      <c r="CU554">
        <v>1</v>
      </c>
      <c r="CV554">
        <v>1</v>
      </c>
      <c r="CW554">
        <v>1</v>
      </c>
      <c r="CZ554">
        <v>0.13430555555555557</v>
      </c>
      <c r="DA554">
        <v>0.13430555555555557</v>
      </c>
      <c r="DB554">
        <v>5.9537037037037034E-2</v>
      </c>
      <c r="DC554">
        <v>1.3321759259259259E-2</v>
      </c>
      <c r="DD554">
        <v>58</v>
      </c>
      <c r="DE554">
        <v>212</v>
      </c>
      <c r="DF554">
        <v>10</v>
      </c>
      <c r="DG554">
        <v>1.6</v>
      </c>
      <c r="DH554">
        <v>21808</v>
      </c>
      <c r="DI554">
        <v>0.1724</v>
      </c>
      <c r="DJ554">
        <v>1</v>
      </c>
      <c r="DK554">
        <v>0.1</v>
      </c>
      <c r="DL554">
        <v>800</v>
      </c>
      <c r="DM554">
        <v>800</v>
      </c>
      <c r="DN554">
        <v>800</v>
      </c>
      <c r="DO554">
        <v>1</v>
      </c>
      <c r="DP554">
        <v>1.3895</v>
      </c>
      <c r="DQ554">
        <v>76</v>
      </c>
      <c r="DR554">
        <v>800</v>
      </c>
    </row>
    <row r="555" spans="95:122" x14ac:dyDescent="0.25">
      <c r="CQ555" t="s">
        <v>637</v>
      </c>
      <c r="CR555" t="s">
        <v>125</v>
      </c>
      <c r="CS555" t="s">
        <v>75</v>
      </c>
      <c r="CT555">
        <v>46081</v>
      </c>
      <c r="CU555">
        <v>1</v>
      </c>
      <c r="CV555">
        <v>1</v>
      </c>
      <c r="CW555">
        <v>1</v>
      </c>
      <c r="CZ555">
        <v>4.5023148148148149E-3</v>
      </c>
      <c r="DA555">
        <v>4.5023148148148149E-3</v>
      </c>
      <c r="DB555">
        <v>0.15503472222222223</v>
      </c>
      <c r="DC555">
        <v>3.1504629629629632E-2</v>
      </c>
      <c r="DD555">
        <v>29</v>
      </c>
      <c r="DE555">
        <v>41</v>
      </c>
      <c r="DF555">
        <v>10</v>
      </c>
      <c r="DG555">
        <v>1.5</v>
      </c>
      <c r="DH555">
        <v>19809</v>
      </c>
      <c r="DI555">
        <v>0.3448</v>
      </c>
      <c r="DQ555">
        <v>76</v>
      </c>
    </row>
    <row r="556" spans="95:122" x14ac:dyDescent="0.25">
      <c r="CQ556" t="s">
        <v>637</v>
      </c>
      <c r="CR556" t="s">
        <v>125</v>
      </c>
      <c r="CS556" t="s">
        <v>206</v>
      </c>
      <c r="CT556">
        <v>46064</v>
      </c>
      <c r="CU556">
        <v>1</v>
      </c>
      <c r="CV556">
        <v>1</v>
      </c>
      <c r="CX556">
        <v>1</v>
      </c>
      <c r="CZ556">
        <v>8.1018518518518516E-5</v>
      </c>
      <c r="DA556">
        <v>8.1018518518518516E-5</v>
      </c>
      <c r="DB556">
        <v>1.8425925925925925E-2</v>
      </c>
      <c r="DC556">
        <v>1.5543981481481482E-2</v>
      </c>
      <c r="DD556">
        <v>189</v>
      </c>
      <c r="DE556">
        <v>327</v>
      </c>
      <c r="DF556">
        <v>20</v>
      </c>
      <c r="DG556">
        <v>1.9</v>
      </c>
      <c r="DH556">
        <v>23013</v>
      </c>
      <c r="DI556">
        <v>0.10580000000000001</v>
      </c>
      <c r="DJ556">
        <v>1</v>
      </c>
      <c r="DK556">
        <v>0.05</v>
      </c>
      <c r="DL556">
        <v>500</v>
      </c>
      <c r="DM556">
        <v>500</v>
      </c>
      <c r="DN556">
        <v>500</v>
      </c>
      <c r="DO556">
        <v>1</v>
      </c>
      <c r="DP556">
        <v>0.4511</v>
      </c>
      <c r="DQ556">
        <v>76</v>
      </c>
      <c r="DR556">
        <v>500</v>
      </c>
    </row>
    <row r="557" spans="95:122" x14ac:dyDescent="0.25">
      <c r="CQ557" t="s">
        <v>637</v>
      </c>
      <c r="CR557" t="s">
        <v>125</v>
      </c>
      <c r="CS557" t="s">
        <v>206</v>
      </c>
      <c r="CT557">
        <v>46066</v>
      </c>
      <c r="CU557">
        <v>1</v>
      </c>
      <c r="CV557">
        <v>1</v>
      </c>
      <c r="CX557">
        <v>1</v>
      </c>
      <c r="CZ557">
        <v>3.4722222222222222E-5</v>
      </c>
      <c r="DA557">
        <v>3.4722222222222222E-5</v>
      </c>
      <c r="DB557">
        <v>0.10590277777777778</v>
      </c>
      <c r="DC557">
        <v>0.15971064814814814</v>
      </c>
      <c r="DD557">
        <v>140</v>
      </c>
      <c r="DE557">
        <v>260</v>
      </c>
      <c r="DF557">
        <v>23</v>
      </c>
      <c r="DG557" t="s">
        <v>751</v>
      </c>
      <c r="DH557">
        <v>42448</v>
      </c>
      <c r="DI557">
        <v>0.1643</v>
      </c>
      <c r="DJ557">
        <v>2</v>
      </c>
      <c r="DK557">
        <v>8.6999999999999994E-2</v>
      </c>
      <c r="DL557">
        <v>925</v>
      </c>
      <c r="DM557">
        <v>463</v>
      </c>
      <c r="DQ557">
        <v>76</v>
      </c>
    </row>
    <row r="558" spans="95:122" x14ac:dyDescent="0.25">
      <c r="CQ558" t="s">
        <v>637</v>
      </c>
      <c r="CR558" t="s">
        <v>125</v>
      </c>
      <c r="CS558" t="s">
        <v>59</v>
      </c>
      <c r="CT558">
        <v>46056</v>
      </c>
      <c r="CU558">
        <v>1</v>
      </c>
      <c r="CV558">
        <v>1</v>
      </c>
      <c r="CX558">
        <v>1</v>
      </c>
      <c r="CZ558">
        <v>2.3148148148148147E-5</v>
      </c>
      <c r="DA558">
        <v>2.3148148148148147E-5</v>
      </c>
      <c r="DB558">
        <v>0.16424768518518518</v>
      </c>
      <c r="DC558">
        <v>3.2476851851851854E-2</v>
      </c>
      <c r="DD558">
        <v>129</v>
      </c>
      <c r="DE558">
        <v>322</v>
      </c>
      <c r="DF558">
        <v>24</v>
      </c>
      <c r="DG558">
        <v>2.25</v>
      </c>
      <c r="DH558">
        <v>48591</v>
      </c>
      <c r="DI558">
        <v>0.186</v>
      </c>
      <c r="DJ558">
        <v>1</v>
      </c>
      <c r="DK558">
        <v>4.1700000000000001E-2</v>
      </c>
      <c r="DL558">
        <v>13000</v>
      </c>
      <c r="DM558">
        <v>13000</v>
      </c>
      <c r="DN558">
        <v>13000</v>
      </c>
      <c r="DO558">
        <v>1</v>
      </c>
      <c r="DP558">
        <v>0.36059999999999998</v>
      </c>
      <c r="DQ558">
        <v>76</v>
      </c>
      <c r="DR558">
        <v>13000</v>
      </c>
    </row>
    <row r="559" spans="95:122" x14ac:dyDescent="0.25">
      <c r="CQ559" t="s">
        <v>637</v>
      </c>
      <c r="CR559" t="s">
        <v>2</v>
      </c>
      <c r="CS559" t="s">
        <v>15</v>
      </c>
      <c r="CT559">
        <v>46059</v>
      </c>
      <c r="CU559">
        <v>1</v>
      </c>
      <c r="CV559">
        <v>1</v>
      </c>
      <c r="CX559">
        <v>1</v>
      </c>
      <c r="CZ559">
        <v>5.7870370370370373E-5</v>
      </c>
      <c r="DA559">
        <v>5.7870370370370373E-5</v>
      </c>
      <c r="DB559">
        <v>2.5462962962962961E-4</v>
      </c>
      <c r="DC559">
        <v>1.9178240740740742E-2</v>
      </c>
      <c r="DD559">
        <v>114</v>
      </c>
      <c r="DE559">
        <v>138</v>
      </c>
      <c r="DF559">
        <v>13</v>
      </c>
      <c r="DG559" t="s">
        <v>707</v>
      </c>
      <c r="DH559">
        <v>24994</v>
      </c>
      <c r="DI559">
        <v>0.114</v>
      </c>
      <c r="DJ559">
        <v>1</v>
      </c>
      <c r="DK559">
        <v>7.6899999999999996E-2</v>
      </c>
      <c r="DL559">
        <v>1000</v>
      </c>
      <c r="DM559">
        <v>1000</v>
      </c>
      <c r="DN559">
        <v>1000</v>
      </c>
      <c r="DO559">
        <v>1</v>
      </c>
      <c r="DQ559">
        <v>76</v>
      </c>
      <c r="DR559">
        <v>1000</v>
      </c>
    </row>
    <row r="560" spans="95:122" x14ac:dyDescent="0.25">
      <c r="CQ560" t="s">
        <v>637</v>
      </c>
      <c r="CR560" t="s">
        <v>2</v>
      </c>
      <c r="CS560" t="s">
        <v>68</v>
      </c>
      <c r="CT560">
        <v>46066</v>
      </c>
      <c r="CU560">
        <v>1</v>
      </c>
      <c r="CV560">
        <v>1</v>
      </c>
      <c r="CZ560">
        <v>0</v>
      </c>
      <c r="DA560">
        <v>0</v>
      </c>
      <c r="DB560">
        <v>0</v>
      </c>
      <c r="DC560">
        <v>0</v>
      </c>
      <c r="DQ560">
        <v>76</v>
      </c>
    </row>
    <row r="561" spans="95:122" x14ac:dyDescent="0.25">
      <c r="CQ561" t="s">
        <v>637</v>
      </c>
      <c r="CR561" t="s">
        <v>2</v>
      </c>
      <c r="CS561" t="s">
        <v>68</v>
      </c>
      <c r="CT561">
        <v>46071</v>
      </c>
      <c r="CU561">
        <v>1</v>
      </c>
      <c r="CV561">
        <v>1</v>
      </c>
      <c r="CZ561">
        <v>0</v>
      </c>
      <c r="DA561">
        <v>0</v>
      </c>
      <c r="DB561">
        <v>0</v>
      </c>
      <c r="DC561">
        <v>0</v>
      </c>
      <c r="DQ561">
        <v>76</v>
      </c>
    </row>
    <row r="562" spans="95:122" x14ac:dyDescent="0.25">
      <c r="CQ562" t="s">
        <v>637</v>
      </c>
      <c r="CR562" t="s">
        <v>2</v>
      </c>
      <c r="CS562" t="s">
        <v>68</v>
      </c>
      <c r="CT562">
        <v>46079</v>
      </c>
      <c r="CU562">
        <v>1</v>
      </c>
      <c r="CV562">
        <v>1</v>
      </c>
      <c r="CZ562">
        <v>2.0833333333333335E-4</v>
      </c>
      <c r="DA562">
        <v>2.0833333333333335E-4</v>
      </c>
      <c r="DB562">
        <v>0.15390046296296298</v>
      </c>
      <c r="DC562">
        <v>0.13554398148148147</v>
      </c>
      <c r="DQ562">
        <v>76</v>
      </c>
    </row>
    <row r="563" spans="95:122" x14ac:dyDescent="0.25">
      <c r="CQ563" t="s">
        <v>637</v>
      </c>
      <c r="CR563" t="s">
        <v>2</v>
      </c>
      <c r="CS563" t="s">
        <v>29</v>
      </c>
      <c r="CT563">
        <v>46059</v>
      </c>
      <c r="CU563">
        <v>1</v>
      </c>
      <c r="CV563">
        <v>1</v>
      </c>
      <c r="CW563">
        <v>1</v>
      </c>
      <c r="CZ563">
        <v>1.7546296296296296E-2</v>
      </c>
      <c r="DA563">
        <v>1.7546296296296296E-2</v>
      </c>
      <c r="DB563">
        <v>2.101851851851852E-2</v>
      </c>
      <c r="DC563">
        <v>6.2685185185185191E-2</v>
      </c>
      <c r="DD563">
        <v>58</v>
      </c>
      <c r="DE563">
        <v>122</v>
      </c>
      <c r="DF563">
        <v>16</v>
      </c>
      <c r="DG563">
        <v>2.125</v>
      </c>
      <c r="DH563">
        <v>13997</v>
      </c>
      <c r="DI563">
        <v>0.27589999999999998</v>
      </c>
      <c r="DJ563">
        <v>3</v>
      </c>
      <c r="DK563">
        <v>0.1875</v>
      </c>
      <c r="DL563">
        <v>4611</v>
      </c>
      <c r="DM563">
        <v>1537</v>
      </c>
      <c r="DN563">
        <v>4300</v>
      </c>
      <c r="DO563">
        <v>0.93259999999999998</v>
      </c>
      <c r="DP563">
        <v>0.1646</v>
      </c>
      <c r="DQ563">
        <v>76</v>
      </c>
      <c r="DR563">
        <v>2150</v>
      </c>
    </row>
    <row r="564" spans="95:122" x14ac:dyDescent="0.25">
      <c r="CQ564" t="s">
        <v>637</v>
      </c>
      <c r="CR564" t="s">
        <v>2</v>
      </c>
      <c r="CS564" t="s">
        <v>29</v>
      </c>
      <c r="CT564">
        <v>46062</v>
      </c>
      <c r="CU564">
        <v>1</v>
      </c>
      <c r="CV564">
        <v>1</v>
      </c>
      <c r="CX564">
        <v>1</v>
      </c>
      <c r="CZ564">
        <v>2.0717592592592593E-3</v>
      </c>
      <c r="DA564">
        <v>2.0717592592592593E-3</v>
      </c>
      <c r="DB564">
        <v>1.7164351851851851E-2</v>
      </c>
      <c r="DC564">
        <v>1.6921296296296295E-2</v>
      </c>
      <c r="DD564">
        <v>56</v>
      </c>
      <c r="DE564">
        <v>106</v>
      </c>
      <c r="DF564">
        <v>10</v>
      </c>
      <c r="DG564">
        <v>1.5</v>
      </c>
      <c r="DH564">
        <v>17292</v>
      </c>
      <c r="DI564">
        <v>0.17860000000000001</v>
      </c>
      <c r="DJ564">
        <v>1</v>
      </c>
      <c r="DK564">
        <v>0.1</v>
      </c>
      <c r="DL564">
        <v>380</v>
      </c>
      <c r="DM564">
        <v>380</v>
      </c>
      <c r="DQ564">
        <v>76</v>
      </c>
    </row>
    <row r="565" spans="95:122" x14ac:dyDescent="0.25">
      <c r="CQ565" t="s">
        <v>637</v>
      </c>
      <c r="CR565" t="s">
        <v>2</v>
      </c>
      <c r="CS565" t="s">
        <v>29</v>
      </c>
      <c r="CT565">
        <v>46079</v>
      </c>
      <c r="CU565">
        <v>1</v>
      </c>
      <c r="CV565">
        <v>1</v>
      </c>
      <c r="CW565">
        <v>1</v>
      </c>
      <c r="CZ565">
        <v>1.0752314814814815E-2</v>
      </c>
      <c r="DA565">
        <v>1.0752314814814815E-2</v>
      </c>
      <c r="DB565">
        <v>0.19269675925925925</v>
      </c>
      <c r="DC565">
        <v>8.9270833333333327E-2</v>
      </c>
      <c r="DD565">
        <v>71</v>
      </c>
      <c r="DE565">
        <v>122</v>
      </c>
      <c r="DF565">
        <v>20</v>
      </c>
      <c r="DG565">
        <v>1.6</v>
      </c>
      <c r="DH565">
        <v>15705</v>
      </c>
      <c r="DI565">
        <v>0.28170000000000001</v>
      </c>
      <c r="DQ565">
        <v>76</v>
      </c>
    </row>
    <row r="566" spans="95:122" x14ac:dyDescent="0.25">
      <c r="CQ566" t="s">
        <v>637</v>
      </c>
      <c r="CR566" t="s">
        <v>2</v>
      </c>
      <c r="CS566" t="s">
        <v>25</v>
      </c>
      <c r="CT566">
        <v>46065</v>
      </c>
      <c r="CU566">
        <v>1</v>
      </c>
      <c r="CV566">
        <v>1</v>
      </c>
      <c r="CX566">
        <v>1</v>
      </c>
      <c r="CZ566">
        <v>0</v>
      </c>
      <c r="DA566">
        <v>0</v>
      </c>
      <c r="DB566">
        <v>5.3668981481481484E-2</v>
      </c>
      <c r="DC566">
        <v>3.0775462962962963E-2</v>
      </c>
      <c r="DD566">
        <v>104</v>
      </c>
      <c r="DE566">
        <v>187</v>
      </c>
      <c r="DF566">
        <v>33</v>
      </c>
      <c r="DG566" t="s">
        <v>676</v>
      </c>
      <c r="DH566">
        <v>18857</v>
      </c>
      <c r="DI566">
        <v>0.31730000000000003</v>
      </c>
      <c r="DJ566">
        <v>2</v>
      </c>
      <c r="DK566">
        <v>6.0600000000000001E-2</v>
      </c>
      <c r="DL566">
        <v>732</v>
      </c>
      <c r="DM566">
        <v>366</v>
      </c>
      <c r="DN566">
        <v>521</v>
      </c>
      <c r="DO566">
        <v>0.7117</v>
      </c>
      <c r="DP566">
        <v>0.1991</v>
      </c>
      <c r="DQ566">
        <v>76</v>
      </c>
      <c r="DR566">
        <v>521</v>
      </c>
    </row>
    <row r="567" spans="95:122" x14ac:dyDescent="0.25">
      <c r="CQ567" t="s">
        <v>637</v>
      </c>
      <c r="CR567" t="s">
        <v>2</v>
      </c>
      <c r="CS567" t="s">
        <v>25</v>
      </c>
      <c r="CT567">
        <v>46071</v>
      </c>
      <c r="CU567">
        <v>1</v>
      </c>
      <c r="CV567">
        <v>1</v>
      </c>
      <c r="CW567">
        <v>1</v>
      </c>
      <c r="CZ567">
        <v>0.19512731481481482</v>
      </c>
      <c r="DA567">
        <v>0.19512731481481482</v>
      </c>
      <c r="DB567">
        <v>9.3402777777777779E-2</v>
      </c>
      <c r="DC567">
        <v>7.0428240740740736E-2</v>
      </c>
      <c r="DD567">
        <v>44</v>
      </c>
      <c r="DE567">
        <v>77</v>
      </c>
      <c r="DF567">
        <v>15</v>
      </c>
      <c r="DG567">
        <v>1.6</v>
      </c>
      <c r="DH567">
        <v>15195</v>
      </c>
      <c r="DI567">
        <v>0.34089999999999998</v>
      </c>
      <c r="DQ567">
        <v>76</v>
      </c>
    </row>
    <row r="568" spans="95:122" x14ac:dyDescent="0.25">
      <c r="CQ568" t="s">
        <v>637</v>
      </c>
      <c r="CR568" t="s">
        <v>2</v>
      </c>
      <c r="CS568" t="s">
        <v>25</v>
      </c>
      <c r="CT568">
        <v>46079</v>
      </c>
      <c r="CU568">
        <v>1</v>
      </c>
      <c r="CV568">
        <v>1</v>
      </c>
      <c r="CW568">
        <v>1</v>
      </c>
      <c r="CZ568">
        <v>1.9849537037037037E-2</v>
      </c>
      <c r="DA568">
        <v>1.9849537037037037E-2</v>
      </c>
      <c r="DB568">
        <v>0.1388425925925926</v>
      </c>
      <c r="DC568">
        <v>0.14427083333333332</v>
      </c>
      <c r="DD568">
        <v>42</v>
      </c>
      <c r="DE568">
        <v>72</v>
      </c>
      <c r="DF568">
        <v>16</v>
      </c>
      <c r="DG568">
        <v>1.625</v>
      </c>
      <c r="DH568">
        <v>28896</v>
      </c>
      <c r="DI568">
        <v>0.38100000000000001</v>
      </c>
      <c r="DQ568">
        <v>76</v>
      </c>
    </row>
    <row r="569" spans="95:122" x14ac:dyDescent="0.25">
      <c r="CQ569" t="s">
        <v>637</v>
      </c>
      <c r="CR569" t="s">
        <v>2</v>
      </c>
      <c r="CS569" t="s">
        <v>38</v>
      </c>
      <c r="CT569">
        <v>46056</v>
      </c>
      <c r="CU569">
        <v>1</v>
      </c>
      <c r="CV569">
        <v>1</v>
      </c>
      <c r="CX569">
        <v>1</v>
      </c>
      <c r="CZ569">
        <v>2.4537037037037036E-3</v>
      </c>
      <c r="DA569">
        <v>2.4537037037037036E-3</v>
      </c>
      <c r="DB569">
        <v>8.3449074074074078E-2</v>
      </c>
      <c r="DC569">
        <v>7.407407407407407E-4</v>
      </c>
      <c r="DD569">
        <v>164</v>
      </c>
      <c r="DE569">
        <v>239</v>
      </c>
      <c r="DF569">
        <v>59</v>
      </c>
      <c r="DG569" t="s">
        <v>1116</v>
      </c>
      <c r="DH569">
        <v>16958</v>
      </c>
      <c r="DI569">
        <v>0.35980000000000001</v>
      </c>
      <c r="DJ569">
        <v>1</v>
      </c>
      <c r="DK569">
        <v>1.6899999999999998E-2</v>
      </c>
      <c r="DL569">
        <v>320</v>
      </c>
      <c r="DM569">
        <v>320</v>
      </c>
      <c r="DN569">
        <v>320</v>
      </c>
      <c r="DO569">
        <v>1</v>
      </c>
      <c r="DP569">
        <v>0.69879999999999998</v>
      </c>
      <c r="DQ569">
        <v>76</v>
      </c>
      <c r="DR569">
        <v>320</v>
      </c>
    </row>
    <row r="570" spans="95:122" x14ac:dyDescent="0.25">
      <c r="CQ570" t="s">
        <v>637</v>
      </c>
      <c r="CR570" t="s">
        <v>2</v>
      </c>
      <c r="CS570" t="s">
        <v>38</v>
      </c>
      <c r="CT570">
        <v>46065</v>
      </c>
      <c r="CU570">
        <v>1</v>
      </c>
      <c r="CV570">
        <v>1</v>
      </c>
      <c r="CX570">
        <v>1</v>
      </c>
      <c r="CZ570">
        <v>0</v>
      </c>
      <c r="DA570">
        <v>0</v>
      </c>
      <c r="DB570">
        <v>2.5011574074074075E-2</v>
      </c>
      <c r="DC570">
        <v>9.7569444444444448E-3</v>
      </c>
      <c r="DD570">
        <v>124</v>
      </c>
      <c r="DE570">
        <v>158</v>
      </c>
      <c r="DF570">
        <v>43</v>
      </c>
      <c r="DG570" t="s">
        <v>1081</v>
      </c>
      <c r="DH570">
        <v>19203</v>
      </c>
      <c r="DI570">
        <v>0.3468</v>
      </c>
      <c r="DJ570">
        <v>1</v>
      </c>
      <c r="DK570">
        <v>2.3300000000000001E-2</v>
      </c>
      <c r="DL570">
        <v>260</v>
      </c>
      <c r="DM570">
        <v>260</v>
      </c>
      <c r="DN570">
        <v>260</v>
      </c>
      <c r="DO570">
        <v>1</v>
      </c>
      <c r="DQ570">
        <v>76</v>
      </c>
      <c r="DR570">
        <v>260</v>
      </c>
    </row>
    <row r="571" spans="95:122" x14ac:dyDescent="0.25">
      <c r="CQ571" t="s">
        <v>637</v>
      </c>
      <c r="CR571" t="s">
        <v>6</v>
      </c>
      <c r="CS571" t="s">
        <v>19</v>
      </c>
      <c r="CT571">
        <v>46076</v>
      </c>
      <c r="CU571">
        <v>1</v>
      </c>
      <c r="CV571">
        <v>1</v>
      </c>
      <c r="CX571">
        <v>1</v>
      </c>
      <c r="CZ571">
        <v>0</v>
      </c>
      <c r="DA571">
        <v>0</v>
      </c>
      <c r="DB571">
        <v>0.20478009259259258</v>
      </c>
      <c r="DC571">
        <v>0.15861111111111112</v>
      </c>
      <c r="DD571">
        <v>182</v>
      </c>
      <c r="DE571">
        <v>276</v>
      </c>
      <c r="DF571">
        <v>32</v>
      </c>
      <c r="DG571">
        <v>1.90625</v>
      </c>
      <c r="DH571">
        <v>21254</v>
      </c>
      <c r="DI571">
        <v>0.17580000000000001</v>
      </c>
      <c r="DJ571">
        <v>1</v>
      </c>
      <c r="DK571">
        <v>3.1300000000000001E-2</v>
      </c>
      <c r="DL571">
        <v>280</v>
      </c>
      <c r="DM571">
        <v>280</v>
      </c>
      <c r="DN571">
        <v>280</v>
      </c>
      <c r="DO571">
        <v>1</v>
      </c>
      <c r="DP571">
        <v>0.7591</v>
      </c>
      <c r="DQ571">
        <v>76</v>
      </c>
      <c r="DR571">
        <v>280</v>
      </c>
    </row>
    <row r="572" spans="95:122" x14ac:dyDescent="0.25">
      <c r="CQ572" t="s">
        <v>637</v>
      </c>
      <c r="CR572" t="s">
        <v>6</v>
      </c>
      <c r="CS572" t="s">
        <v>81</v>
      </c>
      <c r="CT572">
        <v>46064</v>
      </c>
      <c r="CU572">
        <v>1</v>
      </c>
      <c r="CV572">
        <v>1</v>
      </c>
      <c r="CX572">
        <v>1</v>
      </c>
      <c r="CZ572">
        <v>1.1574074074074075E-4</v>
      </c>
      <c r="DA572">
        <v>1.1574074074074075E-4</v>
      </c>
      <c r="DB572">
        <v>7.6157407407407406E-3</v>
      </c>
      <c r="DC572">
        <v>0</v>
      </c>
      <c r="DD572">
        <v>87</v>
      </c>
      <c r="DE572">
        <v>157</v>
      </c>
      <c r="DF572">
        <v>13</v>
      </c>
      <c r="DG572" t="s">
        <v>746</v>
      </c>
      <c r="DH572">
        <v>38913</v>
      </c>
      <c r="DI572">
        <v>0.14940000000000001</v>
      </c>
      <c r="DJ572">
        <v>1</v>
      </c>
      <c r="DK572">
        <v>7.6899999999999996E-2</v>
      </c>
      <c r="DL572">
        <v>2000</v>
      </c>
      <c r="DM572">
        <v>2000</v>
      </c>
      <c r="DQ572">
        <v>76</v>
      </c>
    </row>
    <row r="573" spans="95:122" x14ac:dyDescent="0.25">
      <c r="CQ573" t="s">
        <v>637</v>
      </c>
      <c r="CR573" t="s">
        <v>6</v>
      </c>
      <c r="CS573" t="s">
        <v>26</v>
      </c>
      <c r="CT573">
        <v>46057</v>
      </c>
      <c r="CU573">
        <v>1</v>
      </c>
      <c r="CV573">
        <v>1</v>
      </c>
      <c r="CX573">
        <v>1</v>
      </c>
      <c r="CZ573">
        <v>5.7870370370370373E-5</v>
      </c>
      <c r="DA573">
        <v>5.7870370370370373E-5</v>
      </c>
      <c r="DB573">
        <v>5.1423611111111114E-2</v>
      </c>
      <c r="DC573">
        <v>8.726851851851852E-3</v>
      </c>
      <c r="DD573">
        <v>210</v>
      </c>
      <c r="DE573">
        <v>329</v>
      </c>
      <c r="DF573">
        <v>15</v>
      </c>
      <c r="DG573">
        <v>1.6</v>
      </c>
      <c r="DH573">
        <v>24468</v>
      </c>
      <c r="DI573">
        <v>7.1400000000000005E-2</v>
      </c>
      <c r="DJ573">
        <v>1</v>
      </c>
      <c r="DK573">
        <v>6.6699999999999995E-2</v>
      </c>
      <c r="DL573">
        <v>13000</v>
      </c>
      <c r="DM573">
        <v>13000</v>
      </c>
      <c r="DN573">
        <v>13000</v>
      </c>
      <c r="DO573">
        <v>1</v>
      </c>
      <c r="DP573">
        <v>0.1721</v>
      </c>
      <c r="DQ573">
        <v>76</v>
      </c>
      <c r="DR573">
        <v>13000</v>
      </c>
    </row>
    <row r="574" spans="95:122" x14ac:dyDescent="0.25">
      <c r="CQ574" t="s">
        <v>637</v>
      </c>
      <c r="CR574" t="s">
        <v>6</v>
      </c>
      <c r="CS574" t="s">
        <v>35</v>
      </c>
      <c r="CT574">
        <v>46072</v>
      </c>
      <c r="CU574">
        <v>1</v>
      </c>
      <c r="CV574">
        <v>1</v>
      </c>
      <c r="CX574">
        <v>1</v>
      </c>
      <c r="CZ574">
        <v>4.6296296296296294E-5</v>
      </c>
      <c r="DA574">
        <v>4.6296296296296294E-5</v>
      </c>
      <c r="DB574">
        <v>0.14719907407407407</v>
      </c>
      <c r="DC574">
        <v>0.16608796296296297</v>
      </c>
      <c r="DD574">
        <v>72</v>
      </c>
      <c r="DE574">
        <v>122</v>
      </c>
      <c r="DF574">
        <v>24</v>
      </c>
      <c r="DG574" t="s">
        <v>677</v>
      </c>
      <c r="DH574">
        <v>26341</v>
      </c>
      <c r="DI574">
        <v>0.33329999999999999</v>
      </c>
      <c r="DJ574">
        <v>1</v>
      </c>
      <c r="DK574">
        <v>4.1700000000000001E-2</v>
      </c>
      <c r="DL574">
        <v>400</v>
      </c>
      <c r="DM574">
        <v>400</v>
      </c>
      <c r="DN574">
        <v>400</v>
      </c>
      <c r="DO574">
        <v>1</v>
      </c>
      <c r="DQ574">
        <v>76</v>
      </c>
      <c r="DR574">
        <v>400</v>
      </c>
    </row>
    <row r="575" spans="95:122" x14ac:dyDescent="0.25">
      <c r="CQ575" t="s">
        <v>637</v>
      </c>
      <c r="CR575" t="s">
        <v>6</v>
      </c>
      <c r="CS575" t="s">
        <v>35</v>
      </c>
      <c r="CT575">
        <v>46076</v>
      </c>
      <c r="CU575">
        <v>1</v>
      </c>
      <c r="CV575">
        <v>1</v>
      </c>
      <c r="CX575">
        <v>1</v>
      </c>
      <c r="CZ575">
        <v>8.1018518518518516E-5</v>
      </c>
      <c r="DA575">
        <v>8.1018518518518516E-5</v>
      </c>
      <c r="DB575">
        <v>0.14324074074074075</v>
      </c>
      <c r="DC575">
        <v>0.2064236111111111</v>
      </c>
      <c r="DD575">
        <v>69</v>
      </c>
      <c r="DE575">
        <v>135</v>
      </c>
      <c r="DF575">
        <v>23</v>
      </c>
      <c r="DG575" t="s">
        <v>751</v>
      </c>
      <c r="DH575">
        <v>18328</v>
      </c>
      <c r="DI575">
        <v>0.33329999999999999</v>
      </c>
      <c r="DJ575">
        <v>1</v>
      </c>
      <c r="DK575">
        <v>4.3499999999999997E-2</v>
      </c>
      <c r="DL575">
        <v>1600</v>
      </c>
      <c r="DM575">
        <v>1600</v>
      </c>
      <c r="DN575">
        <v>1600</v>
      </c>
      <c r="DO575">
        <v>1</v>
      </c>
      <c r="DQ575">
        <v>76</v>
      </c>
      <c r="DR575">
        <v>1600</v>
      </c>
    </row>
    <row r="576" spans="95:122" x14ac:dyDescent="0.25">
      <c r="CQ576" t="s">
        <v>637</v>
      </c>
      <c r="CR576" t="s">
        <v>6</v>
      </c>
      <c r="CS576" t="s">
        <v>78</v>
      </c>
      <c r="CT576">
        <v>46070</v>
      </c>
      <c r="CU576">
        <v>1</v>
      </c>
      <c r="CV576">
        <v>1</v>
      </c>
      <c r="CX576">
        <v>1</v>
      </c>
      <c r="CZ576">
        <v>2.0833333333333335E-4</v>
      </c>
      <c r="DA576">
        <v>2.0833333333333335E-4</v>
      </c>
      <c r="DB576">
        <v>0.13667824074074075</v>
      </c>
      <c r="DC576">
        <v>0.21502314814814816</v>
      </c>
      <c r="DD576">
        <v>80</v>
      </c>
      <c r="DE576">
        <v>147</v>
      </c>
      <c r="DF576">
        <v>18</v>
      </c>
      <c r="DG576" t="s">
        <v>721</v>
      </c>
      <c r="DH576">
        <v>36332</v>
      </c>
      <c r="DI576">
        <v>0.22500000000000001</v>
      </c>
      <c r="DJ576">
        <v>2</v>
      </c>
      <c r="DK576">
        <v>0.1111</v>
      </c>
      <c r="DL576">
        <v>1060</v>
      </c>
      <c r="DM576">
        <v>530</v>
      </c>
      <c r="DN576">
        <v>260</v>
      </c>
      <c r="DO576">
        <v>0.24529999999999999</v>
      </c>
      <c r="DQ576">
        <v>76</v>
      </c>
      <c r="DR576">
        <v>260</v>
      </c>
    </row>
    <row r="577" spans="95:122" x14ac:dyDescent="0.25">
      <c r="CQ577" t="s">
        <v>637</v>
      </c>
      <c r="CR577" t="s">
        <v>6</v>
      </c>
      <c r="CS577" t="s">
        <v>78</v>
      </c>
      <c r="CT577">
        <v>46071</v>
      </c>
      <c r="CU577">
        <v>1</v>
      </c>
      <c r="CV577">
        <v>1</v>
      </c>
      <c r="CX577">
        <v>1</v>
      </c>
      <c r="CZ577">
        <v>2.199074074074074E-4</v>
      </c>
      <c r="DA577">
        <v>2.199074074074074E-4</v>
      </c>
      <c r="DB577">
        <v>0.13582175925925927</v>
      </c>
      <c r="DC577">
        <v>0.1703587962962963</v>
      </c>
      <c r="DD577">
        <v>89</v>
      </c>
      <c r="DE577">
        <v>151</v>
      </c>
      <c r="DF577">
        <v>17</v>
      </c>
      <c r="DG577" t="s">
        <v>893</v>
      </c>
      <c r="DH577">
        <v>12839</v>
      </c>
      <c r="DI577">
        <v>0.191</v>
      </c>
      <c r="DJ577">
        <v>1</v>
      </c>
      <c r="DK577">
        <v>5.8799999999999998E-2</v>
      </c>
      <c r="DL577">
        <v>305</v>
      </c>
      <c r="DM577">
        <v>305</v>
      </c>
      <c r="DN577">
        <v>305</v>
      </c>
      <c r="DO577">
        <v>1</v>
      </c>
      <c r="DQ577">
        <v>76</v>
      </c>
      <c r="DR577">
        <v>305</v>
      </c>
    </row>
    <row r="578" spans="95:122" x14ac:dyDescent="0.25">
      <c r="CQ578" t="s">
        <v>637</v>
      </c>
      <c r="CR578" t="s">
        <v>6</v>
      </c>
      <c r="CS578" t="s">
        <v>78</v>
      </c>
      <c r="CT578">
        <v>46076</v>
      </c>
      <c r="CU578">
        <v>1</v>
      </c>
      <c r="CV578">
        <v>1</v>
      </c>
      <c r="CX578">
        <v>1</v>
      </c>
      <c r="CZ578">
        <v>1.0416666666666667E-4</v>
      </c>
      <c r="DA578">
        <v>1.0416666666666667E-4</v>
      </c>
      <c r="DB578">
        <v>8.4282407407407403E-2</v>
      </c>
      <c r="DC578">
        <v>0.25598379629629631</v>
      </c>
      <c r="DD578">
        <v>63</v>
      </c>
      <c r="DE578">
        <v>150</v>
      </c>
      <c r="DF578">
        <v>26</v>
      </c>
      <c r="DG578" t="s">
        <v>730</v>
      </c>
      <c r="DH578">
        <v>14639</v>
      </c>
      <c r="DI578">
        <v>0.41270000000000001</v>
      </c>
      <c r="DJ578">
        <v>1</v>
      </c>
      <c r="DK578">
        <v>3.85E-2</v>
      </c>
      <c r="DL578">
        <v>700</v>
      </c>
      <c r="DM578">
        <v>700</v>
      </c>
      <c r="DN578">
        <v>700</v>
      </c>
      <c r="DO578">
        <v>1</v>
      </c>
      <c r="DQ578">
        <v>76</v>
      </c>
      <c r="DR578">
        <v>700</v>
      </c>
    </row>
    <row r="579" spans="95:122" x14ac:dyDescent="0.25">
      <c r="CQ579" t="s">
        <v>637</v>
      </c>
      <c r="CR579" t="s">
        <v>6</v>
      </c>
      <c r="CS579" t="s">
        <v>78</v>
      </c>
      <c r="CT579">
        <v>46077</v>
      </c>
      <c r="CU579">
        <v>1</v>
      </c>
      <c r="CV579">
        <v>1</v>
      </c>
      <c r="CX579">
        <v>1</v>
      </c>
      <c r="CZ579">
        <v>1.6203703703703703E-4</v>
      </c>
      <c r="DA579">
        <v>1.6203703703703703E-4</v>
      </c>
      <c r="DB579">
        <v>8.503472222222222E-2</v>
      </c>
      <c r="DC579">
        <v>0.26045138888888891</v>
      </c>
      <c r="DD579">
        <v>99</v>
      </c>
      <c r="DE579">
        <v>190</v>
      </c>
      <c r="DF579">
        <v>25</v>
      </c>
      <c r="DG579">
        <v>1.64</v>
      </c>
      <c r="DH579">
        <v>31562</v>
      </c>
      <c r="DI579">
        <v>0.2525</v>
      </c>
      <c r="DJ579">
        <v>3</v>
      </c>
      <c r="DK579">
        <v>0.12</v>
      </c>
      <c r="DL579">
        <v>2220</v>
      </c>
      <c r="DM579">
        <v>740</v>
      </c>
      <c r="DQ579">
        <v>76</v>
      </c>
    </row>
    <row r="580" spans="95:122" x14ac:dyDescent="0.25">
      <c r="CQ580" t="s">
        <v>637</v>
      </c>
      <c r="CR580" t="s">
        <v>6</v>
      </c>
      <c r="CS580" t="s">
        <v>78</v>
      </c>
      <c r="CT580">
        <v>46080</v>
      </c>
      <c r="CU580">
        <v>1</v>
      </c>
      <c r="CV580">
        <v>1</v>
      </c>
      <c r="CZ580">
        <v>0</v>
      </c>
      <c r="DA580">
        <v>0</v>
      </c>
      <c r="DB580">
        <v>9.5023148148148148E-2</v>
      </c>
      <c r="DC580">
        <v>0.22475694444444444</v>
      </c>
      <c r="DD580">
        <v>76</v>
      </c>
      <c r="DE580">
        <v>155</v>
      </c>
      <c r="DF580">
        <v>24</v>
      </c>
      <c r="DG580">
        <v>1.625</v>
      </c>
      <c r="DH580">
        <v>14381</v>
      </c>
      <c r="DI580">
        <v>0.31580000000000003</v>
      </c>
      <c r="DJ580">
        <v>1</v>
      </c>
      <c r="DK580">
        <v>4.1700000000000001E-2</v>
      </c>
      <c r="DL580">
        <v>1800</v>
      </c>
      <c r="DM580">
        <v>1800</v>
      </c>
      <c r="DN580">
        <v>1800</v>
      </c>
      <c r="DO580">
        <v>1</v>
      </c>
      <c r="DP580">
        <v>0.4763</v>
      </c>
      <c r="DQ580">
        <v>76</v>
      </c>
      <c r="DR580">
        <v>1800</v>
      </c>
    </row>
    <row r="581" spans="95:122" x14ac:dyDescent="0.25">
      <c r="CQ581" t="s">
        <v>637</v>
      </c>
      <c r="CR581" t="s">
        <v>3</v>
      </c>
      <c r="CS581" t="s">
        <v>22</v>
      </c>
      <c r="CT581">
        <v>46063</v>
      </c>
      <c r="CU581">
        <v>1</v>
      </c>
      <c r="CV581">
        <v>1</v>
      </c>
      <c r="CX581">
        <v>1</v>
      </c>
      <c r="CZ581">
        <v>0</v>
      </c>
      <c r="DA581">
        <v>0</v>
      </c>
      <c r="DB581">
        <v>5.1273148148148151E-2</v>
      </c>
      <c r="DC581">
        <v>1.6041666666666666E-2</v>
      </c>
      <c r="DD581">
        <v>115</v>
      </c>
      <c r="DE581">
        <v>203</v>
      </c>
      <c r="DF581">
        <v>34</v>
      </c>
      <c r="DG581" t="s">
        <v>824</v>
      </c>
      <c r="DH581">
        <v>25085</v>
      </c>
      <c r="DI581">
        <v>0.29570000000000002</v>
      </c>
      <c r="DJ581">
        <v>1</v>
      </c>
      <c r="DK581">
        <v>2.9399999999999999E-2</v>
      </c>
      <c r="DL581">
        <v>600</v>
      </c>
      <c r="DM581">
        <v>600</v>
      </c>
      <c r="DQ581">
        <v>76</v>
      </c>
    </row>
    <row r="582" spans="95:122" x14ac:dyDescent="0.25">
      <c r="CQ582" t="s">
        <v>637</v>
      </c>
      <c r="CR582" t="s">
        <v>3</v>
      </c>
      <c r="CS582" t="s">
        <v>32</v>
      </c>
      <c r="CT582">
        <v>46055</v>
      </c>
      <c r="CU582">
        <v>1</v>
      </c>
      <c r="CV582">
        <v>1</v>
      </c>
      <c r="CX582">
        <v>1</v>
      </c>
      <c r="CZ582">
        <v>2.199074074074074E-4</v>
      </c>
      <c r="DA582">
        <v>2.199074074074074E-4</v>
      </c>
      <c r="DB582">
        <v>3.8912037037037037E-2</v>
      </c>
      <c r="DC582">
        <v>2.3460648148148147E-2</v>
      </c>
      <c r="DD582">
        <v>58</v>
      </c>
      <c r="DE582">
        <v>135</v>
      </c>
      <c r="DF582">
        <v>31</v>
      </c>
      <c r="DG582" t="s">
        <v>836</v>
      </c>
      <c r="DH582">
        <v>25336</v>
      </c>
      <c r="DI582">
        <v>0.53449999999999998</v>
      </c>
      <c r="DJ582">
        <v>16</v>
      </c>
      <c r="DK582">
        <v>0.5161</v>
      </c>
      <c r="DL582">
        <v>7558</v>
      </c>
      <c r="DM582">
        <v>472</v>
      </c>
      <c r="DN582">
        <v>4865</v>
      </c>
      <c r="DO582">
        <v>0.64370000000000005</v>
      </c>
      <c r="DQ582">
        <v>76</v>
      </c>
      <c r="DR582">
        <v>442</v>
      </c>
    </row>
    <row r="583" spans="95:122" x14ac:dyDescent="0.25">
      <c r="CQ583" t="s">
        <v>637</v>
      </c>
      <c r="CR583" t="s">
        <v>3</v>
      </c>
      <c r="CS583" t="s">
        <v>32</v>
      </c>
      <c r="CT583">
        <v>46057</v>
      </c>
      <c r="CU583">
        <v>1</v>
      </c>
      <c r="CV583">
        <v>1</v>
      </c>
      <c r="CW583">
        <v>1</v>
      </c>
      <c r="CZ583">
        <v>5.4166666666666669E-3</v>
      </c>
      <c r="DA583">
        <v>5.4166666666666669E-3</v>
      </c>
      <c r="DB583">
        <v>3.4340277777777775E-2</v>
      </c>
      <c r="DC583">
        <v>5.8101851851851856E-3</v>
      </c>
      <c r="DD583">
        <v>111</v>
      </c>
      <c r="DE583">
        <v>220</v>
      </c>
      <c r="DF583">
        <v>20</v>
      </c>
      <c r="DG583">
        <v>1.8</v>
      </c>
      <c r="DH583">
        <v>38594</v>
      </c>
      <c r="DI583">
        <v>0.1802</v>
      </c>
      <c r="DJ583">
        <v>1</v>
      </c>
      <c r="DK583">
        <v>0.05</v>
      </c>
      <c r="DL583">
        <v>450</v>
      </c>
      <c r="DM583">
        <v>450</v>
      </c>
      <c r="DN583">
        <v>485</v>
      </c>
      <c r="DO583">
        <v>1.0778000000000001</v>
      </c>
      <c r="DP583">
        <v>0.1956</v>
      </c>
      <c r="DQ583">
        <v>76</v>
      </c>
      <c r="DR583">
        <v>485</v>
      </c>
    </row>
    <row r="584" spans="95:122" x14ac:dyDescent="0.25">
      <c r="CQ584" t="s">
        <v>637</v>
      </c>
      <c r="CR584" t="s">
        <v>3</v>
      </c>
      <c r="CS584" t="s">
        <v>32</v>
      </c>
      <c r="CT584">
        <v>46066</v>
      </c>
      <c r="CU584">
        <v>1</v>
      </c>
      <c r="CV584">
        <v>1</v>
      </c>
      <c r="CX584">
        <v>1</v>
      </c>
      <c r="CZ584">
        <v>2.7777777777777778E-4</v>
      </c>
      <c r="DA584">
        <v>2.7777777777777778E-4</v>
      </c>
      <c r="DB584">
        <v>0.1049537037037037</v>
      </c>
      <c r="DC584">
        <v>0.11003472222222223</v>
      </c>
      <c r="DD584">
        <v>104</v>
      </c>
      <c r="DE584">
        <v>230</v>
      </c>
      <c r="DF584">
        <v>21</v>
      </c>
      <c r="DG584" t="s">
        <v>965</v>
      </c>
      <c r="DH584">
        <v>30522</v>
      </c>
      <c r="DI584">
        <v>0.2019</v>
      </c>
      <c r="DJ584">
        <v>1</v>
      </c>
      <c r="DK584">
        <v>4.7600000000000003E-2</v>
      </c>
      <c r="DL584">
        <v>3990</v>
      </c>
      <c r="DM584">
        <v>3990</v>
      </c>
      <c r="DQ584">
        <v>76</v>
      </c>
    </row>
    <row r="585" spans="95:122" x14ac:dyDescent="0.25">
      <c r="CQ585" t="s">
        <v>637</v>
      </c>
      <c r="CR585" t="s">
        <v>3</v>
      </c>
      <c r="CS585" t="s">
        <v>32</v>
      </c>
      <c r="CT585">
        <v>46081</v>
      </c>
      <c r="CU585">
        <v>1</v>
      </c>
      <c r="CV585">
        <v>1</v>
      </c>
      <c r="CX585">
        <v>1</v>
      </c>
      <c r="CZ585">
        <v>4.1666666666666669E-4</v>
      </c>
      <c r="DA585">
        <v>4.1666666666666669E-4</v>
      </c>
      <c r="DB585">
        <v>9.3865740740740736E-2</v>
      </c>
      <c r="DC585">
        <v>0.10498842592592593</v>
      </c>
      <c r="DD585">
        <v>40</v>
      </c>
      <c r="DE585">
        <v>76</v>
      </c>
      <c r="DF585">
        <v>16</v>
      </c>
      <c r="DG585">
        <v>1.6875</v>
      </c>
      <c r="DH585">
        <v>21518</v>
      </c>
      <c r="DI585">
        <v>0.4</v>
      </c>
      <c r="DJ585">
        <v>1</v>
      </c>
      <c r="DK585">
        <v>6.25E-2</v>
      </c>
      <c r="DL585">
        <v>361</v>
      </c>
      <c r="DM585">
        <v>361</v>
      </c>
      <c r="DN585">
        <v>361</v>
      </c>
      <c r="DO585">
        <v>1</v>
      </c>
      <c r="DQ585">
        <v>76</v>
      </c>
      <c r="DR585">
        <v>361</v>
      </c>
    </row>
    <row r="586" spans="95:122" x14ac:dyDescent="0.25">
      <c r="CQ586" t="s">
        <v>637</v>
      </c>
      <c r="CR586" t="s">
        <v>124</v>
      </c>
      <c r="CS586" t="s">
        <v>174</v>
      </c>
      <c r="CT586">
        <v>46065</v>
      </c>
      <c r="CU586">
        <v>1</v>
      </c>
      <c r="CV586">
        <v>1</v>
      </c>
      <c r="CX586">
        <v>1</v>
      </c>
      <c r="CZ586">
        <v>2.3148148148148147E-5</v>
      </c>
      <c r="DA586">
        <v>2.3148148148148147E-5</v>
      </c>
      <c r="DB586">
        <v>4.8368055555555553E-2</v>
      </c>
      <c r="DC586">
        <v>1.7349537037037038E-2</v>
      </c>
      <c r="DD586">
        <v>246</v>
      </c>
      <c r="DE586">
        <v>337</v>
      </c>
      <c r="DF586">
        <v>29</v>
      </c>
      <c r="DG586" t="s">
        <v>870</v>
      </c>
      <c r="DH586">
        <v>17906</v>
      </c>
      <c r="DI586">
        <v>0.1179</v>
      </c>
      <c r="DQ586">
        <v>74</v>
      </c>
    </row>
    <row r="587" spans="95:122" x14ac:dyDescent="0.25">
      <c r="CQ587" t="s">
        <v>637</v>
      </c>
      <c r="CR587" t="s">
        <v>124</v>
      </c>
      <c r="CS587" t="s">
        <v>495</v>
      </c>
      <c r="CT587">
        <v>46062</v>
      </c>
      <c r="CU587">
        <v>1</v>
      </c>
      <c r="CV587">
        <v>1</v>
      </c>
      <c r="CX587">
        <v>1</v>
      </c>
      <c r="CZ587">
        <v>0</v>
      </c>
      <c r="DA587">
        <v>0</v>
      </c>
      <c r="DB587">
        <v>3.3935185185185186E-2</v>
      </c>
      <c r="DC587">
        <v>1.6631944444444446E-2</v>
      </c>
      <c r="DD587">
        <v>129</v>
      </c>
      <c r="DE587">
        <v>230</v>
      </c>
      <c r="DF587">
        <v>24</v>
      </c>
      <c r="DG587">
        <v>1.625</v>
      </c>
      <c r="DH587">
        <v>16556</v>
      </c>
      <c r="DI587">
        <v>0.186</v>
      </c>
      <c r="DQ587">
        <v>74</v>
      </c>
    </row>
    <row r="588" spans="95:122" x14ac:dyDescent="0.25">
      <c r="CQ588" t="s">
        <v>637</v>
      </c>
      <c r="CR588" t="s">
        <v>124</v>
      </c>
      <c r="CS588" t="s">
        <v>493</v>
      </c>
      <c r="CT588">
        <v>46057</v>
      </c>
      <c r="CU588">
        <v>1</v>
      </c>
      <c r="CV588">
        <v>1</v>
      </c>
      <c r="CX588">
        <v>1</v>
      </c>
      <c r="CZ588">
        <v>0</v>
      </c>
      <c r="DA588">
        <v>0</v>
      </c>
      <c r="DB588">
        <v>2.9629629629629631E-2</v>
      </c>
      <c r="DC588">
        <v>2.8344907407407409E-2</v>
      </c>
      <c r="DD588">
        <v>220</v>
      </c>
      <c r="DE588">
        <v>320</v>
      </c>
      <c r="DF588">
        <v>67</v>
      </c>
      <c r="DG588" t="s">
        <v>1117</v>
      </c>
      <c r="DH588">
        <v>11447</v>
      </c>
      <c r="DI588">
        <v>0.30449999999999999</v>
      </c>
      <c r="DJ588">
        <v>2</v>
      </c>
      <c r="DK588">
        <v>2.9899999999999999E-2</v>
      </c>
      <c r="DL588">
        <v>355</v>
      </c>
      <c r="DM588">
        <v>178</v>
      </c>
      <c r="DQ588">
        <v>74</v>
      </c>
    </row>
    <row r="589" spans="95:122" x14ac:dyDescent="0.25">
      <c r="CQ589" t="s">
        <v>637</v>
      </c>
      <c r="CR589" t="s">
        <v>124</v>
      </c>
      <c r="CS589" t="s">
        <v>493</v>
      </c>
      <c r="CT589">
        <v>46065</v>
      </c>
      <c r="CU589">
        <v>1</v>
      </c>
      <c r="CV589">
        <v>1</v>
      </c>
      <c r="CX589">
        <v>1</v>
      </c>
      <c r="CZ589">
        <v>6.9444444444444444E-5</v>
      </c>
      <c r="DA589">
        <v>6.9444444444444444E-5</v>
      </c>
      <c r="DB589">
        <v>0</v>
      </c>
      <c r="DC589">
        <v>9.6527777777777775E-3</v>
      </c>
      <c r="DD589">
        <v>140</v>
      </c>
      <c r="DE589">
        <v>215</v>
      </c>
      <c r="DF589">
        <v>50</v>
      </c>
      <c r="DG589">
        <v>1.66</v>
      </c>
      <c r="DH589">
        <v>14669</v>
      </c>
      <c r="DI589">
        <v>0.35709999999999997</v>
      </c>
      <c r="DQ589">
        <v>74</v>
      </c>
    </row>
    <row r="590" spans="95:122" x14ac:dyDescent="0.25">
      <c r="CQ590" t="s">
        <v>637</v>
      </c>
      <c r="CR590" t="s">
        <v>124</v>
      </c>
      <c r="CS590" t="s">
        <v>493</v>
      </c>
      <c r="CT590">
        <v>46072</v>
      </c>
      <c r="CU590">
        <v>1</v>
      </c>
      <c r="CV590">
        <v>1</v>
      </c>
      <c r="CX590">
        <v>1</v>
      </c>
      <c r="CZ590">
        <v>0</v>
      </c>
      <c r="DA590">
        <v>0</v>
      </c>
      <c r="DB590">
        <v>0.22520833333333334</v>
      </c>
      <c r="DC590">
        <v>0.12798611111111111</v>
      </c>
      <c r="DD590">
        <v>185</v>
      </c>
      <c r="DE590">
        <v>231</v>
      </c>
      <c r="DF590">
        <v>55</v>
      </c>
      <c r="DG590" t="s">
        <v>1118</v>
      </c>
      <c r="DH590">
        <v>18322</v>
      </c>
      <c r="DI590">
        <v>0.29730000000000001</v>
      </c>
      <c r="DQ590">
        <v>74</v>
      </c>
    </row>
    <row r="591" spans="95:122" x14ac:dyDescent="0.25">
      <c r="CQ591" t="s">
        <v>637</v>
      </c>
      <c r="CR591" t="s">
        <v>124</v>
      </c>
      <c r="CS591" t="s">
        <v>51</v>
      </c>
      <c r="CT591">
        <v>46063</v>
      </c>
      <c r="CU591">
        <v>1</v>
      </c>
      <c r="CV591">
        <v>1</v>
      </c>
      <c r="CX591">
        <v>1</v>
      </c>
      <c r="CZ591">
        <v>2.3958333333333331E-3</v>
      </c>
      <c r="DA591">
        <v>2.3958333333333331E-3</v>
      </c>
      <c r="DB591">
        <v>2.133101851851852E-2</v>
      </c>
      <c r="DC591">
        <v>3.09375E-2</v>
      </c>
      <c r="DD591">
        <v>113</v>
      </c>
      <c r="DE591">
        <v>246</v>
      </c>
      <c r="DF591">
        <v>14</v>
      </c>
      <c r="DG591">
        <v>2</v>
      </c>
      <c r="DH591">
        <v>37879</v>
      </c>
      <c r="DI591">
        <v>0.1239</v>
      </c>
      <c r="DJ591">
        <v>1</v>
      </c>
      <c r="DK591">
        <v>7.1400000000000005E-2</v>
      </c>
      <c r="DL591">
        <v>7500</v>
      </c>
      <c r="DM591">
        <v>7500</v>
      </c>
      <c r="DQ591">
        <v>74</v>
      </c>
    </row>
    <row r="592" spans="95:122" x14ac:dyDescent="0.25">
      <c r="CQ592" t="s">
        <v>637</v>
      </c>
      <c r="CR592" t="s">
        <v>124</v>
      </c>
      <c r="CS592" t="s">
        <v>51</v>
      </c>
      <c r="CT592">
        <v>46072</v>
      </c>
      <c r="CU592">
        <v>1</v>
      </c>
      <c r="CV592">
        <v>1</v>
      </c>
      <c r="CX592">
        <v>1</v>
      </c>
      <c r="CZ592">
        <v>1.8518518518518518E-4</v>
      </c>
      <c r="DA592">
        <v>1.8518518518518518E-4</v>
      </c>
      <c r="DB592">
        <v>0.22166666666666668</v>
      </c>
      <c r="DC592">
        <v>0.10273148148148148</v>
      </c>
      <c r="DD592">
        <v>112</v>
      </c>
      <c r="DE592">
        <v>229</v>
      </c>
      <c r="DF592">
        <v>4</v>
      </c>
      <c r="DG592">
        <v>1</v>
      </c>
      <c r="DH592">
        <v>52796</v>
      </c>
      <c r="DI592">
        <v>3.5700000000000003E-2</v>
      </c>
      <c r="DQ592">
        <v>74</v>
      </c>
    </row>
    <row r="593" spans="95:122" x14ac:dyDescent="0.25">
      <c r="CQ593" t="s">
        <v>637</v>
      </c>
      <c r="CR593" t="s">
        <v>124</v>
      </c>
      <c r="CS593" t="s">
        <v>49</v>
      </c>
      <c r="CT593">
        <v>46072</v>
      </c>
      <c r="CU593">
        <v>1</v>
      </c>
      <c r="CV593">
        <v>1</v>
      </c>
      <c r="CX593">
        <v>1</v>
      </c>
      <c r="CZ593">
        <v>0</v>
      </c>
      <c r="DA593">
        <v>0</v>
      </c>
      <c r="DB593">
        <v>0.21502314814814816</v>
      </c>
      <c r="DC593">
        <v>0.12309027777777778</v>
      </c>
      <c r="DD593">
        <v>76</v>
      </c>
      <c r="DE593">
        <v>121</v>
      </c>
      <c r="DF593">
        <v>17</v>
      </c>
      <c r="DG593" t="s">
        <v>731</v>
      </c>
      <c r="DH593">
        <v>10461</v>
      </c>
      <c r="DI593">
        <v>0.22370000000000001</v>
      </c>
      <c r="DQ593">
        <v>74</v>
      </c>
    </row>
    <row r="594" spans="95:122" x14ac:dyDescent="0.25">
      <c r="CQ594" t="s">
        <v>637</v>
      </c>
      <c r="CR594" t="s">
        <v>124</v>
      </c>
      <c r="CS594" t="s">
        <v>549</v>
      </c>
      <c r="CT594">
        <v>46072</v>
      </c>
      <c r="CU594">
        <v>1</v>
      </c>
      <c r="CV594">
        <v>1</v>
      </c>
      <c r="CX594">
        <v>1</v>
      </c>
      <c r="CZ594">
        <v>3.9351851851851852E-4</v>
      </c>
      <c r="DA594">
        <v>3.9351851851851852E-4</v>
      </c>
      <c r="DB594">
        <v>0.2170138888888889</v>
      </c>
      <c r="DC594">
        <v>0.12413194444444445</v>
      </c>
      <c r="DD594">
        <v>176</v>
      </c>
      <c r="DE594">
        <v>240</v>
      </c>
      <c r="DF594">
        <v>24</v>
      </c>
      <c r="DG594" t="s">
        <v>922</v>
      </c>
      <c r="DH594">
        <v>20024</v>
      </c>
      <c r="DI594">
        <v>0.13639999999999999</v>
      </c>
      <c r="DQ594">
        <v>74</v>
      </c>
    </row>
    <row r="595" spans="95:122" x14ac:dyDescent="0.25">
      <c r="CQ595" t="s">
        <v>637</v>
      </c>
      <c r="CR595" t="s">
        <v>124</v>
      </c>
      <c r="CS595" t="s">
        <v>77</v>
      </c>
      <c r="CT595">
        <v>46070</v>
      </c>
      <c r="CU595">
        <v>1</v>
      </c>
      <c r="CV595">
        <v>1</v>
      </c>
      <c r="CX595">
        <v>1</v>
      </c>
      <c r="CZ595">
        <v>0</v>
      </c>
      <c r="DA595">
        <v>0</v>
      </c>
      <c r="DB595">
        <v>0.20619212962962963</v>
      </c>
      <c r="DC595">
        <v>0.15114583333333334</v>
      </c>
      <c r="DD595">
        <v>117</v>
      </c>
      <c r="DE595">
        <v>228</v>
      </c>
      <c r="DF595">
        <v>37</v>
      </c>
      <c r="DG595" t="s">
        <v>1030</v>
      </c>
      <c r="DH595">
        <v>13069</v>
      </c>
      <c r="DI595">
        <v>0.31619999999999998</v>
      </c>
      <c r="DJ595">
        <v>1</v>
      </c>
      <c r="DK595">
        <v>2.7E-2</v>
      </c>
      <c r="DL595">
        <v>300</v>
      </c>
      <c r="DM595">
        <v>300</v>
      </c>
      <c r="DQ595">
        <v>74</v>
      </c>
    </row>
    <row r="596" spans="95:122" x14ac:dyDescent="0.25">
      <c r="CQ596" t="s">
        <v>637</v>
      </c>
      <c r="CR596" t="s">
        <v>124</v>
      </c>
      <c r="CS596" t="s">
        <v>55</v>
      </c>
      <c r="CT596">
        <v>46062</v>
      </c>
      <c r="CU596">
        <v>1</v>
      </c>
      <c r="CV596">
        <v>1</v>
      </c>
      <c r="CX596">
        <v>1</v>
      </c>
      <c r="CZ596">
        <v>4.6296296296296294E-5</v>
      </c>
      <c r="DA596">
        <v>4.6296296296296294E-5</v>
      </c>
      <c r="DB596">
        <v>1.1805555555555556E-3</v>
      </c>
      <c r="DC596">
        <v>2.7152777777777779E-2</v>
      </c>
      <c r="DD596">
        <v>102</v>
      </c>
      <c r="DE596">
        <v>317</v>
      </c>
      <c r="DF596">
        <v>12</v>
      </c>
      <c r="DG596" t="s">
        <v>784</v>
      </c>
      <c r="DH596">
        <v>2510</v>
      </c>
      <c r="DI596">
        <v>0.1176</v>
      </c>
      <c r="DQ596">
        <v>74</v>
      </c>
    </row>
    <row r="597" spans="95:122" x14ac:dyDescent="0.25">
      <c r="CQ597" t="s">
        <v>637</v>
      </c>
      <c r="CR597" t="s">
        <v>124</v>
      </c>
      <c r="CS597" t="s">
        <v>544</v>
      </c>
      <c r="CT597">
        <v>46062</v>
      </c>
      <c r="CU597">
        <v>1</v>
      </c>
      <c r="CV597">
        <v>1</v>
      </c>
      <c r="CX597">
        <v>1</v>
      </c>
      <c r="CZ597">
        <v>0</v>
      </c>
      <c r="DA597">
        <v>0</v>
      </c>
      <c r="DB597">
        <v>2.4131944444444445E-2</v>
      </c>
      <c r="DC597">
        <v>2.0925925925925924E-2</v>
      </c>
      <c r="DD597">
        <v>117</v>
      </c>
      <c r="DE597">
        <v>191</v>
      </c>
      <c r="DF597">
        <v>29</v>
      </c>
      <c r="DG597" t="s">
        <v>948</v>
      </c>
      <c r="DH597">
        <v>12185</v>
      </c>
      <c r="DI597">
        <v>0.24790000000000001</v>
      </c>
      <c r="DQ597">
        <v>74</v>
      </c>
    </row>
    <row r="598" spans="95:122" x14ac:dyDescent="0.25">
      <c r="CQ598" t="s">
        <v>637</v>
      </c>
      <c r="CR598" t="s">
        <v>124</v>
      </c>
      <c r="CS598" t="s">
        <v>544</v>
      </c>
      <c r="CT598">
        <v>46072</v>
      </c>
      <c r="CU598">
        <v>1</v>
      </c>
      <c r="CV598">
        <v>1</v>
      </c>
      <c r="CX598">
        <v>1</v>
      </c>
      <c r="CZ598">
        <v>3.4722222222222224E-4</v>
      </c>
      <c r="DA598">
        <v>3.4722222222222224E-4</v>
      </c>
      <c r="DB598">
        <v>0.18815972222222221</v>
      </c>
      <c r="DC598">
        <v>0.13290509259259259</v>
      </c>
      <c r="DD598">
        <v>207</v>
      </c>
      <c r="DE598">
        <v>278</v>
      </c>
      <c r="DF598">
        <v>32</v>
      </c>
      <c r="DG598">
        <v>1.5</v>
      </c>
      <c r="DH598">
        <v>23959</v>
      </c>
      <c r="DI598">
        <v>0.15459999999999999</v>
      </c>
      <c r="DQ598">
        <v>74</v>
      </c>
    </row>
    <row r="599" spans="95:122" x14ac:dyDescent="0.25">
      <c r="CQ599" t="s">
        <v>637</v>
      </c>
      <c r="CR599" t="s">
        <v>124</v>
      </c>
      <c r="CS599" t="s">
        <v>73</v>
      </c>
      <c r="CT599">
        <v>46066</v>
      </c>
      <c r="CU599">
        <v>1</v>
      </c>
      <c r="CV599">
        <v>1</v>
      </c>
      <c r="CX599">
        <v>1</v>
      </c>
      <c r="CZ599">
        <v>1.0416666666666667E-4</v>
      </c>
      <c r="DA599">
        <v>1.0416666666666667E-4</v>
      </c>
      <c r="DB599">
        <v>0.30244212962962963</v>
      </c>
      <c r="DC599">
        <v>7.2905092592592591E-2</v>
      </c>
      <c r="DD599">
        <v>46</v>
      </c>
      <c r="DE599">
        <v>81</v>
      </c>
      <c r="DF599">
        <v>13</v>
      </c>
      <c r="DG599" t="s">
        <v>802</v>
      </c>
      <c r="DH599">
        <v>12806</v>
      </c>
      <c r="DI599">
        <v>0.28260000000000002</v>
      </c>
      <c r="DJ599">
        <v>1</v>
      </c>
      <c r="DK599">
        <v>7.6899999999999996E-2</v>
      </c>
      <c r="DL599">
        <v>200</v>
      </c>
      <c r="DM599">
        <v>200</v>
      </c>
      <c r="DQ599">
        <v>74</v>
      </c>
    </row>
    <row r="600" spans="95:122" x14ac:dyDescent="0.25">
      <c r="CQ600" t="s">
        <v>637</v>
      </c>
      <c r="CR600" t="s">
        <v>124</v>
      </c>
      <c r="CS600" t="s">
        <v>73</v>
      </c>
      <c r="CT600">
        <v>46072</v>
      </c>
      <c r="CU600">
        <v>1</v>
      </c>
      <c r="CV600">
        <v>1</v>
      </c>
      <c r="CX600">
        <v>1</v>
      </c>
      <c r="CZ600">
        <v>1.6203703703703703E-4</v>
      </c>
      <c r="DA600">
        <v>1.6203703703703703E-4</v>
      </c>
      <c r="DB600">
        <v>0.2285300925925926</v>
      </c>
      <c r="DC600">
        <v>0.14753472222222222</v>
      </c>
      <c r="DD600">
        <v>82</v>
      </c>
      <c r="DE600">
        <v>143</v>
      </c>
      <c r="DF600">
        <v>17</v>
      </c>
      <c r="DG600" t="s">
        <v>807</v>
      </c>
      <c r="DH600">
        <v>10668</v>
      </c>
      <c r="DI600">
        <v>0.20730000000000001</v>
      </c>
      <c r="DQ600">
        <v>74</v>
      </c>
    </row>
    <row r="601" spans="95:122" x14ac:dyDescent="0.25">
      <c r="CQ601" t="s">
        <v>637</v>
      </c>
      <c r="CR601" t="s">
        <v>124</v>
      </c>
      <c r="CS601" t="s">
        <v>48</v>
      </c>
      <c r="CT601">
        <v>46062</v>
      </c>
      <c r="CU601">
        <v>1</v>
      </c>
      <c r="CV601">
        <v>1</v>
      </c>
      <c r="CX601">
        <v>1</v>
      </c>
      <c r="CZ601">
        <v>0</v>
      </c>
      <c r="DA601">
        <v>0</v>
      </c>
      <c r="DB601">
        <v>1.8738425925925926E-2</v>
      </c>
      <c r="DC601">
        <v>1.7800925925925925E-2</v>
      </c>
      <c r="DD601">
        <v>80</v>
      </c>
      <c r="DE601">
        <v>107</v>
      </c>
      <c r="DF601">
        <v>21</v>
      </c>
      <c r="DG601" t="s">
        <v>853</v>
      </c>
      <c r="DH601">
        <v>7374</v>
      </c>
      <c r="DI601">
        <v>0.26250000000000001</v>
      </c>
      <c r="DQ601">
        <v>74</v>
      </c>
    </row>
    <row r="602" spans="95:122" x14ac:dyDescent="0.25">
      <c r="CQ602" t="s">
        <v>637</v>
      </c>
      <c r="CR602" t="s">
        <v>125</v>
      </c>
      <c r="CS602" t="s">
        <v>18</v>
      </c>
      <c r="CT602">
        <v>46057</v>
      </c>
      <c r="CU602">
        <v>1</v>
      </c>
      <c r="CV602">
        <v>1</v>
      </c>
      <c r="CX602">
        <v>1</v>
      </c>
      <c r="CZ602">
        <v>3.4722222222222222E-5</v>
      </c>
      <c r="DA602">
        <v>3.4722222222222222E-5</v>
      </c>
      <c r="DB602">
        <v>6.0150462962962961E-2</v>
      </c>
      <c r="DC602">
        <v>2.388888888888889E-2</v>
      </c>
      <c r="DD602">
        <v>195</v>
      </c>
      <c r="DE602">
        <v>312</v>
      </c>
      <c r="DF602">
        <v>21</v>
      </c>
      <c r="DG602" t="s">
        <v>1012</v>
      </c>
      <c r="DH602">
        <v>25083</v>
      </c>
      <c r="DI602">
        <v>0.1077</v>
      </c>
      <c r="DJ602">
        <v>1</v>
      </c>
      <c r="DK602">
        <v>4.7600000000000003E-2</v>
      </c>
      <c r="DL602">
        <v>2000</v>
      </c>
      <c r="DM602">
        <v>2000</v>
      </c>
      <c r="DN602">
        <v>2000</v>
      </c>
      <c r="DO602">
        <v>1</v>
      </c>
      <c r="DP602">
        <v>0.1353</v>
      </c>
      <c r="DQ602">
        <v>74</v>
      </c>
      <c r="DR602">
        <v>2000</v>
      </c>
    </row>
    <row r="603" spans="95:122" x14ac:dyDescent="0.25">
      <c r="CQ603" t="s">
        <v>637</v>
      </c>
      <c r="CR603" t="s">
        <v>125</v>
      </c>
      <c r="CS603" t="s">
        <v>18</v>
      </c>
      <c r="CT603">
        <v>46063</v>
      </c>
      <c r="CU603">
        <v>1</v>
      </c>
      <c r="CV603">
        <v>1</v>
      </c>
      <c r="CX603">
        <v>1</v>
      </c>
      <c r="CZ603">
        <v>3.4722222222222222E-5</v>
      </c>
      <c r="DA603">
        <v>3.4722222222222222E-5</v>
      </c>
      <c r="DB603">
        <v>5.3912037037037036E-2</v>
      </c>
      <c r="DC603">
        <v>2.5405092592592594E-2</v>
      </c>
      <c r="DD603">
        <v>191</v>
      </c>
      <c r="DE603">
        <v>422</v>
      </c>
      <c r="DF603">
        <v>30</v>
      </c>
      <c r="DG603">
        <v>1.3</v>
      </c>
      <c r="DH603">
        <v>16759</v>
      </c>
      <c r="DI603">
        <v>0.15709999999999999</v>
      </c>
      <c r="DQ603">
        <v>74</v>
      </c>
    </row>
    <row r="604" spans="95:122" x14ac:dyDescent="0.25">
      <c r="CQ604" t="s">
        <v>637</v>
      </c>
      <c r="CR604" t="s">
        <v>125</v>
      </c>
      <c r="CS604" t="s">
        <v>18</v>
      </c>
      <c r="CT604">
        <v>46070</v>
      </c>
      <c r="CU604">
        <v>1</v>
      </c>
      <c r="CV604">
        <v>1</v>
      </c>
      <c r="CX604">
        <v>1</v>
      </c>
      <c r="CZ604">
        <v>8.1018518518518516E-5</v>
      </c>
      <c r="DA604">
        <v>8.1018518518518516E-5</v>
      </c>
      <c r="DB604">
        <v>0.20244212962962962</v>
      </c>
      <c r="DC604">
        <v>0.1280324074074074</v>
      </c>
      <c r="DD604">
        <v>154</v>
      </c>
      <c r="DE604">
        <v>304</v>
      </c>
      <c r="DF604">
        <v>27</v>
      </c>
      <c r="DG604" t="s">
        <v>770</v>
      </c>
      <c r="DH604">
        <v>26825</v>
      </c>
      <c r="DI604">
        <v>0.17530000000000001</v>
      </c>
      <c r="DQ604">
        <v>74</v>
      </c>
    </row>
    <row r="605" spans="95:122" x14ac:dyDescent="0.25">
      <c r="CQ605" t="s">
        <v>637</v>
      </c>
      <c r="CR605" t="s">
        <v>125</v>
      </c>
      <c r="CS605" t="s">
        <v>109</v>
      </c>
      <c r="CT605">
        <v>46063</v>
      </c>
      <c r="CU605">
        <v>1</v>
      </c>
      <c r="CV605">
        <v>1</v>
      </c>
      <c r="CX605">
        <v>1</v>
      </c>
      <c r="CZ605">
        <v>2.4074074074074076E-3</v>
      </c>
      <c r="DA605">
        <v>2.4074074074074076E-3</v>
      </c>
      <c r="DB605">
        <v>3.0266203703703705E-2</v>
      </c>
      <c r="DC605">
        <v>2.5347222222222221E-3</v>
      </c>
      <c r="DD605">
        <v>140</v>
      </c>
      <c r="DE605">
        <v>231</v>
      </c>
      <c r="DF605">
        <v>18</v>
      </c>
      <c r="DG605" t="s">
        <v>752</v>
      </c>
      <c r="DH605">
        <v>23466</v>
      </c>
      <c r="DI605">
        <v>0.12859999999999999</v>
      </c>
      <c r="DQ605">
        <v>74</v>
      </c>
    </row>
    <row r="606" spans="95:122" x14ac:dyDescent="0.25">
      <c r="CQ606" t="s">
        <v>637</v>
      </c>
      <c r="CR606" t="s">
        <v>125</v>
      </c>
      <c r="CS606" t="s">
        <v>60</v>
      </c>
      <c r="CT606">
        <v>46063</v>
      </c>
      <c r="CU606">
        <v>1</v>
      </c>
      <c r="CV606">
        <v>1</v>
      </c>
      <c r="CX606">
        <v>1</v>
      </c>
      <c r="CZ606">
        <v>3.4722222222222222E-5</v>
      </c>
      <c r="DA606">
        <v>3.4722222222222222E-5</v>
      </c>
      <c r="DB606">
        <v>1.7488425925925925E-2</v>
      </c>
      <c r="DC606">
        <v>1.7662037037037039E-2</v>
      </c>
      <c r="DD606">
        <v>124</v>
      </c>
      <c r="DE606">
        <v>198</v>
      </c>
      <c r="DF606">
        <v>17</v>
      </c>
      <c r="DG606" t="s">
        <v>673</v>
      </c>
      <c r="DH606">
        <v>36555</v>
      </c>
      <c r="DI606">
        <v>0.1371</v>
      </c>
      <c r="DQ606">
        <v>74</v>
      </c>
    </row>
    <row r="607" spans="95:122" x14ac:dyDescent="0.25">
      <c r="CQ607" t="s">
        <v>637</v>
      </c>
      <c r="CR607" t="s">
        <v>125</v>
      </c>
      <c r="CS607" t="s">
        <v>85</v>
      </c>
      <c r="CT607">
        <v>46070</v>
      </c>
      <c r="CU607">
        <v>1</v>
      </c>
      <c r="CV607">
        <v>1</v>
      </c>
      <c r="CX607">
        <v>1</v>
      </c>
      <c r="CZ607">
        <v>0</v>
      </c>
      <c r="DA607">
        <v>0</v>
      </c>
      <c r="DB607">
        <v>0.21851851851851853</v>
      </c>
      <c r="DC607">
        <v>9.1064814814814821E-2</v>
      </c>
      <c r="DD607">
        <v>105</v>
      </c>
      <c r="DE607">
        <v>258</v>
      </c>
      <c r="DF607">
        <v>19</v>
      </c>
      <c r="DG607" t="s">
        <v>864</v>
      </c>
      <c r="DH607">
        <v>25882</v>
      </c>
      <c r="DI607">
        <v>0.18099999999999999</v>
      </c>
      <c r="DQ607">
        <v>74</v>
      </c>
    </row>
    <row r="608" spans="95:122" x14ac:dyDescent="0.25">
      <c r="CQ608" t="s">
        <v>637</v>
      </c>
      <c r="CR608" t="s">
        <v>125</v>
      </c>
      <c r="CS608" t="s">
        <v>61</v>
      </c>
      <c r="CT608">
        <v>46076</v>
      </c>
      <c r="CU608">
        <v>1</v>
      </c>
      <c r="CV608">
        <v>1</v>
      </c>
      <c r="CX608">
        <v>1</v>
      </c>
      <c r="CZ608">
        <v>1.6666666666666668E-3</v>
      </c>
      <c r="DA608">
        <v>1.6666666666666668E-3</v>
      </c>
      <c r="DB608">
        <v>0.166875</v>
      </c>
      <c r="DC608">
        <v>0.16967592592592592</v>
      </c>
      <c r="DD608">
        <v>78</v>
      </c>
      <c r="DE608">
        <v>247</v>
      </c>
      <c r="DF608">
        <v>17</v>
      </c>
      <c r="DG608" t="s">
        <v>894</v>
      </c>
      <c r="DH608">
        <v>64821</v>
      </c>
      <c r="DI608">
        <v>0.21790000000000001</v>
      </c>
      <c r="DJ608">
        <v>1</v>
      </c>
      <c r="DK608">
        <v>5.8799999999999998E-2</v>
      </c>
      <c r="DL608">
        <v>400</v>
      </c>
      <c r="DM608">
        <v>400</v>
      </c>
      <c r="DQ608">
        <v>74</v>
      </c>
    </row>
    <row r="609" spans="95:122" x14ac:dyDescent="0.25">
      <c r="CQ609" t="s">
        <v>637</v>
      </c>
      <c r="CR609" t="s">
        <v>125</v>
      </c>
      <c r="CS609" t="s">
        <v>12</v>
      </c>
      <c r="CT609">
        <v>46065</v>
      </c>
      <c r="CU609">
        <v>1</v>
      </c>
      <c r="CV609">
        <v>1</v>
      </c>
      <c r="CX609">
        <v>1</v>
      </c>
      <c r="CZ609">
        <v>1.6203703703703703E-4</v>
      </c>
      <c r="DA609">
        <v>1.6203703703703703E-4</v>
      </c>
      <c r="DB609">
        <v>0.10113425925925926</v>
      </c>
      <c r="DC609">
        <v>4.0601851851851854E-2</v>
      </c>
      <c r="DD609">
        <v>116</v>
      </c>
      <c r="DE609">
        <v>337</v>
      </c>
      <c r="DF609">
        <v>19</v>
      </c>
      <c r="DG609" t="s">
        <v>728</v>
      </c>
      <c r="DH609">
        <v>14808</v>
      </c>
      <c r="DI609">
        <v>0.1638</v>
      </c>
      <c r="DJ609">
        <v>1</v>
      </c>
      <c r="DK609">
        <v>5.2600000000000001E-2</v>
      </c>
      <c r="DL609">
        <v>350</v>
      </c>
      <c r="DM609">
        <v>350</v>
      </c>
      <c r="DN609">
        <v>350</v>
      </c>
      <c r="DO609">
        <v>1</v>
      </c>
      <c r="DP609">
        <v>0.4647</v>
      </c>
      <c r="DQ609">
        <v>74</v>
      </c>
      <c r="DR609">
        <v>350</v>
      </c>
    </row>
    <row r="610" spans="95:122" x14ac:dyDescent="0.25">
      <c r="CQ610" t="s">
        <v>637</v>
      </c>
      <c r="CR610" t="s">
        <v>125</v>
      </c>
      <c r="CS610" t="s">
        <v>12</v>
      </c>
      <c r="CT610">
        <v>46070</v>
      </c>
      <c r="CU610">
        <v>1</v>
      </c>
      <c r="CV610">
        <v>1</v>
      </c>
      <c r="CX610">
        <v>1</v>
      </c>
      <c r="CZ610">
        <v>3.8194444444444446E-4</v>
      </c>
      <c r="DA610">
        <v>3.8194444444444446E-4</v>
      </c>
      <c r="DB610">
        <v>0.20758101851851851</v>
      </c>
      <c r="DC610">
        <v>0.14010416666666667</v>
      </c>
      <c r="DD610">
        <v>100</v>
      </c>
      <c r="DE610">
        <v>272</v>
      </c>
      <c r="DF610">
        <v>25</v>
      </c>
      <c r="DG610">
        <v>1.24</v>
      </c>
      <c r="DH610">
        <v>33166</v>
      </c>
      <c r="DI610">
        <v>0.25</v>
      </c>
      <c r="DQ610">
        <v>74</v>
      </c>
    </row>
    <row r="611" spans="95:122" x14ac:dyDescent="0.25">
      <c r="CQ611" t="s">
        <v>637</v>
      </c>
      <c r="CR611" t="s">
        <v>125</v>
      </c>
      <c r="CS611" t="s">
        <v>122</v>
      </c>
      <c r="CT611">
        <v>46063</v>
      </c>
      <c r="CU611">
        <v>1</v>
      </c>
      <c r="CV611">
        <v>1</v>
      </c>
      <c r="CX611">
        <v>1</v>
      </c>
      <c r="CZ611">
        <v>0</v>
      </c>
      <c r="DA611">
        <v>0</v>
      </c>
      <c r="DB611">
        <v>3.439814814814815E-2</v>
      </c>
      <c r="DC611">
        <v>4.162037037037037E-2</v>
      </c>
      <c r="DD611">
        <v>75</v>
      </c>
      <c r="DE611">
        <v>230</v>
      </c>
      <c r="DF611">
        <v>18</v>
      </c>
      <c r="DG611" t="s">
        <v>718</v>
      </c>
      <c r="DH611">
        <v>38324</v>
      </c>
      <c r="DI611">
        <v>0.24</v>
      </c>
      <c r="DQ611">
        <v>74</v>
      </c>
    </row>
    <row r="612" spans="95:122" x14ac:dyDescent="0.25">
      <c r="CQ612" t="s">
        <v>637</v>
      </c>
      <c r="CR612" t="s">
        <v>125</v>
      </c>
      <c r="CS612" t="s">
        <v>122</v>
      </c>
      <c r="CT612">
        <v>46070</v>
      </c>
      <c r="CU612">
        <v>1</v>
      </c>
      <c r="CV612">
        <v>1</v>
      </c>
      <c r="CX612">
        <v>1</v>
      </c>
      <c r="CZ612">
        <v>1.4583333333333334E-3</v>
      </c>
      <c r="DA612">
        <v>1.4583333333333334E-3</v>
      </c>
      <c r="DB612">
        <v>0.19539351851851852</v>
      </c>
      <c r="DC612">
        <v>0.1312962962962963</v>
      </c>
      <c r="DD612">
        <v>53</v>
      </c>
      <c r="DE612">
        <v>153</v>
      </c>
      <c r="DF612">
        <v>15</v>
      </c>
      <c r="DG612">
        <v>1.6</v>
      </c>
      <c r="DH612">
        <v>26828</v>
      </c>
      <c r="DI612">
        <v>0.28299999999999997</v>
      </c>
      <c r="DQ612">
        <v>74</v>
      </c>
    </row>
    <row r="613" spans="95:122" x14ac:dyDescent="0.25">
      <c r="CQ613" t="s">
        <v>637</v>
      </c>
      <c r="CR613" t="s">
        <v>125</v>
      </c>
      <c r="CS613" t="s">
        <v>75</v>
      </c>
      <c r="CT613">
        <v>46059</v>
      </c>
      <c r="CU613">
        <v>1</v>
      </c>
      <c r="CV613">
        <v>1</v>
      </c>
      <c r="CX613">
        <v>1</v>
      </c>
      <c r="CZ613">
        <v>6.9444444444444444E-5</v>
      </c>
      <c r="DA613">
        <v>6.9444444444444444E-5</v>
      </c>
      <c r="DB613">
        <v>2.8946759259259259E-2</v>
      </c>
      <c r="DC613">
        <v>1.4050925925925927E-2</v>
      </c>
      <c r="DD613">
        <v>76</v>
      </c>
      <c r="DE613">
        <v>187</v>
      </c>
      <c r="DF613">
        <v>12</v>
      </c>
      <c r="DG613" t="s">
        <v>692</v>
      </c>
      <c r="DH613">
        <v>24553</v>
      </c>
      <c r="DI613">
        <v>0.15790000000000001</v>
      </c>
      <c r="DJ613">
        <v>3</v>
      </c>
      <c r="DK613">
        <v>0.25</v>
      </c>
      <c r="DL613">
        <v>26850</v>
      </c>
      <c r="DM613">
        <v>8950</v>
      </c>
      <c r="DN613">
        <v>21850</v>
      </c>
      <c r="DO613">
        <v>0.81379999999999997</v>
      </c>
      <c r="DP613">
        <v>0.15770000000000001</v>
      </c>
      <c r="DQ613">
        <v>74</v>
      </c>
      <c r="DR613">
        <v>10925</v>
      </c>
    </row>
    <row r="614" spans="95:122" x14ac:dyDescent="0.25">
      <c r="CQ614" t="s">
        <v>637</v>
      </c>
      <c r="CR614" t="s">
        <v>125</v>
      </c>
      <c r="CS614" t="s">
        <v>75</v>
      </c>
      <c r="CT614">
        <v>46063</v>
      </c>
      <c r="CU614">
        <v>1</v>
      </c>
      <c r="CV614">
        <v>1</v>
      </c>
      <c r="CX614">
        <v>1</v>
      </c>
      <c r="CZ614">
        <v>1.3888888888888889E-4</v>
      </c>
      <c r="DA614">
        <v>1.3888888888888889E-4</v>
      </c>
      <c r="DB614">
        <v>6.7928240740740747E-2</v>
      </c>
      <c r="DC614">
        <v>1.4525462962962962E-2</v>
      </c>
      <c r="DD614">
        <v>119</v>
      </c>
      <c r="DE614">
        <v>315</v>
      </c>
      <c r="DF614">
        <v>25</v>
      </c>
      <c r="DG614">
        <v>2.16</v>
      </c>
      <c r="DH614">
        <v>21844</v>
      </c>
      <c r="DI614">
        <v>0.21010000000000001</v>
      </c>
      <c r="DQ614">
        <v>74</v>
      </c>
    </row>
    <row r="615" spans="95:122" x14ac:dyDescent="0.25">
      <c r="CQ615" t="s">
        <v>637</v>
      </c>
      <c r="CR615" t="s">
        <v>125</v>
      </c>
      <c r="CS615" t="s">
        <v>75</v>
      </c>
      <c r="CT615">
        <v>46070</v>
      </c>
      <c r="CU615">
        <v>1</v>
      </c>
      <c r="CV615">
        <v>1</v>
      </c>
      <c r="CX615">
        <v>1</v>
      </c>
      <c r="CZ615">
        <v>2.8935185185185184E-4</v>
      </c>
      <c r="DA615">
        <v>2.8935185185185184E-4</v>
      </c>
      <c r="DB615">
        <v>0.20626157407407408</v>
      </c>
      <c r="DC615">
        <v>0.12993055555555555</v>
      </c>
      <c r="DD615">
        <v>78</v>
      </c>
      <c r="DE615">
        <v>209</v>
      </c>
      <c r="DF615">
        <v>15</v>
      </c>
      <c r="DG615" t="s">
        <v>959</v>
      </c>
      <c r="DH615">
        <v>41290</v>
      </c>
      <c r="DI615">
        <v>0.1923</v>
      </c>
      <c r="DQ615">
        <v>74</v>
      </c>
    </row>
    <row r="616" spans="95:122" x14ac:dyDescent="0.25">
      <c r="CQ616" t="s">
        <v>637</v>
      </c>
      <c r="CR616" t="s">
        <v>125</v>
      </c>
      <c r="CS616" t="s">
        <v>75</v>
      </c>
      <c r="CT616">
        <v>46076</v>
      </c>
      <c r="CU616">
        <v>1</v>
      </c>
      <c r="CV616">
        <v>1</v>
      </c>
      <c r="CW616">
        <v>1</v>
      </c>
      <c r="CZ616">
        <v>4.6296296296296294E-3</v>
      </c>
      <c r="DA616">
        <v>4.6296296296296294E-3</v>
      </c>
      <c r="DB616">
        <v>0.20287037037037037</v>
      </c>
      <c r="DC616">
        <v>0.12817129629629628</v>
      </c>
      <c r="DD616">
        <v>112</v>
      </c>
      <c r="DE616">
        <v>218</v>
      </c>
      <c r="DF616">
        <v>19</v>
      </c>
      <c r="DG616" t="s">
        <v>794</v>
      </c>
      <c r="DH616">
        <v>31002</v>
      </c>
      <c r="DI616">
        <v>0.1696</v>
      </c>
      <c r="DJ616">
        <v>1</v>
      </c>
      <c r="DK616">
        <v>5.2600000000000001E-2</v>
      </c>
      <c r="DL616">
        <v>550</v>
      </c>
      <c r="DM616">
        <v>550</v>
      </c>
      <c r="DN616">
        <v>550</v>
      </c>
      <c r="DO616">
        <v>1</v>
      </c>
      <c r="DQ616">
        <v>74</v>
      </c>
      <c r="DR616">
        <v>550</v>
      </c>
    </row>
    <row r="617" spans="95:122" x14ac:dyDescent="0.25">
      <c r="CQ617" t="s">
        <v>637</v>
      </c>
      <c r="CR617" t="s">
        <v>125</v>
      </c>
      <c r="CS617" t="s">
        <v>206</v>
      </c>
      <c r="CT617">
        <v>46056</v>
      </c>
      <c r="CU617">
        <v>1</v>
      </c>
      <c r="CV617">
        <v>1</v>
      </c>
      <c r="CX617">
        <v>1</v>
      </c>
      <c r="CZ617">
        <v>8.1018518518518516E-5</v>
      </c>
      <c r="DA617">
        <v>8.1018518518518516E-5</v>
      </c>
      <c r="DB617">
        <v>0.15081018518518519</v>
      </c>
      <c r="DC617">
        <v>7.037037037037037E-3</v>
      </c>
      <c r="DD617">
        <v>168</v>
      </c>
      <c r="DE617">
        <v>292</v>
      </c>
      <c r="DF617">
        <v>25</v>
      </c>
      <c r="DG617">
        <v>1.6</v>
      </c>
      <c r="DH617">
        <v>18949</v>
      </c>
      <c r="DI617">
        <v>0.14879999999999999</v>
      </c>
      <c r="DJ617">
        <v>2</v>
      </c>
      <c r="DK617">
        <v>0.08</v>
      </c>
      <c r="DL617">
        <v>770</v>
      </c>
      <c r="DM617">
        <v>385</v>
      </c>
      <c r="DN617">
        <v>770</v>
      </c>
      <c r="DO617">
        <v>1</v>
      </c>
      <c r="DQ617">
        <v>74</v>
      </c>
      <c r="DR617">
        <v>385</v>
      </c>
    </row>
    <row r="618" spans="95:122" x14ac:dyDescent="0.25">
      <c r="CQ618" t="s">
        <v>637</v>
      </c>
      <c r="CR618" t="s">
        <v>125</v>
      </c>
      <c r="CS618" t="s">
        <v>206</v>
      </c>
      <c r="CT618">
        <v>46057</v>
      </c>
      <c r="CU618">
        <v>1</v>
      </c>
      <c r="CV618">
        <v>1</v>
      </c>
      <c r="CX618">
        <v>1</v>
      </c>
      <c r="CZ618">
        <v>6.9444444444444444E-5</v>
      </c>
      <c r="DA618">
        <v>6.9444444444444444E-5</v>
      </c>
      <c r="DB618">
        <v>8.0034722222222215E-2</v>
      </c>
      <c r="DC618">
        <v>6.1921296296296294E-2</v>
      </c>
      <c r="DD618">
        <v>183</v>
      </c>
      <c r="DE618">
        <v>323</v>
      </c>
      <c r="DF618">
        <v>31</v>
      </c>
      <c r="DG618" t="s">
        <v>975</v>
      </c>
      <c r="DH618">
        <v>50163</v>
      </c>
      <c r="DI618">
        <v>0.1694</v>
      </c>
      <c r="DJ618">
        <v>1</v>
      </c>
      <c r="DK618">
        <v>3.2300000000000002E-2</v>
      </c>
      <c r="DL618">
        <v>3500</v>
      </c>
      <c r="DM618">
        <v>3500</v>
      </c>
      <c r="DN618">
        <v>3500</v>
      </c>
      <c r="DO618">
        <v>1</v>
      </c>
      <c r="DP618">
        <v>0.1613</v>
      </c>
      <c r="DQ618">
        <v>74</v>
      </c>
      <c r="DR618">
        <v>3500</v>
      </c>
    </row>
    <row r="619" spans="95:122" x14ac:dyDescent="0.25">
      <c r="CQ619" t="s">
        <v>637</v>
      </c>
      <c r="CR619" t="s">
        <v>125</v>
      </c>
      <c r="CS619" t="s">
        <v>206</v>
      </c>
      <c r="CT619">
        <v>46063</v>
      </c>
      <c r="CU619">
        <v>1</v>
      </c>
      <c r="CV619">
        <v>1</v>
      </c>
      <c r="CX619">
        <v>1</v>
      </c>
      <c r="CZ619">
        <v>6.9444444444444444E-5</v>
      </c>
      <c r="DA619">
        <v>6.9444444444444444E-5</v>
      </c>
      <c r="DB619">
        <v>3.0648148148148147E-2</v>
      </c>
      <c r="DC619">
        <v>8.1134259259259267E-3</v>
      </c>
      <c r="DD619">
        <v>222</v>
      </c>
      <c r="DE619">
        <v>378</v>
      </c>
      <c r="DF619">
        <v>38</v>
      </c>
      <c r="DG619" t="s">
        <v>724</v>
      </c>
      <c r="DH619">
        <v>32955</v>
      </c>
      <c r="DI619">
        <v>0.17119999999999999</v>
      </c>
      <c r="DQ619">
        <v>74</v>
      </c>
    </row>
    <row r="620" spans="95:122" x14ac:dyDescent="0.25">
      <c r="CQ620" t="s">
        <v>637</v>
      </c>
      <c r="CR620" t="s">
        <v>125</v>
      </c>
      <c r="CS620" t="s">
        <v>206</v>
      </c>
      <c r="CT620">
        <v>46070</v>
      </c>
      <c r="CU620">
        <v>1</v>
      </c>
      <c r="CV620">
        <v>1</v>
      </c>
      <c r="CX620">
        <v>1</v>
      </c>
      <c r="CZ620">
        <v>6.9444444444444444E-5</v>
      </c>
      <c r="DA620">
        <v>6.9444444444444444E-5</v>
      </c>
      <c r="DB620">
        <v>0.22370370370370371</v>
      </c>
      <c r="DC620">
        <v>0.13530092592592594</v>
      </c>
      <c r="DD620">
        <v>127</v>
      </c>
      <c r="DE620">
        <v>335</v>
      </c>
      <c r="DF620">
        <v>27</v>
      </c>
      <c r="DG620" t="s">
        <v>729</v>
      </c>
      <c r="DH620">
        <v>33544</v>
      </c>
      <c r="DI620">
        <v>0.21260000000000001</v>
      </c>
      <c r="DQ620">
        <v>74</v>
      </c>
    </row>
    <row r="621" spans="95:122" x14ac:dyDescent="0.25">
      <c r="CQ621" t="s">
        <v>637</v>
      </c>
      <c r="CR621" t="s">
        <v>125</v>
      </c>
      <c r="CS621" t="s">
        <v>10</v>
      </c>
      <c r="CT621">
        <v>46063</v>
      </c>
      <c r="CU621">
        <v>1</v>
      </c>
      <c r="CV621">
        <v>1</v>
      </c>
      <c r="CX621">
        <v>1</v>
      </c>
      <c r="CZ621">
        <v>3.4722222222222222E-5</v>
      </c>
      <c r="DA621">
        <v>3.4722222222222222E-5</v>
      </c>
      <c r="DB621">
        <v>1.3194444444444444E-2</v>
      </c>
      <c r="DC621">
        <v>2.3611111111111111E-3</v>
      </c>
      <c r="DD621">
        <v>188</v>
      </c>
      <c r="DE621">
        <v>348</v>
      </c>
      <c r="DF621">
        <v>34</v>
      </c>
      <c r="DG621" t="s">
        <v>894</v>
      </c>
      <c r="DH621">
        <v>34889</v>
      </c>
      <c r="DI621">
        <v>0.18090000000000001</v>
      </c>
      <c r="DQ621">
        <v>74</v>
      </c>
    </row>
    <row r="622" spans="95:122" x14ac:dyDescent="0.25">
      <c r="CQ622" t="s">
        <v>637</v>
      </c>
      <c r="CR622" t="s">
        <v>2</v>
      </c>
      <c r="CS622" t="s">
        <v>68</v>
      </c>
      <c r="CT622">
        <v>46072</v>
      </c>
      <c r="CU622">
        <v>1</v>
      </c>
      <c r="CV622">
        <v>1</v>
      </c>
      <c r="CZ622">
        <v>0</v>
      </c>
      <c r="DA622">
        <v>0</v>
      </c>
      <c r="DB622">
        <v>0</v>
      </c>
      <c r="DC622">
        <v>0</v>
      </c>
      <c r="DQ622">
        <v>74</v>
      </c>
    </row>
    <row r="623" spans="95:122" x14ac:dyDescent="0.25">
      <c r="CQ623" t="s">
        <v>637</v>
      </c>
      <c r="CR623" t="s">
        <v>2</v>
      </c>
      <c r="CS623" t="s">
        <v>29</v>
      </c>
      <c r="CT623">
        <v>46078</v>
      </c>
      <c r="CU623">
        <v>1</v>
      </c>
      <c r="CV623">
        <v>1</v>
      </c>
      <c r="CX623">
        <v>1</v>
      </c>
      <c r="CZ623">
        <v>5.3240740740740744E-4</v>
      </c>
      <c r="DA623">
        <v>5.3240740740740744E-4</v>
      </c>
      <c r="DB623">
        <v>0.19503472222222223</v>
      </c>
      <c r="DC623">
        <v>0.13677083333333334</v>
      </c>
      <c r="DD623">
        <v>72</v>
      </c>
      <c r="DE623">
        <v>154</v>
      </c>
      <c r="DF623">
        <v>16</v>
      </c>
      <c r="DG623">
        <v>1.6875</v>
      </c>
      <c r="DH623">
        <v>11065</v>
      </c>
      <c r="DI623">
        <v>0.22220000000000001</v>
      </c>
      <c r="DQ623">
        <v>74</v>
      </c>
    </row>
    <row r="624" spans="95:122" x14ac:dyDescent="0.25">
      <c r="CQ624" t="s">
        <v>637</v>
      </c>
      <c r="CR624" t="s">
        <v>2</v>
      </c>
      <c r="CS624" t="s">
        <v>25</v>
      </c>
      <c r="CT624">
        <v>46078</v>
      </c>
      <c r="CU624">
        <v>1</v>
      </c>
      <c r="CV624">
        <v>1</v>
      </c>
      <c r="CX624">
        <v>1</v>
      </c>
      <c r="CZ624">
        <v>0</v>
      </c>
      <c r="DA624">
        <v>0</v>
      </c>
      <c r="DB624">
        <v>0.19868055555555555</v>
      </c>
      <c r="DC624">
        <v>0.15983796296296296</v>
      </c>
      <c r="DD624">
        <v>98</v>
      </c>
      <c r="DE624">
        <v>146</v>
      </c>
      <c r="DF624">
        <v>24</v>
      </c>
      <c r="DG624" t="s">
        <v>706</v>
      </c>
      <c r="DH624">
        <v>24735</v>
      </c>
      <c r="DI624">
        <v>0.24490000000000001</v>
      </c>
      <c r="DQ624">
        <v>74</v>
      </c>
    </row>
    <row r="625" spans="95:122" x14ac:dyDescent="0.25">
      <c r="CQ625" t="s">
        <v>637</v>
      </c>
      <c r="CR625" t="s">
        <v>2</v>
      </c>
      <c r="CS625" t="s">
        <v>38</v>
      </c>
      <c r="CT625">
        <v>46064</v>
      </c>
      <c r="CU625">
        <v>1</v>
      </c>
      <c r="CV625">
        <v>1</v>
      </c>
      <c r="CX625">
        <v>1</v>
      </c>
      <c r="CZ625">
        <v>0</v>
      </c>
      <c r="DA625">
        <v>0</v>
      </c>
      <c r="DB625">
        <v>1.261574074074074E-3</v>
      </c>
      <c r="DC625">
        <v>4.327546296296296E-2</v>
      </c>
      <c r="DD625">
        <v>102</v>
      </c>
      <c r="DE625">
        <v>124</v>
      </c>
      <c r="DF625">
        <v>27</v>
      </c>
      <c r="DG625" t="s">
        <v>1119</v>
      </c>
      <c r="DH625">
        <v>13929</v>
      </c>
      <c r="DI625">
        <v>0.26469999999999999</v>
      </c>
      <c r="DQ625">
        <v>74</v>
      </c>
    </row>
    <row r="626" spans="95:122" x14ac:dyDescent="0.25">
      <c r="CQ626" t="s">
        <v>637</v>
      </c>
      <c r="CR626" t="s">
        <v>2</v>
      </c>
      <c r="CS626" t="s">
        <v>38</v>
      </c>
      <c r="CT626">
        <v>46078</v>
      </c>
      <c r="CU626">
        <v>1</v>
      </c>
      <c r="CV626">
        <v>1</v>
      </c>
      <c r="CX626">
        <v>1</v>
      </c>
      <c r="CZ626">
        <v>8.1018518518518516E-5</v>
      </c>
      <c r="DA626">
        <v>8.1018518518518516E-5</v>
      </c>
      <c r="DB626">
        <v>0.19090277777777778</v>
      </c>
      <c r="DC626">
        <v>0.16141203703703705</v>
      </c>
      <c r="DD626">
        <v>85</v>
      </c>
      <c r="DE626">
        <v>127</v>
      </c>
      <c r="DF626">
        <v>33</v>
      </c>
      <c r="DG626" t="s">
        <v>977</v>
      </c>
      <c r="DH626">
        <v>25476</v>
      </c>
      <c r="DI626">
        <v>0.38819999999999999</v>
      </c>
      <c r="DQ626">
        <v>74</v>
      </c>
    </row>
    <row r="627" spans="95:122" x14ac:dyDescent="0.25">
      <c r="CQ627" t="s">
        <v>637</v>
      </c>
      <c r="CR627" t="s">
        <v>2</v>
      </c>
      <c r="CS627" t="s">
        <v>79</v>
      </c>
      <c r="CT627">
        <v>46055</v>
      </c>
      <c r="CU627">
        <v>1</v>
      </c>
      <c r="CV627">
        <v>1</v>
      </c>
      <c r="CX627">
        <v>1</v>
      </c>
      <c r="CZ627">
        <v>1.7361111111111112E-4</v>
      </c>
      <c r="DA627">
        <v>1.7361111111111112E-4</v>
      </c>
      <c r="DB627">
        <v>4.6678240740740742E-2</v>
      </c>
      <c r="DC627">
        <v>2.4652777777777777E-2</v>
      </c>
      <c r="DD627">
        <v>64</v>
      </c>
      <c r="DE627">
        <v>131</v>
      </c>
      <c r="DF627">
        <v>26</v>
      </c>
      <c r="DG627" t="s">
        <v>707</v>
      </c>
      <c r="DH627">
        <v>35493</v>
      </c>
      <c r="DI627">
        <v>0.40629999999999999</v>
      </c>
      <c r="DJ627">
        <v>6</v>
      </c>
      <c r="DK627">
        <v>0.23080000000000001</v>
      </c>
      <c r="DL627">
        <v>28550</v>
      </c>
      <c r="DM627">
        <v>4758</v>
      </c>
      <c r="DN627">
        <v>27940</v>
      </c>
      <c r="DO627">
        <v>0.97860000000000003</v>
      </c>
      <c r="DP627">
        <v>0.23069999999999999</v>
      </c>
      <c r="DQ627">
        <v>74</v>
      </c>
      <c r="DR627">
        <v>5588</v>
      </c>
    </row>
    <row r="628" spans="95:122" x14ac:dyDescent="0.25">
      <c r="CQ628" t="s">
        <v>637</v>
      </c>
      <c r="CR628" t="s">
        <v>2</v>
      </c>
      <c r="CS628" t="s">
        <v>79</v>
      </c>
      <c r="CT628">
        <v>46064</v>
      </c>
      <c r="CU628">
        <v>1</v>
      </c>
      <c r="CV628">
        <v>1</v>
      </c>
      <c r="CX628">
        <v>1</v>
      </c>
      <c r="CZ628">
        <v>2.199074074074074E-4</v>
      </c>
      <c r="DA628">
        <v>2.199074074074074E-4</v>
      </c>
      <c r="DB628">
        <v>2.0127314814814813E-2</v>
      </c>
      <c r="DC628">
        <v>1.7939814814814815E-3</v>
      </c>
      <c r="DD628">
        <v>87</v>
      </c>
      <c r="DE628">
        <v>206</v>
      </c>
      <c r="DF628">
        <v>20</v>
      </c>
      <c r="DG628">
        <v>1.5</v>
      </c>
      <c r="DH628">
        <v>14304</v>
      </c>
      <c r="DI628">
        <v>0.22989999999999999</v>
      </c>
      <c r="DQ628">
        <v>74</v>
      </c>
    </row>
    <row r="629" spans="95:122" x14ac:dyDescent="0.25">
      <c r="CQ629" t="s">
        <v>637</v>
      </c>
      <c r="CR629" t="s">
        <v>2</v>
      </c>
      <c r="CS629" t="s">
        <v>76</v>
      </c>
      <c r="CT629">
        <v>46064</v>
      </c>
      <c r="CU629">
        <v>1</v>
      </c>
      <c r="CV629">
        <v>1</v>
      </c>
      <c r="CX629">
        <v>1</v>
      </c>
      <c r="CZ629">
        <v>6.9444444444444444E-5</v>
      </c>
      <c r="DA629">
        <v>6.9444444444444444E-5</v>
      </c>
      <c r="DB629">
        <v>1.6203703703703703E-4</v>
      </c>
      <c r="DC629">
        <v>6.4004629629629628E-3</v>
      </c>
      <c r="DD629">
        <v>103</v>
      </c>
      <c r="DE629">
        <v>148</v>
      </c>
      <c r="DF629">
        <v>16</v>
      </c>
      <c r="DG629">
        <v>1.4375</v>
      </c>
      <c r="DH629">
        <v>36807</v>
      </c>
      <c r="DI629">
        <v>0.15529999999999999</v>
      </c>
      <c r="DQ629">
        <v>74</v>
      </c>
    </row>
    <row r="630" spans="95:122" x14ac:dyDescent="0.25">
      <c r="CQ630" t="s">
        <v>637</v>
      </c>
      <c r="CR630" t="s">
        <v>2</v>
      </c>
      <c r="CS630" t="s">
        <v>76</v>
      </c>
      <c r="CT630">
        <v>46078</v>
      </c>
      <c r="CU630">
        <v>1</v>
      </c>
      <c r="CV630">
        <v>1</v>
      </c>
      <c r="CX630">
        <v>1</v>
      </c>
      <c r="CZ630">
        <v>0</v>
      </c>
      <c r="DA630">
        <v>0</v>
      </c>
      <c r="DB630">
        <v>0.17542824074074073</v>
      </c>
      <c r="DC630">
        <v>0.14710648148148148</v>
      </c>
      <c r="DD630">
        <v>81</v>
      </c>
      <c r="DE630">
        <v>115</v>
      </c>
      <c r="DF630">
        <v>20</v>
      </c>
      <c r="DG630">
        <v>1.7</v>
      </c>
      <c r="DH630">
        <v>31109</v>
      </c>
      <c r="DI630">
        <v>0.24690000000000001</v>
      </c>
      <c r="DQ630">
        <v>74</v>
      </c>
    </row>
    <row r="631" spans="95:122" x14ac:dyDescent="0.25">
      <c r="CQ631" t="s">
        <v>637</v>
      </c>
      <c r="CR631" t="s">
        <v>6</v>
      </c>
      <c r="CS631" t="s">
        <v>19</v>
      </c>
      <c r="CT631">
        <v>46063</v>
      </c>
      <c r="CU631">
        <v>1</v>
      </c>
      <c r="CV631">
        <v>1</v>
      </c>
      <c r="CX631">
        <v>1</v>
      </c>
      <c r="CZ631">
        <v>0</v>
      </c>
      <c r="DA631">
        <v>0</v>
      </c>
      <c r="DB631">
        <v>2.0347222222222221E-2</v>
      </c>
      <c r="DC631">
        <v>3.6655092592592593E-2</v>
      </c>
      <c r="DD631">
        <v>205</v>
      </c>
      <c r="DE631">
        <v>302</v>
      </c>
      <c r="DF631">
        <v>30</v>
      </c>
      <c r="DG631" t="s">
        <v>866</v>
      </c>
      <c r="DH631">
        <v>19018</v>
      </c>
      <c r="DI631">
        <v>0.14630000000000001</v>
      </c>
      <c r="DJ631">
        <v>1</v>
      </c>
      <c r="DK631">
        <v>3.3300000000000003E-2</v>
      </c>
      <c r="DL631">
        <v>14000</v>
      </c>
      <c r="DM631">
        <v>14000</v>
      </c>
      <c r="DN631">
        <v>14000</v>
      </c>
      <c r="DO631">
        <v>1</v>
      </c>
      <c r="DP631">
        <v>0.1832</v>
      </c>
      <c r="DQ631">
        <v>74</v>
      </c>
      <c r="DR631">
        <v>14000</v>
      </c>
    </row>
    <row r="632" spans="95:122" x14ac:dyDescent="0.25">
      <c r="CQ632" t="s">
        <v>637</v>
      </c>
      <c r="CR632" t="s">
        <v>6</v>
      </c>
      <c r="CS632" t="s">
        <v>19</v>
      </c>
      <c r="CT632">
        <v>46064</v>
      </c>
      <c r="CU632">
        <v>1</v>
      </c>
      <c r="CV632">
        <v>1</v>
      </c>
      <c r="CX632">
        <v>1</v>
      </c>
      <c r="CZ632">
        <v>1.0416666666666667E-4</v>
      </c>
      <c r="DA632">
        <v>1.0416666666666667E-4</v>
      </c>
      <c r="DB632">
        <v>1.96875E-2</v>
      </c>
      <c r="DC632">
        <v>1.0092592592592592E-2</v>
      </c>
      <c r="DD632">
        <v>152</v>
      </c>
      <c r="DE632">
        <v>227</v>
      </c>
      <c r="DF632">
        <v>13</v>
      </c>
      <c r="DG632" t="s">
        <v>714</v>
      </c>
      <c r="DH632">
        <v>24157</v>
      </c>
      <c r="DI632">
        <v>8.5500000000000007E-2</v>
      </c>
      <c r="DJ632">
        <v>1</v>
      </c>
      <c r="DK632">
        <v>7.6899999999999996E-2</v>
      </c>
      <c r="DL632">
        <v>180</v>
      </c>
      <c r="DM632">
        <v>180</v>
      </c>
      <c r="DQ632">
        <v>74</v>
      </c>
    </row>
    <row r="633" spans="95:122" x14ac:dyDescent="0.25">
      <c r="CQ633" t="s">
        <v>637</v>
      </c>
      <c r="CR633" t="s">
        <v>6</v>
      </c>
      <c r="CS633" t="s">
        <v>80</v>
      </c>
      <c r="CT633">
        <v>46077</v>
      </c>
      <c r="CU633">
        <v>1</v>
      </c>
      <c r="CV633">
        <v>1</v>
      </c>
      <c r="CX633">
        <v>1</v>
      </c>
      <c r="CZ633">
        <v>2.3148148148148147E-5</v>
      </c>
      <c r="DA633">
        <v>2.3148148148148147E-5</v>
      </c>
      <c r="DB633">
        <v>0.20158564814814814</v>
      </c>
      <c r="DC633">
        <v>0.155</v>
      </c>
      <c r="DD633">
        <v>95</v>
      </c>
      <c r="DE633">
        <v>162</v>
      </c>
      <c r="DF633">
        <v>16</v>
      </c>
      <c r="DG633">
        <v>2.4375</v>
      </c>
      <c r="DH633">
        <v>46872</v>
      </c>
      <c r="DI633">
        <v>0.16839999999999999</v>
      </c>
      <c r="DJ633">
        <v>1</v>
      </c>
      <c r="DK633">
        <v>6.25E-2</v>
      </c>
      <c r="DL633">
        <v>13500</v>
      </c>
      <c r="DM633">
        <v>13500</v>
      </c>
      <c r="DQ633">
        <v>74</v>
      </c>
    </row>
    <row r="634" spans="95:122" x14ac:dyDescent="0.25">
      <c r="CQ634" t="s">
        <v>637</v>
      </c>
      <c r="CR634" t="s">
        <v>6</v>
      </c>
      <c r="CS634" t="s">
        <v>105</v>
      </c>
      <c r="CT634">
        <v>46057</v>
      </c>
      <c r="CU634">
        <v>1</v>
      </c>
      <c r="CV634">
        <v>1</v>
      </c>
      <c r="CX634">
        <v>1</v>
      </c>
      <c r="CZ634">
        <v>7.8703703703703705E-4</v>
      </c>
      <c r="DA634">
        <v>7.8703703703703705E-4</v>
      </c>
      <c r="DB634">
        <v>6.6284722222222217E-2</v>
      </c>
      <c r="DC634">
        <v>4.1597222222222223E-2</v>
      </c>
      <c r="DD634">
        <v>125</v>
      </c>
      <c r="DE634">
        <v>264</v>
      </c>
      <c r="DF634">
        <v>23</v>
      </c>
      <c r="DG634" t="s">
        <v>852</v>
      </c>
      <c r="DH634">
        <v>27045</v>
      </c>
      <c r="DI634">
        <v>0.184</v>
      </c>
      <c r="DJ634">
        <v>1</v>
      </c>
      <c r="DK634">
        <v>4.3499999999999997E-2</v>
      </c>
      <c r="DL634">
        <v>650</v>
      </c>
      <c r="DM634">
        <v>650</v>
      </c>
      <c r="DN634">
        <v>650</v>
      </c>
      <c r="DO634">
        <v>1</v>
      </c>
      <c r="DP634">
        <v>0.43640000000000001</v>
      </c>
      <c r="DQ634">
        <v>74</v>
      </c>
      <c r="DR634">
        <v>650</v>
      </c>
    </row>
    <row r="635" spans="95:122" x14ac:dyDescent="0.25">
      <c r="CQ635" t="s">
        <v>637</v>
      </c>
      <c r="CR635" t="s">
        <v>6</v>
      </c>
      <c r="CS635" t="s">
        <v>50</v>
      </c>
      <c r="CT635">
        <v>46078</v>
      </c>
      <c r="CU635">
        <v>1</v>
      </c>
      <c r="CV635">
        <v>1</v>
      </c>
      <c r="CW635">
        <v>1</v>
      </c>
      <c r="CZ635">
        <v>3.3252314814814818E-2</v>
      </c>
      <c r="DA635">
        <v>3.3252314814814818E-2</v>
      </c>
      <c r="DB635">
        <v>8.8414351851851855E-2</v>
      </c>
      <c r="DC635">
        <v>0.20086805555555556</v>
      </c>
      <c r="DD635">
        <v>64</v>
      </c>
      <c r="DE635">
        <v>128</v>
      </c>
      <c r="DF635">
        <v>10</v>
      </c>
      <c r="DG635">
        <v>2.2000000000000002</v>
      </c>
      <c r="DH635">
        <v>16775</v>
      </c>
      <c r="DI635">
        <v>0.15629999999999999</v>
      </c>
      <c r="DJ635">
        <v>1</v>
      </c>
      <c r="DK635">
        <v>0.1</v>
      </c>
      <c r="DL635">
        <v>1500</v>
      </c>
      <c r="DM635">
        <v>1500</v>
      </c>
      <c r="DN635">
        <v>1500</v>
      </c>
      <c r="DO635">
        <v>1</v>
      </c>
      <c r="DP635">
        <v>0.25019999999999998</v>
      </c>
      <c r="DQ635">
        <v>74</v>
      </c>
      <c r="DR635">
        <v>1500</v>
      </c>
    </row>
    <row r="636" spans="95:122" x14ac:dyDescent="0.25">
      <c r="CQ636" t="s">
        <v>637</v>
      </c>
      <c r="CR636" t="s">
        <v>6</v>
      </c>
      <c r="CS636" t="s">
        <v>34</v>
      </c>
      <c r="CT636">
        <v>46073</v>
      </c>
      <c r="CU636">
        <v>1</v>
      </c>
      <c r="CV636">
        <v>1</v>
      </c>
      <c r="CX636">
        <v>1</v>
      </c>
      <c r="CZ636">
        <v>0</v>
      </c>
      <c r="DA636">
        <v>0</v>
      </c>
      <c r="DB636">
        <v>0.21694444444444444</v>
      </c>
      <c r="DC636">
        <v>0.11575231481481481</v>
      </c>
      <c r="DD636">
        <v>150</v>
      </c>
      <c r="DE636">
        <v>176</v>
      </c>
      <c r="DF636">
        <v>12</v>
      </c>
      <c r="DG636" t="s">
        <v>692</v>
      </c>
      <c r="DH636">
        <v>22631</v>
      </c>
      <c r="DI636">
        <v>0.08</v>
      </c>
      <c r="DJ636">
        <v>3</v>
      </c>
      <c r="DK636">
        <v>0.25</v>
      </c>
      <c r="DL636">
        <v>9400</v>
      </c>
      <c r="DM636">
        <v>3133</v>
      </c>
      <c r="DN636">
        <v>9000</v>
      </c>
      <c r="DO636">
        <v>0.95740000000000003</v>
      </c>
      <c r="DP636">
        <v>0.2026</v>
      </c>
      <c r="DQ636">
        <v>74</v>
      </c>
      <c r="DR636">
        <v>4500</v>
      </c>
    </row>
    <row r="637" spans="95:122" x14ac:dyDescent="0.25">
      <c r="CQ637" t="s">
        <v>637</v>
      </c>
      <c r="CR637" t="s">
        <v>3</v>
      </c>
      <c r="CS637" t="s">
        <v>377</v>
      </c>
      <c r="CT637">
        <v>46081</v>
      </c>
      <c r="CU637">
        <v>1</v>
      </c>
      <c r="CV637">
        <v>1</v>
      </c>
      <c r="CX637">
        <v>1</v>
      </c>
      <c r="CZ637">
        <v>9.2592592592592588E-5</v>
      </c>
      <c r="DA637">
        <v>9.2592592592592588E-5</v>
      </c>
      <c r="DB637">
        <v>4.1354166666666664E-2</v>
      </c>
      <c r="DC637">
        <v>0.15414351851851851</v>
      </c>
      <c r="DD637">
        <v>27</v>
      </c>
      <c r="DE637">
        <v>50</v>
      </c>
      <c r="DF637">
        <v>10</v>
      </c>
      <c r="DG637">
        <v>1.4</v>
      </c>
      <c r="DH637">
        <v>50138</v>
      </c>
      <c r="DI637">
        <v>0.37040000000000001</v>
      </c>
      <c r="DJ637">
        <v>1</v>
      </c>
      <c r="DK637">
        <v>0.1</v>
      </c>
      <c r="DL637">
        <v>6500</v>
      </c>
      <c r="DM637">
        <v>6500</v>
      </c>
      <c r="DQ637">
        <v>74</v>
      </c>
    </row>
    <row r="638" spans="95:122" x14ac:dyDescent="0.25">
      <c r="CQ638" t="s">
        <v>637</v>
      </c>
      <c r="CR638" t="s">
        <v>3</v>
      </c>
      <c r="CS638" t="s">
        <v>22</v>
      </c>
      <c r="CT638">
        <v>46056</v>
      </c>
      <c r="CU638">
        <v>1</v>
      </c>
      <c r="CV638">
        <v>1</v>
      </c>
      <c r="CX638">
        <v>1</v>
      </c>
      <c r="CZ638">
        <v>0</v>
      </c>
      <c r="DA638">
        <v>0</v>
      </c>
      <c r="DB638">
        <v>1.9074074074074073E-2</v>
      </c>
      <c r="DC638">
        <v>2.3148148148148149E-4</v>
      </c>
      <c r="DD638">
        <v>75</v>
      </c>
      <c r="DE638">
        <v>134</v>
      </c>
      <c r="DF638">
        <v>16</v>
      </c>
      <c r="DG638">
        <v>1.75</v>
      </c>
      <c r="DH638">
        <v>30205</v>
      </c>
      <c r="DI638">
        <v>0.21329999999999999</v>
      </c>
      <c r="DQ638">
        <v>74</v>
      </c>
    </row>
    <row r="639" spans="95:122" x14ac:dyDescent="0.25">
      <c r="CQ639" t="s">
        <v>637</v>
      </c>
      <c r="CR639" t="s">
        <v>3</v>
      </c>
      <c r="CS639" t="s">
        <v>13</v>
      </c>
      <c r="CT639">
        <v>46063</v>
      </c>
      <c r="CU639">
        <v>1</v>
      </c>
      <c r="CV639">
        <v>1</v>
      </c>
      <c r="CX639">
        <v>1</v>
      </c>
      <c r="CZ639">
        <v>1.3888888888888889E-4</v>
      </c>
      <c r="DA639">
        <v>1.3888888888888889E-4</v>
      </c>
      <c r="DB639">
        <v>3.9814814814814817E-2</v>
      </c>
      <c r="DC639">
        <v>5.4398148148148144E-4</v>
      </c>
      <c r="DD639">
        <v>117</v>
      </c>
      <c r="DE639">
        <v>259</v>
      </c>
      <c r="DF639">
        <v>45</v>
      </c>
      <c r="DG639" t="s">
        <v>693</v>
      </c>
      <c r="DH639">
        <v>27723</v>
      </c>
      <c r="DI639">
        <v>0.3846</v>
      </c>
      <c r="DQ639">
        <v>74</v>
      </c>
    </row>
    <row r="640" spans="95:122" x14ac:dyDescent="0.25">
      <c r="CQ640" t="s">
        <v>637</v>
      </c>
      <c r="CR640" t="s">
        <v>3</v>
      </c>
      <c r="CS640" t="s">
        <v>32</v>
      </c>
      <c r="CT640">
        <v>46056</v>
      </c>
      <c r="CU640">
        <v>1</v>
      </c>
      <c r="CV640">
        <v>1</v>
      </c>
      <c r="CX640">
        <v>1</v>
      </c>
      <c r="CZ640">
        <v>9.2592592592592588E-5</v>
      </c>
      <c r="DA640">
        <v>9.2592592592592588E-5</v>
      </c>
      <c r="DB640">
        <v>0</v>
      </c>
      <c r="DC640">
        <v>2.0949074074074075E-2</v>
      </c>
      <c r="DD640">
        <v>99</v>
      </c>
      <c r="DE640">
        <v>231</v>
      </c>
      <c r="DF640">
        <v>26</v>
      </c>
      <c r="DG640" t="s">
        <v>1120</v>
      </c>
      <c r="DH640">
        <v>45781</v>
      </c>
      <c r="DI640">
        <v>0.2626</v>
      </c>
      <c r="DQ640">
        <v>74</v>
      </c>
    </row>
    <row r="641" spans="95:122" x14ac:dyDescent="0.25">
      <c r="CQ641" t="s">
        <v>637</v>
      </c>
      <c r="CR641" t="s">
        <v>3</v>
      </c>
      <c r="CS641" t="s">
        <v>65</v>
      </c>
      <c r="CT641">
        <v>46055</v>
      </c>
      <c r="CU641">
        <v>1</v>
      </c>
      <c r="CV641">
        <v>1</v>
      </c>
      <c r="CX641">
        <v>1</v>
      </c>
      <c r="CZ641">
        <v>8.1018518518518516E-5</v>
      </c>
      <c r="DA641">
        <v>8.1018518518518516E-5</v>
      </c>
      <c r="DB641">
        <v>2.704861111111111E-2</v>
      </c>
      <c r="DC641">
        <v>1.0671296296296297E-2</v>
      </c>
      <c r="DD641">
        <v>36</v>
      </c>
      <c r="DE641">
        <v>90</v>
      </c>
      <c r="DF641">
        <v>13</v>
      </c>
      <c r="DG641" t="s">
        <v>889</v>
      </c>
      <c r="DH641">
        <v>21430</v>
      </c>
      <c r="DI641">
        <v>0.36109999999999998</v>
      </c>
      <c r="DJ641">
        <v>4</v>
      </c>
      <c r="DK641">
        <v>0.30769999999999997</v>
      </c>
      <c r="DL641">
        <v>1755</v>
      </c>
      <c r="DM641">
        <v>439</v>
      </c>
      <c r="DN641">
        <v>1255</v>
      </c>
      <c r="DO641">
        <v>0.71509999999999996</v>
      </c>
      <c r="DQ641">
        <v>74</v>
      </c>
      <c r="DR641">
        <v>418</v>
      </c>
    </row>
    <row r="642" spans="95:122" x14ac:dyDescent="0.25">
      <c r="CQ642" t="s">
        <v>637</v>
      </c>
      <c r="CR642" t="s">
        <v>3</v>
      </c>
      <c r="CS642" t="s">
        <v>65</v>
      </c>
      <c r="CT642">
        <v>46056</v>
      </c>
      <c r="CU642">
        <v>1</v>
      </c>
      <c r="CV642">
        <v>1</v>
      </c>
      <c r="CX642">
        <v>1</v>
      </c>
      <c r="CZ642">
        <v>1.1574074074074073E-5</v>
      </c>
      <c r="DA642">
        <v>1.1574074074074073E-5</v>
      </c>
      <c r="DB642">
        <v>7.9236111111111104E-2</v>
      </c>
      <c r="DC642">
        <v>6.7129629629629625E-4</v>
      </c>
      <c r="DD642">
        <v>84</v>
      </c>
      <c r="DE642">
        <v>162</v>
      </c>
      <c r="DF642">
        <v>10</v>
      </c>
      <c r="DG642">
        <v>1.3</v>
      </c>
      <c r="DH642">
        <v>35630</v>
      </c>
      <c r="DI642">
        <v>0.11899999999999999</v>
      </c>
      <c r="DQ642">
        <v>74</v>
      </c>
    </row>
    <row r="643" spans="95:122" x14ac:dyDescent="0.25">
      <c r="CQ643" t="s">
        <v>637</v>
      </c>
      <c r="CR643" t="s">
        <v>3</v>
      </c>
      <c r="CS643" t="s">
        <v>65</v>
      </c>
      <c r="CT643">
        <v>46063</v>
      </c>
      <c r="CU643">
        <v>1</v>
      </c>
      <c r="CV643">
        <v>1</v>
      </c>
      <c r="CX643">
        <v>1</v>
      </c>
      <c r="CZ643">
        <v>2.3148148148148149E-4</v>
      </c>
      <c r="DA643">
        <v>2.3148148148148149E-4</v>
      </c>
      <c r="DB643">
        <v>2.0671296296296295E-2</v>
      </c>
      <c r="DC643">
        <v>1.1817129629629629E-2</v>
      </c>
      <c r="DD643">
        <v>74</v>
      </c>
      <c r="DE643">
        <v>170</v>
      </c>
      <c r="DF643">
        <v>14</v>
      </c>
      <c r="DG643" t="s">
        <v>806</v>
      </c>
      <c r="DH643">
        <v>21513</v>
      </c>
      <c r="DI643">
        <v>0.18920000000000001</v>
      </c>
      <c r="DQ643">
        <v>74</v>
      </c>
    </row>
    <row r="644" spans="95:122" x14ac:dyDescent="0.25">
      <c r="CQ644" t="s">
        <v>637</v>
      </c>
      <c r="CR644" t="s">
        <v>3</v>
      </c>
      <c r="CS644" t="s">
        <v>33</v>
      </c>
      <c r="CT644">
        <v>46056</v>
      </c>
      <c r="CU644">
        <v>1</v>
      </c>
      <c r="CV644">
        <v>1</v>
      </c>
      <c r="CX644">
        <v>1</v>
      </c>
      <c r="CZ644">
        <v>1.1574074074074075E-4</v>
      </c>
      <c r="DA644">
        <v>1.1574074074074075E-4</v>
      </c>
      <c r="DB644">
        <v>0.10190972222222222</v>
      </c>
      <c r="DC644">
        <v>1.4155092592592592E-2</v>
      </c>
      <c r="DD644">
        <v>100</v>
      </c>
      <c r="DE644">
        <v>144</v>
      </c>
      <c r="DF644">
        <v>21</v>
      </c>
      <c r="DG644" t="s">
        <v>853</v>
      </c>
      <c r="DH644">
        <v>25378</v>
      </c>
      <c r="DI644">
        <v>0.21</v>
      </c>
      <c r="DQ644">
        <v>74</v>
      </c>
    </row>
    <row r="645" spans="95:122" x14ac:dyDescent="0.25">
      <c r="CQ645" t="s">
        <v>637</v>
      </c>
      <c r="CR645" t="s">
        <v>3</v>
      </c>
      <c r="CS645" t="s">
        <v>23</v>
      </c>
      <c r="CT645">
        <v>46056</v>
      </c>
      <c r="CU645">
        <v>1</v>
      </c>
      <c r="CV645">
        <v>1</v>
      </c>
      <c r="CX645">
        <v>1</v>
      </c>
      <c r="CZ645">
        <v>0</v>
      </c>
      <c r="DA645">
        <v>0</v>
      </c>
      <c r="DB645">
        <v>7.840277777777778E-2</v>
      </c>
      <c r="DC645">
        <v>1.5891203703703703E-2</v>
      </c>
      <c r="DD645">
        <v>91</v>
      </c>
      <c r="DE645">
        <v>181</v>
      </c>
      <c r="DF645">
        <v>17</v>
      </c>
      <c r="DG645" t="s">
        <v>805</v>
      </c>
      <c r="DH645">
        <v>39474</v>
      </c>
      <c r="DI645">
        <v>0.18679999999999999</v>
      </c>
      <c r="DQ645">
        <v>74</v>
      </c>
    </row>
    <row r="646" spans="95:122" x14ac:dyDescent="0.25">
      <c r="CQ646" t="s">
        <v>637</v>
      </c>
      <c r="CR646" t="s">
        <v>3</v>
      </c>
      <c r="CS646" t="s">
        <v>31</v>
      </c>
      <c r="CT646">
        <v>46055</v>
      </c>
      <c r="CU646">
        <v>1</v>
      </c>
      <c r="CV646">
        <v>1</v>
      </c>
      <c r="CX646">
        <v>1</v>
      </c>
      <c r="CZ646">
        <v>1.9675925925925926E-4</v>
      </c>
      <c r="DA646">
        <v>1.9675925925925926E-4</v>
      </c>
      <c r="DB646">
        <v>3.6238425925925924E-2</v>
      </c>
      <c r="DC646">
        <v>4.5138888888888887E-4</v>
      </c>
      <c r="DD646">
        <v>33</v>
      </c>
      <c r="DE646">
        <v>77</v>
      </c>
      <c r="DF646">
        <v>14</v>
      </c>
      <c r="DG646" t="s">
        <v>682</v>
      </c>
      <c r="DH646">
        <v>34845</v>
      </c>
      <c r="DI646">
        <v>0.42420000000000002</v>
      </c>
      <c r="DJ646">
        <v>6</v>
      </c>
      <c r="DK646">
        <v>0.42859999999999998</v>
      </c>
      <c r="DL646">
        <v>5536</v>
      </c>
      <c r="DM646">
        <v>923</v>
      </c>
      <c r="DN646">
        <v>3536</v>
      </c>
      <c r="DO646">
        <v>0.63870000000000005</v>
      </c>
      <c r="DP646">
        <v>1.0462</v>
      </c>
      <c r="DQ646">
        <v>74</v>
      </c>
      <c r="DR646">
        <v>707</v>
      </c>
    </row>
    <row r="647" spans="95:122" x14ac:dyDescent="0.25">
      <c r="CQ647" t="s">
        <v>637</v>
      </c>
      <c r="CR647" t="s">
        <v>3</v>
      </c>
      <c r="CS647" t="s">
        <v>31</v>
      </c>
      <c r="CT647">
        <v>46056</v>
      </c>
      <c r="CU647">
        <v>1</v>
      </c>
      <c r="CV647">
        <v>1</v>
      </c>
      <c r="CX647">
        <v>1</v>
      </c>
      <c r="CZ647">
        <v>3.5879629629629629E-4</v>
      </c>
      <c r="DA647">
        <v>3.5879629629629629E-4</v>
      </c>
      <c r="DB647">
        <v>5.7013888888888892E-2</v>
      </c>
      <c r="DC647">
        <v>2.9050925925925928E-3</v>
      </c>
      <c r="DD647">
        <v>101</v>
      </c>
      <c r="DE647">
        <v>212</v>
      </c>
      <c r="DF647">
        <v>14</v>
      </c>
      <c r="DG647">
        <v>2</v>
      </c>
      <c r="DH647">
        <v>34921</v>
      </c>
      <c r="DI647">
        <v>0.1386</v>
      </c>
      <c r="DQ647">
        <v>74</v>
      </c>
    </row>
    <row r="648" spans="95:122" x14ac:dyDescent="0.25">
      <c r="CQ648" t="s">
        <v>637</v>
      </c>
      <c r="CR648" t="s">
        <v>3</v>
      </c>
      <c r="CS648" t="s">
        <v>31</v>
      </c>
      <c r="CT648">
        <v>46063</v>
      </c>
      <c r="CU648">
        <v>1</v>
      </c>
      <c r="CV648">
        <v>1</v>
      </c>
      <c r="CX648">
        <v>1</v>
      </c>
      <c r="CZ648">
        <v>2.5462962962962961E-4</v>
      </c>
      <c r="DA648">
        <v>2.5462962962962961E-4</v>
      </c>
      <c r="DB648">
        <v>3.6238425925925924E-2</v>
      </c>
      <c r="DC648">
        <v>0</v>
      </c>
      <c r="DD648">
        <v>98</v>
      </c>
      <c r="DE648">
        <v>201</v>
      </c>
      <c r="DF648">
        <v>23</v>
      </c>
      <c r="DG648" t="s">
        <v>829</v>
      </c>
      <c r="DH648">
        <v>31569</v>
      </c>
      <c r="DI648">
        <v>0.23469999999999999</v>
      </c>
      <c r="DQ648">
        <v>74</v>
      </c>
    </row>
    <row r="649" spans="95:122" x14ac:dyDescent="0.25">
      <c r="CQ649" t="s">
        <v>637</v>
      </c>
      <c r="CR649" t="s">
        <v>3</v>
      </c>
      <c r="CS649" t="s">
        <v>17</v>
      </c>
      <c r="CT649">
        <v>46056</v>
      </c>
      <c r="CU649">
        <v>1</v>
      </c>
      <c r="CV649">
        <v>1</v>
      </c>
      <c r="CX649">
        <v>1</v>
      </c>
      <c r="CZ649">
        <v>9.2592592592592588E-5</v>
      </c>
      <c r="DA649">
        <v>9.2592592592592588E-5</v>
      </c>
      <c r="DB649">
        <v>8.2465277777777776E-2</v>
      </c>
      <c r="DC649">
        <v>4.0393518518518521E-3</v>
      </c>
      <c r="DD649">
        <v>78</v>
      </c>
      <c r="DE649">
        <v>174</v>
      </c>
      <c r="DF649">
        <v>23</v>
      </c>
      <c r="DG649" t="s">
        <v>1121</v>
      </c>
      <c r="DH649">
        <v>37122</v>
      </c>
      <c r="DI649">
        <v>0.2949</v>
      </c>
      <c r="DQ649">
        <v>74</v>
      </c>
    </row>
    <row r="650" spans="95:122" x14ac:dyDescent="0.25">
      <c r="CQ650" t="s">
        <v>637</v>
      </c>
      <c r="CR650" t="s">
        <v>3</v>
      </c>
      <c r="CS650" t="s">
        <v>17</v>
      </c>
      <c r="CT650">
        <v>46077</v>
      </c>
      <c r="CU650">
        <v>1</v>
      </c>
      <c r="CV650">
        <v>1</v>
      </c>
      <c r="CX650">
        <v>1</v>
      </c>
      <c r="CZ650">
        <v>1.1574074074074075E-4</v>
      </c>
      <c r="DA650">
        <v>1.1574074074074075E-4</v>
      </c>
      <c r="DB650">
        <v>0.15163194444444444</v>
      </c>
      <c r="DC650">
        <v>0.13921296296296296</v>
      </c>
      <c r="DD650">
        <v>60</v>
      </c>
      <c r="DE650">
        <v>110</v>
      </c>
      <c r="DF650">
        <v>10</v>
      </c>
      <c r="DG650">
        <v>2</v>
      </c>
      <c r="DH650">
        <v>52494</v>
      </c>
      <c r="DI650">
        <v>0.16669999999999999</v>
      </c>
      <c r="DJ650">
        <v>2</v>
      </c>
      <c r="DK650">
        <v>0.2</v>
      </c>
      <c r="DL650">
        <v>10000</v>
      </c>
      <c r="DM650">
        <v>5000</v>
      </c>
      <c r="DN650">
        <v>9000</v>
      </c>
      <c r="DO650">
        <v>0.9</v>
      </c>
      <c r="DP650">
        <v>0.13139999999999999</v>
      </c>
      <c r="DQ650">
        <v>74</v>
      </c>
      <c r="DR650">
        <v>9000</v>
      </c>
    </row>
    <row r="651" spans="95:122" x14ac:dyDescent="0.25">
      <c r="CQ651" t="s">
        <v>637</v>
      </c>
      <c r="CR651" t="s">
        <v>3</v>
      </c>
      <c r="CS651" t="s">
        <v>207</v>
      </c>
      <c r="CT651">
        <v>46063</v>
      </c>
      <c r="CU651">
        <v>1</v>
      </c>
      <c r="CV651">
        <v>1</v>
      </c>
      <c r="CX651">
        <v>1</v>
      </c>
      <c r="CZ651">
        <v>0</v>
      </c>
      <c r="DA651">
        <v>0</v>
      </c>
      <c r="DB651">
        <v>3.5706018518518519E-2</v>
      </c>
      <c r="DC651">
        <v>2.5000000000000001E-2</v>
      </c>
      <c r="DD651">
        <v>299</v>
      </c>
      <c r="DE651">
        <v>501</v>
      </c>
      <c r="DF651">
        <v>39</v>
      </c>
      <c r="DG651" t="s">
        <v>677</v>
      </c>
      <c r="DH651">
        <v>41876</v>
      </c>
      <c r="DI651">
        <v>0.13039999999999999</v>
      </c>
      <c r="DQ651">
        <v>74</v>
      </c>
    </row>
    <row r="652" spans="95:122" x14ac:dyDescent="0.25">
      <c r="CQ652" t="s">
        <v>637</v>
      </c>
      <c r="CR652" t="s">
        <v>125</v>
      </c>
      <c r="CS652" t="s">
        <v>18</v>
      </c>
      <c r="CT652">
        <v>46059</v>
      </c>
      <c r="CU652">
        <v>1</v>
      </c>
      <c r="CV652">
        <v>1</v>
      </c>
      <c r="CX652">
        <v>1</v>
      </c>
      <c r="CZ652">
        <v>4.6296296296296294E-5</v>
      </c>
      <c r="DA652">
        <v>4.6296296296296294E-5</v>
      </c>
      <c r="DB652">
        <v>6.5949074074074077E-2</v>
      </c>
      <c r="DC652">
        <v>2.1759259259259259E-2</v>
      </c>
      <c r="DD652">
        <v>100</v>
      </c>
      <c r="DE652">
        <v>208</v>
      </c>
      <c r="DF652">
        <v>22</v>
      </c>
      <c r="DG652" t="s">
        <v>1040</v>
      </c>
      <c r="DH652">
        <v>41863</v>
      </c>
      <c r="DI652">
        <v>0.22</v>
      </c>
      <c r="DJ652">
        <v>1</v>
      </c>
      <c r="DK652">
        <v>4.5499999999999999E-2</v>
      </c>
      <c r="DL652">
        <v>350</v>
      </c>
      <c r="DM652">
        <v>350</v>
      </c>
      <c r="DN652">
        <v>350</v>
      </c>
      <c r="DO652">
        <v>1</v>
      </c>
      <c r="DQ652">
        <v>72</v>
      </c>
      <c r="DR652">
        <v>350</v>
      </c>
    </row>
    <row r="653" spans="95:122" x14ac:dyDescent="0.25">
      <c r="CQ653" t="s">
        <v>637</v>
      </c>
      <c r="CR653" t="s">
        <v>125</v>
      </c>
      <c r="CS653" t="s">
        <v>85</v>
      </c>
      <c r="CT653">
        <v>46056</v>
      </c>
      <c r="CU653">
        <v>1</v>
      </c>
      <c r="CV653">
        <v>1</v>
      </c>
      <c r="CX653">
        <v>1</v>
      </c>
      <c r="CZ653">
        <v>0</v>
      </c>
      <c r="DA653">
        <v>0</v>
      </c>
      <c r="DB653">
        <v>6.5509259259259262E-3</v>
      </c>
      <c r="DC653">
        <v>3.1018518518518517E-3</v>
      </c>
      <c r="DD653">
        <v>86</v>
      </c>
      <c r="DE653">
        <v>137</v>
      </c>
      <c r="DF653">
        <v>18</v>
      </c>
      <c r="DG653" t="s">
        <v>786</v>
      </c>
      <c r="DH653">
        <v>24386</v>
      </c>
      <c r="DI653">
        <v>0.20930000000000001</v>
      </c>
      <c r="DJ653">
        <v>1</v>
      </c>
      <c r="DK653">
        <v>5.5599999999999997E-2</v>
      </c>
      <c r="DL653">
        <v>3500</v>
      </c>
      <c r="DM653">
        <v>3500</v>
      </c>
      <c r="DN653">
        <v>3500</v>
      </c>
      <c r="DO653">
        <v>1</v>
      </c>
      <c r="DP653">
        <v>0.1123</v>
      </c>
      <c r="DQ653">
        <v>72</v>
      </c>
      <c r="DR653">
        <v>3500</v>
      </c>
    </row>
    <row r="654" spans="95:122" x14ac:dyDescent="0.25">
      <c r="CQ654" t="s">
        <v>637</v>
      </c>
      <c r="CR654" t="s">
        <v>125</v>
      </c>
      <c r="CS654" t="s">
        <v>85</v>
      </c>
      <c r="CT654">
        <v>46069</v>
      </c>
      <c r="CU654">
        <v>1</v>
      </c>
      <c r="CV654">
        <v>1</v>
      </c>
      <c r="CW654">
        <v>1</v>
      </c>
      <c r="CZ654">
        <v>1.1828703703703704E-2</v>
      </c>
      <c r="DA654">
        <v>1.1828703703703704E-2</v>
      </c>
      <c r="DB654">
        <v>0.20835648148148148</v>
      </c>
      <c r="DC654">
        <v>0.12532407407407409</v>
      </c>
      <c r="DD654">
        <v>132</v>
      </c>
      <c r="DE654">
        <v>235</v>
      </c>
      <c r="DF654">
        <v>19</v>
      </c>
      <c r="DG654" t="s">
        <v>939</v>
      </c>
      <c r="DH654">
        <v>51442</v>
      </c>
      <c r="DI654">
        <v>0.1439</v>
      </c>
      <c r="DJ654">
        <v>1</v>
      </c>
      <c r="DK654">
        <v>5.2600000000000001E-2</v>
      </c>
      <c r="DL654">
        <v>200</v>
      </c>
      <c r="DM654">
        <v>200</v>
      </c>
      <c r="DN654">
        <v>200</v>
      </c>
      <c r="DO654">
        <v>1</v>
      </c>
      <c r="DP654">
        <v>0.17530000000000001</v>
      </c>
      <c r="DQ654">
        <v>72</v>
      </c>
      <c r="DR654">
        <v>200</v>
      </c>
    </row>
    <row r="655" spans="95:122" x14ac:dyDescent="0.25">
      <c r="CQ655" t="s">
        <v>637</v>
      </c>
      <c r="CR655" t="s">
        <v>125</v>
      </c>
      <c r="CS655" t="s">
        <v>122</v>
      </c>
      <c r="CT655">
        <v>46064</v>
      </c>
      <c r="CU655">
        <v>1</v>
      </c>
      <c r="CV655">
        <v>1</v>
      </c>
      <c r="CX655">
        <v>1</v>
      </c>
      <c r="CZ655">
        <v>0</v>
      </c>
      <c r="DA655">
        <v>0</v>
      </c>
      <c r="DB655">
        <v>3.8379629629629632E-2</v>
      </c>
      <c r="DC655">
        <v>3.6747685185185182E-2</v>
      </c>
      <c r="DD655">
        <v>47</v>
      </c>
      <c r="DE655">
        <v>159</v>
      </c>
      <c r="DF655">
        <v>9</v>
      </c>
      <c r="DG655" t="s">
        <v>700</v>
      </c>
      <c r="DH655">
        <v>24469</v>
      </c>
      <c r="DI655">
        <v>0.1915</v>
      </c>
      <c r="DJ655">
        <v>1</v>
      </c>
      <c r="DK655">
        <v>0.1111</v>
      </c>
      <c r="DL655">
        <v>4000</v>
      </c>
      <c r="DM655">
        <v>4000</v>
      </c>
      <c r="DQ655">
        <v>72</v>
      </c>
    </row>
    <row r="656" spans="95:122" x14ac:dyDescent="0.25">
      <c r="CQ656" t="s">
        <v>637</v>
      </c>
      <c r="CR656" t="s">
        <v>125</v>
      </c>
      <c r="CS656" t="s">
        <v>59</v>
      </c>
      <c r="CT656">
        <v>46057</v>
      </c>
      <c r="CU656">
        <v>1</v>
      </c>
      <c r="CV656">
        <v>1</v>
      </c>
      <c r="CX656">
        <v>1</v>
      </c>
      <c r="CZ656">
        <v>1.1574074074074073E-5</v>
      </c>
      <c r="DA656">
        <v>1.1574074074074073E-5</v>
      </c>
      <c r="DB656">
        <v>9.0659722222222225E-2</v>
      </c>
      <c r="DC656">
        <v>2.1516203703703704E-2</v>
      </c>
      <c r="DD656">
        <v>183</v>
      </c>
      <c r="DE656">
        <v>434</v>
      </c>
      <c r="DF656">
        <v>25</v>
      </c>
      <c r="DG656">
        <v>1.84</v>
      </c>
      <c r="DH656">
        <v>46977</v>
      </c>
      <c r="DI656">
        <v>0.1366</v>
      </c>
      <c r="DJ656">
        <v>2</v>
      </c>
      <c r="DK656">
        <v>0.08</v>
      </c>
      <c r="DL656">
        <v>9820</v>
      </c>
      <c r="DM656">
        <v>4910</v>
      </c>
      <c r="DN656">
        <v>9000</v>
      </c>
      <c r="DO656">
        <v>0.91649999999999998</v>
      </c>
      <c r="DP656">
        <v>0.13189999999999999</v>
      </c>
      <c r="DQ656">
        <v>72</v>
      </c>
      <c r="DR656">
        <v>9000</v>
      </c>
    </row>
    <row r="657" spans="95:122" x14ac:dyDescent="0.25">
      <c r="CQ657" t="s">
        <v>637</v>
      </c>
      <c r="CR657" t="s">
        <v>125</v>
      </c>
      <c r="CS657" t="s">
        <v>10</v>
      </c>
      <c r="CT657">
        <v>46065</v>
      </c>
      <c r="CU657">
        <v>1</v>
      </c>
      <c r="CV657">
        <v>1</v>
      </c>
      <c r="CX657">
        <v>1</v>
      </c>
      <c r="CZ657">
        <v>9.2592592592592588E-5</v>
      </c>
      <c r="DA657">
        <v>9.2592592592592588E-5</v>
      </c>
      <c r="DB657">
        <v>2.0173611111111111E-2</v>
      </c>
      <c r="DC657">
        <v>1.9756944444444445E-2</v>
      </c>
      <c r="DD657">
        <v>196</v>
      </c>
      <c r="DE657">
        <v>308</v>
      </c>
      <c r="DF657">
        <v>27</v>
      </c>
      <c r="DG657" t="s">
        <v>677</v>
      </c>
      <c r="DH657">
        <v>27214</v>
      </c>
      <c r="DI657">
        <v>0.13780000000000001</v>
      </c>
      <c r="DJ657">
        <v>2</v>
      </c>
      <c r="DK657">
        <v>7.4099999999999999E-2</v>
      </c>
      <c r="DL657">
        <v>2900</v>
      </c>
      <c r="DM657">
        <v>1450</v>
      </c>
      <c r="DN657">
        <v>1900</v>
      </c>
      <c r="DO657">
        <v>0.6552</v>
      </c>
      <c r="DP657">
        <v>0.55840000000000001</v>
      </c>
      <c r="DQ657">
        <v>72</v>
      </c>
      <c r="DR657">
        <v>1900</v>
      </c>
    </row>
    <row r="658" spans="95:122" x14ac:dyDescent="0.25">
      <c r="CQ658" t="s">
        <v>637</v>
      </c>
      <c r="CR658" t="s">
        <v>2</v>
      </c>
      <c r="CS658" t="s">
        <v>29</v>
      </c>
      <c r="CT658">
        <v>46057</v>
      </c>
      <c r="CU658">
        <v>1</v>
      </c>
      <c r="CV658">
        <v>1</v>
      </c>
      <c r="CX658">
        <v>1</v>
      </c>
      <c r="CZ658">
        <v>3.8194444444444446E-4</v>
      </c>
      <c r="DA658">
        <v>3.8194444444444446E-4</v>
      </c>
      <c r="DB658">
        <v>5.8854166666666666E-2</v>
      </c>
      <c r="DC658">
        <v>5.4490740740740742E-2</v>
      </c>
      <c r="DD658">
        <v>105</v>
      </c>
      <c r="DE658">
        <v>186</v>
      </c>
      <c r="DF658">
        <v>25</v>
      </c>
      <c r="DG658">
        <v>1.8</v>
      </c>
      <c r="DH658">
        <v>9418</v>
      </c>
      <c r="DI658">
        <v>0.23810000000000001</v>
      </c>
      <c r="DJ658">
        <v>2</v>
      </c>
      <c r="DK658">
        <v>0.08</v>
      </c>
      <c r="DL658">
        <v>617</v>
      </c>
      <c r="DM658">
        <v>309</v>
      </c>
      <c r="DN658">
        <v>310</v>
      </c>
      <c r="DO658">
        <v>0.50239999999999996</v>
      </c>
      <c r="DQ658">
        <v>72</v>
      </c>
      <c r="DR658">
        <v>310</v>
      </c>
    </row>
    <row r="659" spans="95:122" x14ac:dyDescent="0.25">
      <c r="CQ659" t="s">
        <v>637</v>
      </c>
      <c r="CR659" t="s">
        <v>2</v>
      </c>
      <c r="CS659" t="s">
        <v>38</v>
      </c>
      <c r="CT659">
        <v>46057</v>
      </c>
      <c r="CU659">
        <v>1</v>
      </c>
      <c r="CV659">
        <v>1</v>
      </c>
      <c r="CW659">
        <v>1</v>
      </c>
      <c r="CZ659">
        <v>6.7013888888888887E-3</v>
      </c>
      <c r="DA659">
        <v>6.7013888888888887E-3</v>
      </c>
      <c r="DB659">
        <v>6.3240740740740736E-2</v>
      </c>
      <c r="DC659">
        <v>2.2129629629629631E-2</v>
      </c>
      <c r="DD659">
        <v>110</v>
      </c>
      <c r="DE659">
        <v>158</v>
      </c>
      <c r="DF659">
        <v>35</v>
      </c>
      <c r="DG659" t="s">
        <v>837</v>
      </c>
      <c r="DH659">
        <v>23741</v>
      </c>
      <c r="DI659">
        <v>0.31819999999999998</v>
      </c>
      <c r="DJ659">
        <v>2</v>
      </c>
      <c r="DK659">
        <v>5.7099999999999998E-2</v>
      </c>
      <c r="DL659">
        <v>2500</v>
      </c>
      <c r="DM659">
        <v>1250</v>
      </c>
      <c r="DN659">
        <v>2000</v>
      </c>
      <c r="DO659">
        <v>0.8</v>
      </c>
      <c r="DP659">
        <v>0.19370000000000001</v>
      </c>
      <c r="DQ659">
        <v>72</v>
      </c>
      <c r="DR659">
        <v>2000</v>
      </c>
    </row>
    <row r="660" spans="95:122" x14ac:dyDescent="0.25">
      <c r="CQ660" t="s">
        <v>637</v>
      </c>
      <c r="CR660" t="s">
        <v>2</v>
      </c>
      <c r="CS660" t="s">
        <v>79</v>
      </c>
      <c r="CT660">
        <v>46056</v>
      </c>
      <c r="CU660">
        <v>1</v>
      </c>
      <c r="CV660">
        <v>1</v>
      </c>
      <c r="CX660">
        <v>1</v>
      </c>
      <c r="CZ660">
        <v>0</v>
      </c>
      <c r="DA660">
        <v>0</v>
      </c>
      <c r="DB660">
        <v>0.13177083333333334</v>
      </c>
      <c r="DC660">
        <v>2.8935185185185184E-3</v>
      </c>
      <c r="DD660">
        <v>78</v>
      </c>
      <c r="DE660">
        <v>175</v>
      </c>
      <c r="DF660">
        <v>32</v>
      </c>
      <c r="DG660">
        <v>1.78125</v>
      </c>
      <c r="DH660">
        <v>27243</v>
      </c>
      <c r="DI660">
        <v>0.4103</v>
      </c>
      <c r="DJ660">
        <v>1</v>
      </c>
      <c r="DK660">
        <v>3.1300000000000001E-2</v>
      </c>
      <c r="DL660">
        <v>790</v>
      </c>
      <c r="DM660">
        <v>790</v>
      </c>
      <c r="DQ660">
        <v>72</v>
      </c>
    </row>
    <row r="661" spans="95:122" x14ac:dyDescent="0.25">
      <c r="CQ661" t="s">
        <v>637</v>
      </c>
      <c r="CR661" t="s">
        <v>2</v>
      </c>
      <c r="CS661" t="s">
        <v>79</v>
      </c>
      <c r="CT661">
        <v>46057</v>
      </c>
      <c r="CU661">
        <v>1</v>
      </c>
      <c r="CV661">
        <v>1</v>
      </c>
      <c r="CX661">
        <v>1</v>
      </c>
      <c r="CZ661">
        <v>8.1018518518518516E-5</v>
      </c>
      <c r="DA661">
        <v>8.1018518518518516E-5</v>
      </c>
      <c r="DB661">
        <v>6.0949074074074072E-2</v>
      </c>
      <c r="DC661">
        <v>1.1574074074074073E-5</v>
      </c>
      <c r="DD661">
        <v>106</v>
      </c>
      <c r="DE661">
        <v>226</v>
      </c>
      <c r="DF661">
        <v>24</v>
      </c>
      <c r="DG661" t="s">
        <v>677</v>
      </c>
      <c r="DH661">
        <v>17843</v>
      </c>
      <c r="DI661">
        <v>0.22639999999999999</v>
      </c>
      <c r="DJ661">
        <v>1</v>
      </c>
      <c r="DK661">
        <v>4.1700000000000001E-2</v>
      </c>
      <c r="DL661">
        <v>1000</v>
      </c>
      <c r="DM661">
        <v>1000</v>
      </c>
      <c r="DN661">
        <v>1000</v>
      </c>
      <c r="DO661">
        <v>1</v>
      </c>
      <c r="DP661">
        <v>0.1663</v>
      </c>
      <c r="DQ661">
        <v>72</v>
      </c>
      <c r="DR661">
        <v>1000</v>
      </c>
    </row>
    <row r="662" spans="95:122" x14ac:dyDescent="0.25">
      <c r="CQ662" t="s">
        <v>637</v>
      </c>
      <c r="CR662" t="s">
        <v>2</v>
      </c>
      <c r="CS662" t="s">
        <v>79</v>
      </c>
      <c r="CT662">
        <v>46076</v>
      </c>
      <c r="CU662">
        <v>1</v>
      </c>
      <c r="CV662">
        <v>1</v>
      </c>
      <c r="CX662">
        <v>1</v>
      </c>
      <c r="CZ662">
        <v>1.3888888888888889E-4</v>
      </c>
      <c r="DA662">
        <v>1.3888888888888889E-4</v>
      </c>
      <c r="DB662">
        <v>0.20775462962962962</v>
      </c>
      <c r="DC662">
        <v>0.15240740740740741</v>
      </c>
      <c r="DD662">
        <v>88</v>
      </c>
      <c r="DE662">
        <v>198</v>
      </c>
      <c r="DF662">
        <v>30</v>
      </c>
      <c r="DG662" t="s">
        <v>901</v>
      </c>
      <c r="DH662">
        <v>21241</v>
      </c>
      <c r="DI662">
        <v>0.34089999999999998</v>
      </c>
      <c r="DJ662">
        <v>1</v>
      </c>
      <c r="DK662">
        <v>3.3300000000000003E-2</v>
      </c>
      <c r="DL662">
        <v>2500</v>
      </c>
      <c r="DM662">
        <v>2500</v>
      </c>
      <c r="DQ662">
        <v>72</v>
      </c>
    </row>
    <row r="663" spans="95:122" x14ac:dyDescent="0.25">
      <c r="CQ663" t="s">
        <v>637</v>
      </c>
      <c r="CR663" t="s">
        <v>6</v>
      </c>
      <c r="CS663" t="s">
        <v>19</v>
      </c>
      <c r="CT663">
        <v>46073</v>
      </c>
      <c r="CU663">
        <v>1</v>
      </c>
      <c r="CV663">
        <v>1</v>
      </c>
      <c r="CX663">
        <v>1</v>
      </c>
      <c r="CZ663">
        <v>1.8518518518518518E-4</v>
      </c>
      <c r="DA663">
        <v>1.8518518518518518E-4</v>
      </c>
      <c r="DB663">
        <v>0.20223379629629629</v>
      </c>
      <c r="DC663">
        <v>0.1590162037037037</v>
      </c>
      <c r="DD663">
        <v>189</v>
      </c>
      <c r="DE663">
        <v>288</v>
      </c>
      <c r="DF663">
        <v>35</v>
      </c>
      <c r="DG663" t="s">
        <v>926</v>
      </c>
      <c r="DH663">
        <v>20325</v>
      </c>
      <c r="DI663">
        <v>0.1852</v>
      </c>
      <c r="DJ663">
        <v>1</v>
      </c>
      <c r="DK663">
        <v>2.86E-2</v>
      </c>
      <c r="DL663">
        <v>3360</v>
      </c>
      <c r="DM663">
        <v>3360</v>
      </c>
      <c r="DN663">
        <v>3360</v>
      </c>
      <c r="DO663">
        <v>1</v>
      </c>
      <c r="DP663">
        <v>0.13669999999999999</v>
      </c>
      <c r="DQ663">
        <v>72</v>
      </c>
      <c r="DR663">
        <v>3360</v>
      </c>
    </row>
    <row r="664" spans="95:122" x14ac:dyDescent="0.25">
      <c r="CQ664" t="s">
        <v>637</v>
      </c>
      <c r="CR664" t="s">
        <v>6</v>
      </c>
      <c r="CS664" t="s">
        <v>105</v>
      </c>
      <c r="CT664">
        <v>46059</v>
      </c>
      <c r="CU664">
        <v>1</v>
      </c>
      <c r="CV664">
        <v>1</v>
      </c>
      <c r="CX664">
        <v>1</v>
      </c>
      <c r="CZ664">
        <v>4.6296296296296294E-5</v>
      </c>
      <c r="DA664">
        <v>4.6296296296296294E-5</v>
      </c>
      <c r="DB664">
        <v>3.4652777777777775E-2</v>
      </c>
      <c r="DC664">
        <v>1.375E-2</v>
      </c>
      <c r="DD664">
        <v>129</v>
      </c>
      <c r="DE664">
        <v>254</v>
      </c>
      <c r="DF664">
        <v>18</v>
      </c>
      <c r="DG664" t="s">
        <v>677</v>
      </c>
      <c r="DH664">
        <v>22615</v>
      </c>
      <c r="DI664">
        <v>0.13950000000000001</v>
      </c>
      <c r="DJ664">
        <v>1</v>
      </c>
      <c r="DK664">
        <v>5.5599999999999997E-2</v>
      </c>
      <c r="DL664">
        <v>230</v>
      </c>
      <c r="DM664">
        <v>230</v>
      </c>
      <c r="DN664">
        <v>230</v>
      </c>
      <c r="DO664">
        <v>1</v>
      </c>
      <c r="DP664">
        <v>0.61180000000000001</v>
      </c>
      <c r="DQ664">
        <v>72</v>
      </c>
      <c r="DR664">
        <v>230</v>
      </c>
    </row>
    <row r="665" spans="95:122" x14ac:dyDescent="0.25">
      <c r="CQ665" t="s">
        <v>637</v>
      </c>
      <c r="CR665" t="s">
        <v>6</v>
      </c>
      <c r="CS665" t="s">
        <v>26</v>
      </c>
      <c r="CT665">
        <v>46078</v>
      </c>
      <c r="CU665">
        <v>1</v>
      </c>
      <c r="CV665">
        <v>1</v>
      </c>
      <c r="CX665">
        <v>1</v>
      </c>
      <c r="CZ665">
        <v>1.273148148148148E-4</v>
      </c>
      <c r="DA665">
        <v>1.273148148148148E-4</v>
      </c>
      <c r="DB665">
        <v>0.26001157407407405</v>
      </c>
      <c r="DC665">
        <v>7.8969907407407405E-2</v>
      </c>
      <c r="DD665">
        <v>100</v>
      </c>
      <c r="DE665">
        <v>179</v>
      </c>
      <c r="DF665">
        <v>36</v>
      </c>
      <c r="DG665">
        <v>1.5</v>
      </c>
      <c r="DH665">
        <v>24898</v>
      </c>
      <c r="DI665">
        <v>0.36</v>
      </c>
      <c r="DJ665">
        <v>1</v>
      </c>
      <c r="DK665">
        <v>2.7799999999999998E-2</v>
      </c>
      <c r="DL665">
        <v>250</v>
      </c>
      <c r="DM665">
        <v>250</v>
      </c>
      <c r="DN665">
        <v>250</v>
      </c>
      <c r="DO665">
        <v>1</v>
      </c>
      <c r="DP665">
        <v>0.3503</v>
      </c>
      <c r="DQ665">
        <v>72</v>
      </c>
      <c r="DR665">
        <v>250</v>
      </c>
    </row>
    <row r="666" spans="95:122" x14ac:dyDescent="0.25">
      <c r="CQ666" t="s">
        <v>637</v>
      </c>
      <c r="CR666" t="s">
        <v>6</v>
      </c>
      <c r="CS666" t="s">
        <v>35</v>
      </c>
      <c r="CT666">
        <v>46078</v>
      </c>
      <c r="CU666">
        <v>1</v>
      </c>
      <c r="CV666">
        <v>1</v>
      </c>
      <c r="CX666">
        <v>1</v>
      </c>
      <c r="CZ666">
        <v>3.5879629629629629E-4</v>
      </c>
      <c r="DA666">
        <v>3.5879629629629629E-4</v>
      </c>
      <c r="DB666">
        <v>0.15020833333333333</v>
      </c>
      <c r="DC666">
        <v>0.22714120370370369</v>
      </c>
      <c r="DD666">
        <v>51</v>
      </c>
      <c r="DE666">
        <v>98</v>
      </c>
      <c r="DF666">
        <v>17</v>
      </c>
      <c r="DG666" t="s">
        <v>1028</v>
      </c>
      <c r="DH666">
        <v>15869</v>
      </c>
      <c r="DI666">
        <v>0.33329999999999999</v>
      </c>
      <c r="DJ666">
        <v>3</v>
      </c>
      <c r="DK666">
        <v>0.17649999999999999</v>
      </c>
      <c r="DL666">
        <v>5030</v>
      </c>
      <c r="DM666">
        <v>1677</v>
      </c>
      <c r="DN666">
        <v>4000</v>
      </c>
      <c r="DO666">
        <v>0.79520000000000002</v>
      </c>
      <c r="DP666">
        <v>0.1215</v>
      </c>
      <c r="DQ666">
        <v>72</v>
      </c>
      <c r="DR666">
        <v>2000</v>
      </c>
    </row>
    <row r="667" spans="95:122" x14ac:dyDescent="0.25">
      <c r="CQ667" t="s">
        <v>637</v>
      </c>
      <c r="CR667" t="s">
        <v>6</v>
      </c>
      <c r="CS667" t="s">
        <v>78</v>
      </c>
      <c r="CT667">
        <v>46055</v>
      </c>
      <c r="CU667">
        <v>1</v>
      </c>
      <c r="CV667">
        <v>1</v>
      </c>
      <c r="CX667">
        <v>1</v>
      </c>
      <c r="CZ667">
        <v>1.3888888888888889E-4</v>
      </c>
      <c r="DA667">
        <v>1.3888888888888889E-4</v>
      </c>
      <c r="DB667">
        <v>6.4814814814814811E-2</v>
      </c>
      <c r="DC667">
        <v>3.2141203703703707E-2</v>
      </c>
      <c r="DD667">
        <v>66</v>
      </c>
      <c r="DE667">
        <v>100</v>
      </c>
      <c r="DF667">
        <v>19</v>
      </c>
      <c r="DG667" t="s">
        <v>1095</v>
      </c>
      <c r="DH667">
        <v>13764</v>
      </c>
      <c r="DI667">
        <v>0.28789999999999999</v>
      </c>
      <c r="DJ667">
        <v>2</v>
      </c>
      <c r="DK667">
        <v>0.1053</v>
      </c>
      <c r="DL667">
        <v>8350</v>
      </c>
      <c r="DM667">
        <v>4175</v>
      </c>
      <c r="DN667">
        <v>8350</v>
      </c>
      <c r="DO667">
        <v>1</v>
      </c>
      <c r="DP667">
        <v>0.4788</v>
      </c>
      <c r="DQ667">
        <v>72</v>
      </c>
      <c r="DR667">
        <v>4175</v>
      </c>
    </row>
    <row r="668" spans="95:122" x14ac:dyDescent="0.25">
      <c r="CQ668" t="s">
        <v>637</v>
      </c>
      <c r="CR668" t="s">
        <v>6</v>
      </c>
      <c r="CS668" t="s">
        <v>78</v>
      </c>
      <c r="CT668">
        <v>46062</v>
      </c>
      <c r="CU668">
        <v>1</v>
      </c>
      <c r="CV668">
        <v>1</v>
      </c>
      <c r="CX668">
        <v>1</v>
      </c>
      <c r="CZ668">
        <v>3.8194444444444446E-4</v>
      </c>
      <c r="DA668">
        <v>3.8194444444444446E-4</v>
      </c>
      <c r="DB668">
        <v>2.1076388888888888E-2</v>
      </c>
      <c r="DC668">
        <v>3.0300925925925926E-2</v>
      </c>
      <c r="DD668">
        <v>56</v>
      </c>
      <c r="DE668">
        <v>100</v>
      </c>
      <c r="DF668">
        <v>31</v>
      </c>
      <c r="DG668" t="s">
        <v>1003</v>
      </c>
      <c r="DH668">
        <v>14251</v>
      </c>
      <c r="DI668">
        <v>0.55359999999999998</v>
      </c>
      <c r="DJ668">
        <v>5</v>
      </c>
      <c r="DK668">
        <v>0.1613</v>
      </c>
      <c r="DL668">
        <v>5160</v>
      </c>
      <c r="DM668">
        <v>1032</v>
      </c>
      <c r="DN668">
        <v>3927</v>
      </c>
      <c r="DO668">
        <v>0.76100000000000001</v>
      </c>
      <c r="DP668">
        <v>0.52700000000000002</v>
      </c>
      <c r="DQ668">
        <v>72</v>
      </c>
      <c r="DR668">
        <v>982</v>
      </c>
    </row>
    <row r="669" spans="95:122" x14ac:dyDescent="0.25">
      <c r="CQ669" t="s">
        <v>637</v>
      </c>
      <c r="CR669" t="s">
        <v>6</v>
      </c>
      <c r="CS669" t="s">
        <v>78</v>
      </c>
      <c r="CT669">
        <v>46063</v>
      </c>
      <c r="CU669">
        <v>1</v>
      </c>
      <c r="CV669">
        <v>1</v>
      </c>
      <c r="CX669">
        <v>1</v>
      </c>
      <c r="CZ669">
        <v>1.3888888888888889E-4</v>
      </c>
      <c r="DA669">
        <v>1.3888888888888889E-4</v>
      </c>
      <c r="DB669">
        <v>6.0636574074074072E-2</v>
      </c>
      <c r="DC669">
        <v>3.8078703703703705E-2</v>
      </c>
      <c r="DD669">
        <v>86</v>
      </c>
      <c r="DE669">
        <v>192</v>
      </c>
      <c r="DF669">
        <v>52</v>
      </c>
      <c r="DG669" t="s">
        <v>826</v>
      </c>
      <c r="DH669">
        <v>26167</v>
      </c>
      <c r="DI669">
        <v>0.60470000000000002</v>
      </c>
      <c r="DJ669">
        <v>2</v>
      </c>
      <c r="DK669">
        <v>3.85E-2</v>
      </c>
      <c r="DL669">
        <v>1550</v>
      </c>
      <c r="DM669">
        <v>775</v>
      </c>
      <c r="DN669">
        <v>1050</v>
      </c>
      <c r="DO669">
        <v>0.6774</v>
      </c>
      <c r="DP669">
        <v>0.54790000000000005</v>
      </c>
      <c r="DQ669">
        <v>72</v>
      </c>
      <c r="DR669">
        <v>1050</v>
      </c>
    </row>
    <row r="670" spans="95:122" x14ac:dyDescent="0.25">
      <c r="CQ670" t="s">
        <v>637</v>
      </c>
      <c r="CR670" t="s">
        <v>6</v>
      </c>
      <c r="CS670" t="s">
        <v>78</v>
      </c>
      <c r="CT670">
        <v>46081</v>
      </c>
      <c r="CU670">
        <v>1</v>
      </c>
      <c r="CV670">
        <v>1</v>
      </c>
      <c r="CX670">
        <v>1</v>
      </c>
      <c r="CZ670">
        <v>3.3564814814814812E-4</v>
      </c>
      <c r="DA670">
        <v>3.3564814814814812E-4</v>
      </c>
      <c r="DB670">
        <v>0.11650462962962962</v>
      </c>
      <c r="DC670">
        <v>5.6851851851851855E-2</v>
      </c>
      <c r="DD670">
        <v>39</v>
      </c>
      <c r="DE670">
        <v>76</v>
      </c>
      <c r="DF670">
        <v>27</v>
      </c>
      <c r="DG670" t="s">
        <v>774</v>
      </c>
      <c r="DH670">
        <v>13516</v>
      </c>
      <c r="DI670">
        <v>0.69230000000000003</v>
      </c>
      <c r="DJ670">
        <v>1</v>
      </c>
      <c r="DK670">
        <v>3.6999999999999998E-2</v>
      </c>
      <c r="DL670">
        <v>4000</v>
      </c>
      <c r="DM670">
        <v>4000</v>
      </c>
      <c r="DQ670">
        <v>72</v>
      </c>
    </row>
    <row r="671" spans="95:122" x14ac:dyDescent="0.25">
      <c r="CQ671" t="s">
        <v>637</v>
      </c>
      <c r="CR671" t="s">
        <v>3</v>
      </c>
      <c r="CS671" t="s">
        <v>377</v>
      </c>
      <c r="CT671">
        <v>46066</v>
      </c>
      <c r="CU671">
        <v>1</v>
      </c>
      <c r="CV671">
        <v>1</v>
      </c>
      <c r="CX671">
        <v>1</v>
      </c>
      <c r="CZ671">
        <v>1.3888888888888889E-4</v>
      </c>
      <c r="DA671">
        <v>1.3888888888888889E-4</v>
      </c>
      <c r="DB671">
        <v>0.13608796296296297</v>
      </c>
      <c r="DC671">
        <v>0.12069444444444444</v>
      </c>
      <c r="DD671">
        <v>140</v>
      </c>
      <c r="DE671">
        <v>199</v>
      </c>
      <c r="DF671">
        <v>21</v>
      </c>
      <c r="DG671" t="s">
        <v>848</v>
      </c>
      <c r="DH671">
        <v>23945</v>
      </c>
      <c r="DI671">
        <v>0.15</v>
      </c>
      <c r="DQ671">
        <v>72</v>
      </c>
    </row>
    <row r="672" spans="95:122" x14ac:dyDescent="0.25">
      <c r="CQ672" t="s">
        <v>637</v>
      </c>
      <c r="CR672" t="s">
        <v>3</v>
      </c>
      <c r="CS672" t="s">
        <v>22</v>
      </c>
      <c r="CT672">
        <v>46066</v>
      </c>
      <c r="CU672">
        <v>1</v>
      </c>
      <c r="CV672">
        <v>1</v>
      </c>
      <c r="CX672">
        <v>1</v>
      </c>
      <c r="CZ672">
        <v>1.3888888888888889E-4</v>
      </c>
      <c r="DA672">
        <v>1.3888888888888889E-4</v>
      </c>
      <c r="DB672">
        <v>8.4884259259259257E-2</v>
      </c>
      <c r="DC672">
        <v>0.12359953703703704</v>
      </c>
      <c r="DD672">
        <v>82</v>
      </c>
      <c r="DE672">
        <v>173</v>
      </c>
      <c r="DF672">
        <v>19</v>
      </c>
      <c r="DG672">
        <v>2</v>
      </c>
      <c r="DH672">
        <v>28264</v>
      </c>
      <c r="DI672">
        <v>0.23169999999999999</v>
      </c>
      <c r="DQ672">
        <v>72</v>
      </c>
    </row>
    <row r="673" spans="95:122" x14ac:dyDescent="0.25">
      <c r="CQ673" t="s">
        <v>637</v>
      </c>
      <c r="CR673" t="s">
        <v>3</v>
      </c>
      <c r="CS673" t="s">
        <v>13</v>
      </c>
      <c r="CT673">
        <v>46055</v>
      </c>
      <c r="CU673">
        <v>1</v>
      </c>
      <c r="CV673">
        <v>1</v>
      </c>
      <c r="CX673">
        <v>1</v>
      </c>
      <c r="CZ673">
        <v>9.2592592592592588E-5</v>
      </c>
      <c r="DA673">
        <v>9.2592592592592588E-5</v>
      </c>
      <c r="DB673">
        <v>4.2847222222222224E-2</v>
      </c>
      <c r="DC673">
        <v>8.3912037037037045E-3</v>
      </c>
      <c r="DD673">
        <v>72</v>
      </c>
      <c r="DE673">
        <v>125</v>
      </c>
      <c r="DF673">
        <v>29</v>
      </c>
      <c r="DG673" t="s">
        <v>869</v>
      </c>
      <c r="DH673">
        <v>31755</v>
      </c>
      <c r="DI673">
        <v>0.40279999999999999</v>
      </c>
      <c r="DJ673">
        <v>8</v>
      </c>
      <c r="DK673">
        <v>0.27589999999999998</v>
      </c>
      <c r="DL673">
        <v>22078</v>
      </c>
      <c r="DM673">
        <v>2760</v>
      </c>
      <c r="DN673">
        <v>6150</v>
      </c>
      <c r="DO673">
        <v>0.27860000000000001</v>
      </c>
      <c r="DP673">
        <v>0.1014</v>
      </c>
      <c r="DQ673">
        <v>72</v>
      </c>
      <c r="DR673">
        <v>1538</v>
      </c>
    </row>
    <row r="674" spans="95:122" x14ac:dyDescent="0.25">
      <c r="CQ674" t="s">
        <v>637</v>
      </c>
      <c r="CR674" t="s">
        <v>3</v>
      </c>
      <c r="CS674" t="s">
        <v>13</v>
      </c>
      <c r="CT674">
        <v>46066</v>
      </c>
      <c r="CU674">
        <v>1</v>
      </c>
      <c r="CV674">
        <v>1</v>
      </c>
      <c r="CX674">
        <v>1</v>
      </c>
      <c r="CZ674">
        <v>1.6203703703703703E-4</v>
      </c>
      <c r="DA674">
        <v>1.6203703703703703E-4</v>
      </c>
      <c r="DB674">
        <v>0.12384259259259259</v>
      </c>
      <c r="DC674">
        <v>7.2314814814814818E-2</v>
      </c>
      <c r="DD674">
        <v>86</v>
      </c>
      <c r="DE674">
        <v>192</v>
      </c>
      <c r="DF674">
        <v>21</v>
      </c>
      <c r="DG674" t="s">
        <v>879</v>
      </c>
      <c r="DH674">
        <v>23516</v>
      </c>
      <c r="DI674">
        <v>0.2442</v>
      </c>
      <c r="DQ674">
        <v>72</v>
      </c>
    </row>
    <row r="675" spans="95:122" x14ac:dyDescent="0.25">
      <c r="CQ675" t="s">
        <v>637</v>
      </c>
      <c r="CR675" t="s">
        <v>3</v>
      </c>
      <c r="CS675" t="s">
        <v>32</v>
      </c>
      <c r="CT675">
        <v>46072</v>
      </c>
      <c r="CU675">
        <v>1</v>
      </c>
      <c r="CV675">
        <v>1</v>
      </c>
      <c r="CX675">
        <v>1</v>
      </c>
      <c r="CZ675">
        <v>9.2592592592592588E-5</v>
      </c>
      <c r="DA675">
        <v>9.2592592592592588E-5</v>
      </c>
      <c r="DB675">
        <v>0.1973611111111111</v>
      </c>
      <c r="DC675">
        <v>0.14841435185185184</v>
      </c>
      <c r="DD675">
        <v>83</v>
      </c>
      <c r="DE675">
        <v>176</v>
      </c>
      <c r="DF675">
        <v>20</v>
      </c>
      <c r="DG675">
        <v>1.8</v>
      </c>
      <c r="DH675">
        <v>35487</v>
      </c>
      <c r="DI675">
        <v>0.24099999999999999</v>
      </c>
      <c r="DJ675">
        <v>1</v>
      </c>
      <c r="DK675">
        <v>0.05</v>
      </c>
      <c r="DL675">
        <v>3700</v>
      </c>
      <c r="DM675">
        <v>3700</v>
      </c>
      <c r="DQ675">
        <v>72</v>
      </c>
    </row>
    <row r="676" spans="95:122" x14ac:dyDescent="0.25">
      <c r="CQ676" t="s">
        <v>637</v>
      </c>
      <c r="CR676" t="s">
        <v>3</v>
      </c>
      <c r="CS676" t="s">
        <v>23</v>
      </c>
      <c r="CT676">
        <v>46069</v>
      </c>
      <c r="CU676">
        <v>1</v>
      </c>
      <c r="CV676">
        <v>1</v>
      </c>
      <c r="CZ676">
        <v>1.1574074074074075E-4</v>
      </c>
      <c r="DA676">
        <v>1.1574074074074075E-4</v>
      </c>
      <c r="DB676">
        <v>0.17201388888888888</v>
      </c>
      <c r="DC676">
        <v>5.2210648148148145E-2</v>
      </c>
      <c r="DD676">
        <v>65</v>
      </c>
      <c r="DE676">
        <v>125</v>
      </c>
      <c r="DF676">
        <v>17</v>
      </c>
      <c r="DG676" t="s">
        <v>805</v>
      </c>
      <c r="DH676">
        <v>36172</v>
      </c>
      <c r="DI676">
        <v>0.26150000000000001</v>
      </c>
      <c r="DJ676">
        <v>1</v>
      </c>
      <c r="DK676">
        <v>5.8799999999999998E-2</v>
      </c>
      <c r="DL676">
        <v>1000</v>
      </c>
      <c r="DM676">
        <v>1000</v>
      </c>
      <c r="DN676">
        <v>1000</v>
      </c>
      <c r="DO676">
        <v>1</v>
      </c>
      <c r="DQ676">
        <v>72</v>
      </c>
      <c r="DR676">
        <v>1000</v>
      </c>
    </row>
    <row r="677" spans="95:122" x14ac:dyDescent="0.25">
      <c r="CQ677" t="s">
        <v>637</v>
      </c>
      <c r="CR677" t="s">
        <v>3</v>
      </c>
      <c r="CS677" t="s">
        <v>17</v>
      </c>
      <c r="CT677">
        <v>46066</v>
      </c>
      <c r="CU677">
        <v>1</v>
      </c>
      <c r="CV677">
        <v>1</v>
      </c>
      <c r="CX677">
        <v>1</v>
      </c>
      <c r="CZ677">
        <v>4.2824074074074075E-4</v>
      </c>
      <c r="DA677">
        <v>4.2824074074074075E-4</v>
      </c>
      <c r="DB677">
        <v>0.10173611111111111</v>
      </c>
      <c r="DC677">
        <v>0.12729166666666666</v>
      </c>
      <c r="DD677">
        <v>95</v>
      </c>
      <c r="DE677">
        <v>180</v>
      </c>
      <c r="DF677">
        <v>15</v>
      </c>
      <c r="DG677" t="s">
        <v>742</v>
      </c>
      <c r="DH677">
        <v>50603</v>
      </c>
      <c r="DI677">
        <v>0.15790000000000001</v>
      </c>
      <c r="DQ677">
        <v>72</v>
      </c>
    </row>
    <row r="678" spans="95:122" x14ac:dyDescent="0.25">
      <c r="CQ678" t="s">
        <v>637</v>
      </c>
      <c r="CR678" t="s">
        <v>125</v>
      </c>
      <c r="CS678" t="s">
        <v>109</v>
      </c>
      <c r="CT678">
        <v>46071</v>
      </c>
      <c r="CU678">
        <v>1</v>
      </c>
      <c r="CV678">
        <v>1</v>
      </c>
      <c r="CX678">
        <v>1</v>
      </c>
      <c r="CZ678">
        <v>1.9675925925925926E-4</v>
      </c>
      <c r="DA678">
        <v>1.9675925925925926E-4</v>
      </c>
      <c r="DB678">
        <v>0.20461805555555557</v>
      </c>
      <c r="DC678">
        <v>0.13878472222222221</v>
      </c>
      <c r="DD678">
        <v>85</v>
      </c>
      <c r="DE678">
        <v>189</v>
      </c>
      <c r="DF678">
        <v>19</v>
      </c>
      <c r="DG678">
        <v>2</v>
      </c>
      <c r="DH678">
        <v>24647</v>
      </c>
      <c r="DI678">
        <v>0.2235</v>
      </c>
      <c r="DJ678">
        <v>1</v>
      </c>
      <c r="DK678">
        <v>5.2600000000000001E-2</v>
      </c>
      <c r="DL678">
        <v>1000</v>
      </c>
      <c r="DM678">
        <v>1000</v>
      </c>
      <c r="DQ678">
        <v>70</v>
      </c>
    </row>
    <row r="679" spans="95:122" x14ac:dyDescent="0.25">
      <c r="CQ679" t="s">
        <v>637</v>
      </c>
      <c r="CR679" t="s">
        <v>125</v>
      </c>
      <c r="CS679" t="s">
        <v>109</v>
      </c>
      <c r="CT679">
        <v>46072</v>
      </c>
      <c r="CU679">
        <v>1</v>
      </c>
      <c r="CV679">
        <v>1</v>
      </c>
      <c r="CX679">
        <v>1</v>
      </c>
      <c r="CZ679">
        <v>1.5393518518518519E-3</v>
      </c>
      <c r="DA679">
        <v>1.5393518518518519E-3</v>
      </c>
      <c r="DB679">
        <v>0.21711805555555555</v>
      </c>
      <c r="DC679">
        <v>0.13083333333333333</v>
      </c>
      <c r="DD679">
        <v>85</v>
      </c>
      <c r="DE679">
        <v>219</v>
      </c>
      <c r="DF679">
        <v>10</v>
      </c>
      <c r="DG679">
        <v>1.8</v>
      </c>
      <c r="DH679">
        <v>47315</v>
      </c>
      <c r="DI679">
        <v>0.1176</v>
      </c>
      <c r="DJ679">
        <v>1</v>
      </c>
      <c r="DK679">
        <v>0.1</v>
      </c>
      <c r="DL679">
        <v>600</v>
      </c>
      <c r="DM679">
        <v>600</v>
      </c>
      <c r="DQ679">
        <v>70</v>
      </c>
    </row>
    <row r="680" spans="95:122" x14ac:dyDescent="0.25">
      <c r="CQ680" t="s">
        <v>637</v>
      </c>
      <c r="CR680" t="s">
        <v>125</v>
      </c>
      <c r="CS680" t="s">
        <v>12</v>
      </c>
      <c r="CT680">
        <v>46064</v>
      </c>
      <c r="CU680">
        <v>1</v>
      </c>
      <c r="CV680">
        <v>1</v>
      </c>
      <c r="CX680">
        <v>1</v>
      </c>
      <c r="CZ680">
        <v>8.1018518518518516E-5</v>
      </c>
      <c r="DA680">
        <v>8.1018518518518516E-5</v>
      </c>
      <c r="DB680">
        <v>5.1620370370370372E-2</v>
      </c>
      <c r="DC680">
        <v>4.8009259259259258E-2</v>
      </c>
      <c r="DD680">
        <v>85</v>
      </c>
      <c r="DE680">
        <v>238</v>
      </c>
      <c r="DF680">
        <v>19</v>
      </c>
      <c r="DG680" t="s">
        <v>964</v>
      </c>
      <c r="DH680">
        <v>26578</v>
      </c>
      <c r="DI680">
        <v>0.2235</v>
      </c>
      <c r="DJ680">
        <v>2</v>
      </c>
      <c r="DK680">
        <v>0.1053</v>
      </c>
      <c r="DL680">
        <v>2430</v>
      </c>
      <c r="DM680">
        <v>1215</v>
      </c>
      <c r="DN680">
        <v>2200</v>
      </c>
      <c r="DO680">
        <v>0.90529999999999999</v>
      </c>
      <c r="DP680">
        <v>0.1399</v>
      </c>
      <c r="DQ680">
        <v>70</v>
      </c>
      <c r="DR680">
        <v>2200</v>
      </c>
    </row>
    <row r="681" spans="95:122" x14ac:dyDescent="0.25">
      <c r="CQ681" t="s">
        <v>637</v>
      </c>
      <c r="CR681" t="s">
        <v>125</v>
      </c>
      <c r="CS681" t="s">
        <v>122</v>
      </c>
      <c r="CT681">
        <v>46057</v>
      </c>
      <c r="CU681">
        <v>1</v>
      </c>
      <c r="CV681">
        <v>1</v>
      </c>
      <c r="CX681">
        <v>1</v>
      </c>
      <c r="CZ681">
        <v>0</v>
      </c>
      <c r="DA681">
        <v>0</v>
      </c>
      <c r="DB681">
        <v>0.11284722222222222</v>
      </c>
      <c r="DC681">
        <v>4.9976851851851849E-2</v>
      </c>
      <c r="DD681">
        <v>87</v>
      </c>
      <c r="DE681">
        <v>287</v>
      </c>
      <c r="DF681">
        <v>16</v>
      </c>
      <c r="DG681">
        <v>1.3125</v>
      </c>
      <c r="DH681">
        <v>38405</v>
      </c>
      <c r="DI681">
        <v>0.18390000000000001</v>
      </c>
      <c r="DJ681">
        <v>1</v>
      </c>
      <c r="DK681">
        <v>6.25E-2</v>
      </c>
      <c r="DL681">
        <v>400</v>
      </c>
      <c r="DM681">
        <v>400</v>
      </c>
      <c r="DN681">
        <v>400</v>
      </c>
      <c r="DO681">
        <v>1</v>
      </c>
      <c r="DP681">
        <v>1.9900000000000001E-2</v>
      </c>
      <c r="DQ681">
        <v>70</v>
      </c>
      <c r="DR681">
        <v>400</v>
      </c>
    </row>
    <row r="682" spans="95:122" x14ac:dyDescent="0.25">
      <c r="CQ682" t="s">
        <v>637</v>
      </c>
      <c r="CR682" t="s">
        <v>125</v>
      </c>
      <c r="CS682" t="s">
        <v>59</v>
      </c>
      <c r="CT682">
        <v>46055</v>
      </c>
      <c r="CU682">
        <v>1</v>
      </c>
      <c r="CV682">
        <v>1</v>
      </c>
      <c r="CX682">
        <v>1</v>
      </c>
      <c r="CZ682">
        <v>4.6296296296296294E-5</v>
      </c>
      <c r="DA682">
        <v>4.6296296296296294E-5</v>
      </c>
      <c r="DB682">
        <v>0.10042824074074073</v>
      </c>
      <c r="DC682">
        <v>3.5208333333333335E-2</v>
      </c>
      <c r="DD682">
        <v>132</v>
      </c>
      <c r="DE682">
        <v>306</v>
      </c>
      <c r="DF682">
        <v>28</v>
      </c>
      <c r="DG682" t="s">
        <v>748</v>
      </c>
      <c r="DH682">
        <v>30398</v>
      </c>
      <c r="DI682">
        <v>0.21210000000000001</v>
      </c>
      <c r="DJ682">
        <v>8</v>
      </c>
      <c r="DK682">
        <v>0.28570000000000001</v>
      </c>
      <c r="DL682">
        <v>5762</v>
      </c>
      <c r="DM682">
        <v>720</v>
      </c>
      <c r="DN682">
        <v>5162</v>
      </c>
      <c r="DO682">
        <v>0.89590000000000003</v>
      </c>
      <c r="DP682" t="s">
        <v>638</v>
      </c>
      <c r="DQ682">
        <v>70</v>
      </c>
      <c r="DR682">
        <v>737</v>
      </c>
    </row>
    <row r="683" spans="95:122" x14ac:dyDescent="0.25">
      <c r="CQ683" t="s">
        <v>637</v>
      </c>
      <c r="CR683" t="s">
        <v>125</v>
      </c>
      <c r="CS683" t="s">
        <v>10</v>
      </c>
      <c r="CT683">
        <v>46057</v>
      </c>
      <c r="CU683">
        <v>1</v>
      </c>
      <c r="CV683">
        <v>1</v>
      </c>
      <c r="CX683">
        <v>1</v>
      </c>
      <c r="CZ683">
        <v>8.1018518518518516E-5</v>
      </c>
      <c r="DA683">
        <v>8.1018518518518516E-5</v>
      </c>
      <c r="DB683">
        <v>1.494212962962963E-2</v>
      </c>
      <c r="DC683">
        <v>1.9768518518518519E-2</v>
      </c>
      <c r="DD683">
        <v>198</v>
      </c>
      <c r="DE683">
        <v>341</v>
      </c>
      <c r="DF683">
        <v>26</v>
      </c>
      <c r="DG683" t="s">
        <v>782</v>
      </c>
      <c r="DH683">
        <v>29576</v>
      </c>
      <c r="DI683">
        <v>0.1313</v>
      </c>
      <c r="DJ683">
        <v>1</v>
      </c>
      <c r="DK683">
        <v>3.85E-2</v>
      </c>
      <c r="DL683">
        <v>3000</v>
      </c>
      <c r="DM683">
        <v>3000</v>
      </c>
      <c r="DN683">
        <v>3000</v>
      </c>
      <c r="DO683">
        <v>1</v>
      </c>
      <c r="DP683">
        <v>0.1017</v>
      </c>
      <c r="DQ683">
        <v>70</v>
      </c>
      <c r="DR683">
        <v>3000</v>
      </c>
    </row>
    <row r="684" spans="95:122" x14ac:dyDescent="0.25">
      <c r="CQ684" t="s">
        <v>637</v>
      </c>
      <c r="CR684" t="s">
        <v>2</v>
      </c>
      <c r="CS684" t="s">
        <v>42</v>
      </c>
      <c r="CT684">
        <v>46057</v>
      </c>
      <c r="CU684">
        <v>1</v>
      </c>
      <c r="CV684">
        <v>1</v>
      </c>
      <c r="CX684">
        <v>1</v>
      </c>
      <c r="CZ684">
        <v>6.9444444444444444E-5</v>
      </c>
      <c r="DA684">
        <v>6.9444444444444444E-5</v>
      </c>
      <c r="DB684">
        <v>7.2870370370370377E-2</v>
      </c>
      <c r="DC684">
        <v>1.5671296296296298E-2</v>
      </c>
      <c r="DD684">
        <v>71</v>
      </c>
      <c r="DE684">
        <v>116</v>
      </c>
      <c r="DF684">
        <v>34</v>
      </c>
      <c r="DG684" t="s">
        <v>983</v>
      </c>
      <c r="DH684">
        <v>13185</v>
      </c>
      <c r="DI684">
        <v>0.47889999999999999</v>
      </c>
      <c r="DJ684">
        <v>2</v>
      </c>
      <c r="DK684">
        <v>5.8799999999999998E-2</v>
      </c>
      <c r="DL684">
        <v>2880</v>
      </c>
      <c r="DM684">
        <v>1440</v>
      </c>
      <c r="DN684">
        <v>780</v>
      </c>
      <c r="DO684">
        <v>0.27079999999999999</v>
      </c>
      <c r="DQ684">
        <v>70</v>
      </c>
      <c r="DR684">
        <v>780</v>
      </c>
    </row>
    <row r="685" spans="95:122" x14ac:dyDescent="0.25">
      <c r="CQ685" t="s">
        <v>637</v>
      </c>
      <c r="CR685" t="s">
        <v>2</v>
      </c>
      <c r="CS685" t="s">
        <v>29</v>
      </c>
      <c r="CT685">
        <v>46077</v>
      </c>
      <c r="CU685">
        <v>1</v>
      </c>
      <c r="CV685">
        <v>1</v>
      </c>
      <c r="CX685">
        <v>1</v>
      </c>
      <c r="CZ685">
        <v>9.2592592592592588E-5</v>
      </c>
      <c r="DA685">
        <v>9.2592592592592588E-5</v>
      </c>
      <c r="DB685">
        <v>0.1973263888888889</v>
      </c>
      <c r="DC685">
        <v>0.11407407407407408</v>
      </c>
      <c r="DD685">
        <v>79</v>
      </c>
      <c r="DE685">
        <v>152</v>
      </c>
      <c r="DF685">
        <v>29</v>
      </c>
      <c r="DG685" t="s">
        <v>884</v>
      </c>
      <c r="DH685">
        <v>18092</v>
      </c>
      <c r="DI685">
        <v>0.36709999999999998</v>
      </c>
      <c r="DJ685">
        <v>2</v>
      </c>
      <c r="DK685">
        <v>6.9000000000000006E-2</v>
      </c>
      <c r="DL685">
        <v>6300</v>
      </c>
      <c r="DM685">
        <v>3150</v>
      </c>
      <c r="DN685">
        <v>1800</v>
      </c>
      <c r="DO685">
        <v>0.28570000000000001</v>
      </c>
      <c r="DP685">
        <v>9.98E-2</v>
      </c>
      <c r="DQ685">
        <v>70</v>
      </c>
      <c r="DR685">
        <v>1800</v>
      </c>
    </row>
    <row r="686" spans="95:122" x14ac:dyDescent="0.25">
      <c r="CQ686" t="s">
        <v>637</v>
      </c>
      <c r="CR686" t="s">
        <v>2</v>
      </c>
      <c r="CS686" t="s">
        <v>38</v>
      </c>
      <c r="CT686">
        <v>46077</v>
      </c>
      <c r="CU686">
        <v>1</v>
      </c>
      <c r="CV686">
        <v>1</v>
      </c>
      <c r="CX686">
        <v>1</v>
      </c>
      <c r="CZ686">
        <v>2.3148148148148147E-5</v>
      </c>
      <c r="DA686">
        <v>2.3148148148148147E-5</v>
      </c>
      <c r="DB686">
        <v>0.18995370370370371</v>
      </c>
      <c r="DC686">
        <v>0.1464236111111111</v>
      </c>
      <c r="DD686">
        <v>96</v>
      </c>
      <c r="DE686">
        <v>150</v>
      </c>
      <c r="DF686">
        <v>47</v>
      </c>
      <c r="DG686" t="s">
        <v>1122</v>
      </c>
      <c r="DH686">
        <v>23641</v>
      </c>
      <c r="DI686">
        <v>0.48959999999999998</v>
      </c>
      <c r="DJ686">
        <v>2</v>
      </c>
      <c r="DK686">
        <v>4.2599999999999999E-2</v>
      </c>
      <c r="DL686">
        <v>1195</v>
      </c>
      <c r="DM686">
        <v>598</v>
      </c>
      <c r="DN686">
        <v>800</v>
      </c>
      <c r="DO686">
        <v>0.66949999999999998</v>
      </c>
      <c r="DP686">
        <v>0.22450000000000001</v>
      </c>
      <c r="DQ686">
        <v>70</v>
      </c>
      <c r="DR686">
        <v>800</v>
      </c>
    </row>
    <row r="687" spans="95:122" x14ac:dyDescent="0.25">
      <c r="CQ687" t="s">
        <v>637</v>
      </c>
      <c r="CR687" t="s">
        <v>6</v>
      </c>
      <c r="CS687" t="s">
        <v>19</v>
      </c>
      <c r="CT687">
        <v>46069</v>
      </c>
      <c r="CU687">
        <v>1</v>
      </c>
      <c r="CV687">
        <v>1</v>
      </c>
      <c r="CX687">
        <v>1</v>
      </c>
      <c r="CZ687">
        <v>4.6296296296296294E-5</v>
      </c>
      <c r="DA687">
        <v>4.6296296296296294E-5</v>
      </c>
      <c r="DB687">
        <v>0.24841435185185184</v>
      </c>
      <c r="DC687">
        <v>0.10645833333333334</v>
      </c>
      <c r="DD687">
        <v>124</v>
      </c>
      <c r="DE687">
        <v>196</v>
      </c>
      <c r="DF687">
        <v>22</v>
      </c>
      <c r="DG687" t="s">
        <v>810</v>
      </c>
      <c r="DH687">
        <v>27014</v>
      </c>
      <c r="DI687">
        <v>0.1774</v>
      </c>
      <c r="DJ687">
        <v>1</v>
      </c>
      <c r="DK687">
        <v>4.5499999999999999E-2</v>
      </c>
      <c r="DL687">
        <v>2400</v>
      </c>
      <c r="DM687">
        <v>2400</v>
      </c>
      <c r="DN687">
        <v>2400</v>
      </c>
      <c r="DO687">
        <v>1</v>
      </c>
      <c r="DP687">
        <v>0.13900000000000001</v>
      </c>
      <c r="DQ687">
        <v>70</v>
      </c>
      <c r="DR687">
        <v>2400</v>
      </c>
    </row>
    <row r="688" spans="95:122" x14ac:dyDescent="0.25">
      <c r="CQ688" t="s">
        <v>637</v>
      </c>
      <c r="CR688" t="s">
        <v>6</v>
      </c>
      <c r="CS688" t="s">
        <v>26</v>
      </c>
      <c r="CT688">
        <v>46073</v>
      </c>
      <c r="CU688">
        <v>1</v>
      </c>
      <c r="CV688">
        <v>1</v>
      </c>
      <c r="CX688">
        <v>1</v>
      </c>
      <c r="CZ688">
        <v>8.1018518518518516E-5</v>
      </c>
      <c r="DA688">
        <v>8.1018518518518516E-5</v>
      </c>
      <c r="DB688">
        <v>0.23877314814814815</v>
      </c>
      <c r="DC688">
        <v>7.4513888888888893E-2</v>
      </c>
      <c r="DD688">
        <v>137</v>
      </c>
      <c r="DE688">
        <v>249</v>
      </c>
      <c r="DF688">
        <v>27</v>
      </c>
      <c r="DG688" t="s">
        <v>700</v>
      </c>
      <c r="DH688">
        <v>22637</v>
      </c>
      <c r="DI688">
        <v>0.1971</v>
      </c>
      <c r="DJ688">
        <v>1</v>
      </c>
      <c r="DK688">
        <v>3.6999999999999998E-2</v>
      </c>
      <c r="DL688">
        <v>18500</v>
      </c>
      <c r="DM688">
        <v>18500</v>
      </c>
      <c r="DN688">
        <v>18500</v>
      </c>
      <c r="DO688">
        <v>1</v>
      </c>
      <c r="DP688">
        <v>0.12509999999999999</v>
      </c>
      <c r="DQ688">
        <v>70</v>
      </c>
      <c r="DR688">
        <v>18500</v>
      </c>
    </row>
    <row r="689" spans="95:122" x14ac:dyDescent="0.25">
      <c r="CQ689" t="s">
        <v>637</v>
      </c>
      <c r="CR689" t="s">
        <v>6</v>
      </c>
      <c r="CS689" t="s">
        <v>37</v>
      </c>
      <c r="CT689">
        <v>46059</v>
      </c>
      <c r="CU689">
        <v>1</v>
      </c>
      <c r="CV689">
        <v>1</v>
      </c>
      <c r="CZ689">
        <v>1.273148148148148E-4</v>
      </c>
      <c r="DA689">
        <v>1.273148148148148E-4</v>
      </c>
      <c r="DB689">
        <v>4.8263888888888891E-2</v>
      </c>
      <c r="DC689">
        <v>1.5393518518518518E-2</v>
      </c>
      <c r="DD689">
        <v>81</v>
      </c>
      <c r="DE689">
        <v>133</v>
      </c>
      <c r="DF689">
        <v>14</v>
      </c>
      <c r="DG689">
        <v>1.5</v>
      </c>
      <c r="DH689">
        <v>26566</v>
      </c>
      <c r="DI689">
        <v>0.17280000000000001</v>
      </c>
      <c r="DJ689">
        <v>1</v>
      </c>
      <c r="DK689">
        <v>7.1400000000000005E-2</v>
      </c>
      <c r="DL689">
        <v>300</v>
      </c>
      <c r="DM689">
        <v>300</v>
      </c>
      <c r="DN689">
        <v>300</v>
      </c>
      <c r="DO689">
        <v>1</v>
      </c>
      <c r="DQ689">
        <v>70</v>
      </c>
      <c r="DR689">
        <v>300</v>
      </c>
    </row>
    <row r="690" spans="95:122" x14ac:dyDescent="0.25">
      <c r="CQ690" t="s">
        <v>637</v>
      </c>
      <c r="CR690" t="s">
        <v>6</v>
      </c>
      <c r="CS690" t="s">
        <v>50</v>
      </c>
      <c r="CT690">
        <v>46073</v>
      </c>
      <c r="CU690">
        <v>1</v>
      </c>
      <c r="CV690">
        <v>1</v>
      </c>
      <c r="CX690">
        <v>1</v>
      </c>
      <c r="CZ690">
        <v>9.2592592592592588E-5</v>
      </c>
      <c r="DA690">
        <v>9.2592592592592588E-5</v>
      </c>
      <c r="DB690">
        <v>0.1305324074074074</v>
      </c>
      <c r="DC690">
        <v>0.2283449074074074</v>
      </c>
      <c r="DD690">
        <v>74</v>
      </c>
      <c r="DE690">
        <v>143</v>
      </c>
      <c r="DF690">
        <v>16</v>
      </c>
      <c r="DG690">
        <v>2.1875</v>
      </c>
      <c r="DH690">
        <v>22362</v>
      </c>
      <c r="DI690">
        <v>0.2162</v>
      </c>
      <c r="DJ690">
        <v>3</v>
      </c>
      <c r="DK690">
        <v>0.1875</v>
      </c>
      <c r="DL690">
        <v>5445</v>
      </c>
      <c r="DM690">
        <v>1815</v>
      </c>
      <c r="DN690">
        <v>5200</v>
      </c>
      <c r="DO690">
        <v>0.95499999999999996</v>
      </c>
      <c r="DP690">
        <v>0.1515</v>
      </c>
      <c r="DQ690">
        <v>70</v>
      </c>
      <c r="DR690">
        <v>2600</v>
      </c>
    </row>
    <row r="691" spans="95:122" x14ac:dyDescent="0.25">
      <c r="CQ691" t="s">
        <v>637</v>
      </c>
      <c r="CR691" t="s">
        <v>6</v>
      </c>
      <c r="CS691" t="s">
        <v>34</v>
      </c>
      <c r="CT691">
        <v>46062</v>
      </c>
      <c r="CU691">
        <v>1</v>
      </c>
      <c r="CV691">
        <v>1</v>
      </c>
      <c r="CX691">
        <v>1</v>
      </c>
      <c r="CZ691">
        <v>3.4722222222222222E-5</v>
      </c>
      <c r="DA691">
        <v>3.4722222222222222E-5</v>
      </c>
      <c r="DB691">
        <v>3.7974537037037036E-2</v>
      </c>
      <c r="DC691">
        <v>6.0648148148148145E-3</v>
      </c>
      <c r="DD691">
        <v>57</v>
      </c>
      <c r="DE691">
        <v>77</v>
      </c>
      <c r="DF691">
        <v>9</v>
      </c>
      <c r="DG691" t="s">
        <v>693</v>
      </c>
      <c r="DH691">
        <v>41829</v>
      </c>
      <c r="DI691">
        <v>0.15790000000000001</v>
      </c>
      <c r="DJ691">
        <v>4</v>
      </c>
      <c r="DK691">
        <v>0.44440000000000002</v>
      </c>
      <c r="DL691">
        <v>9850</v>
      </c>
      <c r="DM691">
        <v>2463</v>
      </c>
      <c r="DN691">
        <v>6550</v>
      </c>
      <c r="DO691">
        <v>0.66500000000000004</v>
      </c>
      <c r="DP691">
        <v>0.16869999999999999</v>
      </c>
      <c r="DQ691">
        <v>70</v>
      </c>
      <c r="DR691">
        <v>2183</v>
      </c>
    </row>
    <row r="692" spans="95:122" x14ac:dyDescent="0.25">
      <c r="CQ692" t="s">
        <v>637</v>
      </c>
      <c r="CR692" t="s">
        <v>3</v>
      </c>
      <c r="CS692" t="s">
        <v>377</v>
      </c>
      <c r="CT692">
        <v>46058</v>
      </c>
      <c r="CU692">
        <v>1</v>
      </c>
      <c r="CV692">
        <v>1</v>
      </c>
      <c r="CX692">
        <v>1</v>
      </c>
      <c r="CZ692">
        <v>5.2083333333333333E-4</v>
      </c>
      <c r="DA692">
        <v>5.2083333333333333E-4</v>
      </c>
      <c r="DB692">
        <v>2.9953703703703705E-2</v>
      </c>
      <c r="DC692">
        <v>2.2129629629629631E-2</v>
      </c>
      <c r="DD692">
        <v>81</v>
      </c>
      <c r="DE692">
        <v>147</v>
      </c>
      <c r="DF692">
        <v>17</v>
      </c>
      <c r="DG692" t="s">
        <v>1123</v>
      </c>
      <c r="DH692">
        <v>21158</v>
      </c>
      <c r="DI692">
        <v>0.2099</v>
      </c>
      <c r="DJ692">
        <v>1</v>
      </c>
      <c r="DK692">
        <v>5.8799999999999998E-2</v>
      </c>
      <c r="DL692">
        <v>300</v>
      </c>
      <c r="DM692">
        <v>300</v>
      </c>
      <c r="DN692">
        <v>300</v>
      </c>
      <c r="DO692">
        <v>1</v>
      </c>
      <c r="DP692">
        <v>0.1331</v>
      </c>
      <c r="DQ692">
        <v>70</v>
      </c>
      <c r="DR692">
        <v>300</v>
      </c>
    </row>
    <row r="693" spans="95:122" x14ac:dyDescent="0.25">
      <c r="CQ693" t="s">
        <v>637</v>
      </c>
      <c r="CR693" t="s">
        <v>3</v>
      </c>
      <c r="CS693" t="s">
        <v>22</v>
      </c>
      <c r="CT693">
        <v>46079</v>
      </c>
      <c r="CU693">
        <v>1</v>
      </c>
      <c r="CV693">
        <v>1</v>
      </c>
      <c r="CX693">
        <v>1</v>
      </c>
      <c r="CZ693">
        <v>0</v>
      </c>
      <c r="DA693">
        <v>0</v>
      </c>
      <c r="DB693">
        <v>0.12288194444444445</v>
      </c>
      <c r="DC693">
        <v>0.24968750000000001</v>
      </c>
      <c r="DD693">
        <v>45</v>
      </c>
      <c r="DE693">
        <v>126</v>
      </c>
      <c r="DF693">
        <v>16</v>
      </c>
      <c r="DG693">
        <v>2.3125</v>
      </c>
      <c r="DH693">
        <v>38907</v>
      </c>
      <c r="DI693">
        <v>0.35560000000000003</v>
      </c>
      <c r="DJ693">
        <v>2</v>
      </c>
      <c r="DK693">
        <v>0.125</v>
      </c>
      <c r="DL693">
        <v>800</v>
      </c>
      <c r="DM693">
        <v>400</v>
      </c>
      <c r="DN693">
        <v>200</v>
      </c>
      <c r="DO693">
        <v>0.25</v>
      </c>
      <c r="DP693">
        <v>0.1036</v>
      </c>
      <c r="DQ693">
        <v>70</v>
      </c>
      <c r="DR693">
        <v>200</v>
      </c>
    </row>
    <row r="694" spans="95:122" x14ac:dyDescent="0.25">
      <c r="CQ694" t="s">
        <v>637</v>
      </c>
      <c r="CR694" t="s">
        <v>3</v>
      </c>
      <c r="CS694" t="s">
        <v>13</v>
      </c>
      <c r="CT694">
        <v>46077</v>
      </c>
      <c r="CU694">
        <v>1</v>
      </c>
      <c r="CV694">
        <v>1</v>
      </c>
      <c r="CZ694">
        <v>3.7962962962962963E-3</v>
      </c>
      <c r="DA694">
        <v>3.7962962962962963E-3</v>
      </c>
      <c r="DB694">
        <v>0.18490740740740741</v>
      </c>
      <c r="DC694">
        <v>0.12184027777777778</v>
      </c>
      <c r="DD694">
        <v>85</v>
      </c>
      <c r="DE694">
        <v>174</v>
      </c>
      <c r="DF694">
        <v>15</v>
      </c>
      <c r="DG694" t="s">
        <v>742</v>
      </c>
      <c r="DH694">
        <v>33358</v>
      </c>
      <c r="DI694">
        <v>0.17649999999999999</v>
      </c>
      <c r="DJ694">
        <v>1</v>
      </c>
      <c r="DK694">
        <v>6.6699999999999995E-2</v>
      </c>
      <c r="DL694">
        <v>520</v>
      </c>
      <c r="DM694">
        <v>520</v>
      </c>
      <c r="DN694">
        <v>520</v>
      </c>
      <c r="DO694">
        <v>1</v>
      </c>
      <c r="DQ694">
        <v>70</v>
      </c>
      <c r="DR694">
        <v>520</v>
      </c>
    </row>
    <row r="695" spans="95:122" x14ac:dyDescent="0.25">
      <c r="CQ695" t="s">
        <v>637</v>
      </c>
      <c r="CR695" t="s">
        <v>3</v>
      </c>
      <c r="CS695" t="s">
        <v>32</v>
      </c>
      <c r="CT695">
        <v>46058</v>
      </c>
      <c r="CU695">
        <v>1</v>
      </c>
      <c r="CV695">
        <v>1</v>
      </c>
      <c r="CX695">
        <v>1</v>
      </c>
      <c r="CZ695">
        <v>5.7870370370370373E-5</v>
      </c>
      <c r="DA695">
        <v>5.7870370370370373E-5</v>
      </c>
      <c r="DB695">
        <v>5.1631944444444446E-2</v>
      </c>
      <c r="DC695">
        <v>2.1435185185185186E-2</v>
      </c>
      <c r="DD695">
        <v>77</v>
      </c>
      <c r="DE695">
        <v>187</v>
      </c>
      <c r="DF695">
        <v>17</v>
      </c>
      <c r="DG695" t="s">
        <v>673</v>
      </c>
      <c r="DH695">
        <v>56480</v>
      </c>
      <c r="DI695">
        <v>0.2208</v>
      </c>
      <c r="DJ695">
        <v>2</v>
      </c>
      <c r="DK695">
        <v>0.1176</v>
      </c>
      <c r="DL695">
        <v>2705</v>
      </c>
      <c r="DM695">
        <v>1353</v>
      </c>
      <c r="DN695">
        <v>2500</v>
      </c>
      <c r="DO695">
        <v>0.92420000000000002</v>
      </c>
      <c r="DP695">
        <v>0.1245</v>
      </c>
      <c r="DQ695">
        <v>70</v>
      </c>
      <c r="DR695">
        <v>2500</v>
      </c>
    </row>
    <row r="696" spans="95:122" x14ac:dyDescent="0.25">
      <c r="CQ696" t="s">
        <v>637</v>
      </c>
      <c r="CR696" t="s">
        <v>124</v>
      </c>
      <c r="CS696" t="s">
        <v>58</v>
      </c>
      <c r="CT696">
        <v>46059</v>
      </c>
      <c r="CU696">
        <v>1</v>
      </c>
      <c r="CV696">
        <v>1</v>
      </c>
      <c r="CX696">
        <v>1</v>
      </c>
      <c r="CZ696">
        <v>1.0416666666666667E-4</v>
      </c>
      <c r="DA696">
        <v>1.0416666666666667E-4</v>
      </c>
      <c r="DB696">
        <v>1.9652777777777779E-2</v>
      </c>
      <c r="DC696">
        <v>2.1736111111111112E-2</v>
      </c>
      <c r="DD696">
        <v>151</v>
      </c>
      <c r="DE696">
        <v>279</v>
      </c>
      <c r="DF696">
        <v>35</v>
      </c>
      <c r="DG696" t="s">
        <v>682</v>
      </c>
      <c r="DH696">
        <v>12157</v>
      </c>
      <c r="DI696">
        <v>0.23180000000000001</v>
      </c>
      <c r="DJ696">
        <v>1</v>
      </c>
      <c r="DK696">
        <v>2.86E-2</v>
      </c>
      <c r="DL696">
        <v>200</v>
      </c>
      <c r="DM696">
        <v>200</v>
      </c>
      <c r="DQ696">
        <v>68</v>
      </c>
    </row>
    <row r="697" spans="95:122" x14ac:dyDescent="0.25">
      <c r="CQ697" t="s">
        <v>637</v>
      </c>
      <c r="CR697" t="s">
        <v>124</v>
      </c>
      <c r="CS697" t="s">
        <v>58</v>
      </c>
      <c r="CT697">
        <v>46081</v>
      </c>
      <c r="CU697">
        <v>1</v>
      </c>
      <c r="CV697">
        <v>1</v>
      </c>
      <c r="CX697">
        <v>1</v>
      </c>
      <c r="CZ697">
        <v>5.7870370370370373E-5</v>
      </c>
      <c r="DA697">
        <v>5.7870370370370373E-5</v>
      </c>
      <c r="DB697">
        <v>7.6874999999999999E-2</v>
      </c>
      <c r="DC697">
        <v>0.11386574074074074</v>
      </c>
      <c r="DD697">
        <v>53</v>
      </c>
      <c r="DE697">
        <v>120</v>
      </c>
      <c r="DF697">
        <v>19</v>
      </c>
      <c r="DG697" t="s">
        <v>971</v>
      </c>
      <c r="DH697">
        <v>13450</v>
      </c>
      <c r="DI697">
        <v>0.35849999999999999</v>
      </c>
      <c r="DQ697">
        <v>68</v>
      </c>
    </row>
    <row r="698" spans="95:122" x14ac:dyDescent="0.25">
      <c r="CQ698" t="s">
        <v>637</v>
      </c>
      <c r="CR698" t="s">
        <v>124</v>
      </c>
      <c r="CS698" t="s">
        <v>174</v>
      </c>
      <c r="CT698">
        <v>46080</v>
      </c>
      <c r="CU698">
        <v>1</v>
      </c>
      <c r="CV698">
        <v>1</v>
      </c>
      <c r="CX698">
        <v>1</v>
      </c>
      <c r="CZ698">
        <v>1.1574074074074073E-5</v>
      </c>
      <c r="DA698">
        <v>1.1574074074074073E-5</v>
      </c>
      <c r="DB698">
        <v>0.15086805555555555</v>
      </c>
      <c r="DC698">
        <v>0.23739583333333333</v>
      </c>
      <c r="DD698">
        <v>179</v>
      </c>
      <c r="DE698">
        <v>285</v>
      </c>
      <c r="DF698">
        <v>19</v>
      </c>
      <c r="DG698" t="s">
        <v>728</v>
      </c>
      <c r="DH698">
        <v>15790</v>
      </c>
      <c r="DI698">
        <v>0.1061</v>
      </c>
      <c r="DQ698">
        <v>68</v>
      </c>
    </row>
    <row r="699" spans="95:122" x14ac:dyDescent="0.25">
      <c r="CQ699" t="s">
        <v>637</v>
      </c>
      <c r="CR699" t="s">
        <v>124</v>
      </c>
      <c r="CS699" t="s">
        <v>41</v>
      </c>
      <c r="CT699">
        <v>46062</v>
      </c>
      <c r="CU699">
        <v>1</v>
      </c>
      <c r="CV699">
        <v>1</v>
      </c>
      <c r="CZ699">
        <v>0</v>
      </c>
      <c r="DA699">
        <v>0</v>
      </c>
      <c r="DB699">
        <v>0</v>
      </c>
      <c r="DC699">
        <v>0</v>
      </c>
      <c r="DQ699">
        <v>68</v>
      </c>
    </row>
    <row r="700" spans="95:122" x14ac:dyDescent="0.25">
      <c r="CQ700" t="s">
        <v>637</v>
      </c>
      <c r="CR700" t="s">
        <v>124</v>
      </c>
      <c r="CS700" t="s">
        <v>41</v>
      </c>
      <c r="CT700">
        <v>46065</v>
      </c>
      <c r="CU700">
        <v>1</v>
      </c>
      <c r="CV700">
        <v>1</v>
      </c>
      <c r="CZ700">
        <v>0</v>
      </c>
      <c r="DA700">
        <v>0</v>
      </c>
      <c r="DB700">
        <v>0</v>
      </c>
      <c r="DC700">
        <v>0</v>
      </c>
      <c r="DQ700">
        <v>68</v>
      </c>
    </row>
    <row r="701" spans="95:122" x14ac:dyDescent="0.25">
      <c r="CQ701" t="s">
        <v>637</v>
      </c>
      <c r="CR701" t="s">
        <v>124</v>
      </c>
      <c r="CS701" t="s">
        <v>40</v>
      </c>
      <c r="CT701">
        <v>46062</v>
      </c>
      <c r="CU701">
        <v>1</v>
      </c>
      <c r="CV701">
        <v>1</v>
      </c>
      <c r="CY701">
        <v>1</v>
      </c>
      <c r="CZ701">
        <v>0</v>
      </c>
      <c r="DA701">
        <v>0</v>
      </c>
      <c r="DB701">
        <v>0</v>
      </c>
      <c r="DC701">
        <v>0</v>
      </c>
      <c r="DQ701">
        <v>68</v>
      </c>
    </row>
    <row r="702" spans="95:122" x14ac:dyDescent="0.25">
      <c r="CQ702" t="s">
        <v>637</v>
      </c>
      <c r="CR702" t="s">
        <v>124</v>
      </c>
      <c r="CS702" t="s">
        <v>495</v>
      </c>
      <c r="CT702">
        <v>46081</v>
      </c>
      <c r="CU702">
        <v>1</v>
      </c>
      <c r="CV702">
        <v>1</v>
      </c>
      <c r="CX702">
        <v>1</v>
      </c>
      <c r="CZ702">
        <v>3.4722222222222222E-5</v>
      </c>
      <c r="DA702">
        <v>3.4722222222222222E-5</v>
      </c>
      <c r="DB702">
        <v>9.0127314814814813E-2</v>
      </c>
      <c r="DC702">
        <v>9.3379629629629632E-2</v>
      </c>
      <c r="DD702">
        <v>44</v>
      </c>
      <c r="DE702">
        <v>88</v>
      </c>
      <c r="DF702">
        <v>13</v>
      </c>
      <c r="DG702" t="s">
        <v>730</v>
      </c>
      <c r="DH702">
        <v>38633</v>
      </c>
      <c r="DI702">
        <v>0.29549999999999998</v>
      </c>
      <c r="DQ702">
        <v>68</v>
      </c>
    </row>
    <row r="703" spans="95:122" x14ac:dyDescent="0.25">
      <c r="CQ703" t="s">
        <v>637</v>
      </c>
      <c r="CR703" t="s">
        <v>124</v>
      </c>
      <c r="CS703" t="s">
        <v>493</v>
      </c>
      <c r="CT703">
        <v>46080</v>
      </c>
      <c r="CU703">
        <v>1</v>
      </c>
      <c r="CV703">
        <v>1</v>
      </c>
      <c r="CX703">
        <v>1</v>
      </c>
      <c r="CZ703">
        <v>0</v>
      </c>
      <c r="DA703">
        <v>0</v>
      </c>
      <c r="DB703">
        <v>0.17626157407407408</v>
      </c>
      <c r="DC703">
        <v>0.21820601851851851</v>
      </c>
      <c r="DD703">
        <v>181</v>
      </c>
      <c r="DE703">
        <v>238</v>
      </c>
      <c r="DF703">
        <v>29</v>
      </c>
      <c r="DG703" t="s">
        <v>970</v>
      </c>
      <c r="DH703">
        <v>13654</v>
      </c>
      <c r="DI703">
        <v>0.16020000000000001</v>
      </c>
      <c r="DQ703">
        <v>68</v>
      </c>
    </row>
    <row r="704" spans="95:122" x14ac:dyDescent="0.25">
      <c r="CQ704" t="s">
        <v>637</v>
      </c>
      <c r="CR704" t="s">
        <v>124</v>
      </c>
      <c r="CS704" t="s">
        <v>493</v>
      </c>
      <c r="CT704">
        <v>46081</v>
      </c>
      <c r="CU704">
        <v>1</v>
      </c>
      <c r="CV704">
        <v>1</v>
      </c>
      <c r="CX704">
        <v>1</v>
      </c>
      <c r="CZ704">
        <v>0</v>
      </c>
      <c r="DA704">
        <v>0</v>
      </c>
      <c r="DB704">
        <v>0.11430555555555555</v>
      </c>
      <c r="DC704">
        <v>7.1331018518518516E-2</v>
      </c>
      <c r="DD704">
        <v>102</v>
      </c>
      <c r="DE704">
        <v>132</v>
      </c>
      <c r="DF704">
        <v>20</v>
      </c>
      <c r="DG704">
        <v>1.7</v>
      </c>
      <c r="DH704">
        <v>12107</v>
      </c>
      <c r="DI704">
        <v>0.1961</v>
      </c>
      <c r="DQ704">
        <v>68</v>
      </c>
    </row>
    <row r="705" spans="95:122" x14ac:dyDescent="0.25">
      <c r="CQ705" t="s">
        <v>637</v>
      </c>
      <c r="CR705" t="s">
        <v>124</v>
      </c>
      <c r="CS705" t="s">
        <v>51</v>
      </c>
      <c r="CT705">
        <v>46065</v>
      </c>
      <c r="CU705">
        <v>1</v>
      </c>
      <c r="CV705">
        <v>1</v>
      </c>
      <c r="CW705">
        <v>1</v>
      </c>
      <c r="CZ705">
        <v>4.31712962962963E-3</v>
      </c>
      <c r="DA705">
        <v>4.31712962962963E-3</v>
      </c>
      <c r="DB705">
        <v>2.0266203703703703E-2</v>
      </c>
      <c r="DC705">
        <v>0</v>
      </c>
      <c r="DD705">
        <v>159</v>
      </c>
      <c r="DE705">
        <v>274</v>
      </c>
      <c r="DF705">
        <v>13</v>
      </c>
      <c r="DG705" t="s">
        <v>737</v>
      </c>
      <c r="DH705">
        <v>30523</v>
      </c>
      <c r="DI705">
        <v>8.1799999999999998E-2</v>
      </c>
      <c r="DQ705">
        <v>68</v>
      </c>
    </row>
    <row r="706" spans="95:122" x14ac:dyDescent="0.25">
      <c r="CQ706" t="s">
        <v>637</v>
      </c>
      <c r="CR706" t="s">
        <v>124</v>
      </c>
      <c r="CS706" t="s">
        <v>51</v>
      </c>
      <c r="CT706">
        <v>46081</v>
      </c>
      <c r="CU706">
        <v>1</v>
      </c>
      <c r="CV706">
        <v>1</v>
      </c>
      <c r="CX706">
        <v>1</v>
      </c>
      <c r="CZ706">
        <v>8.1018518518518516E-5</v>
      </c>
      <c r="DA706">
        <v>8.1018518518518516E-5</v>
      </c>
      <c r="DB706">
        <v>0.11534722222222223</v>
      </c>
      <c r="DC706">
        <v>7.2777777777777775E-2</v>
      </c>
      <c r="DD706">
        <v>36</v>
      </c>
      <c r="DE706">
        <v>75</v>
      </c>
      <c r="DF706">
        <v>4</v>
      </c>
      <c r="DG706">
        <v>1.25</v>
      </c>
      <c r="DH706">
        <v>16094</v>
      </c>
      <c r="DI706">
        <v>0.1111</v>
      </c>
      <c r="DQ706">
        <v>68</v>
      </c>
    </row>
    <row r="707" spans="95:122" x14ac:dyDescent="0.25">
      <c r="CQ707" t="s">
        <v>637</v>
      </c>
      <c r="CR707" t="s">
        <v>124</v>
      </c>
      <c r="CS707" t="s">
        <v>49</v>
      </c>
      <c r="CT707">
        <v>46055</v>
      </c>
      <c r="CU707">
        <v>1</v>
      </c>
      <c r="CV707">
        <v>1</v>
      </c>
      <c r="CW707">
        <v>1</v>
      </c>
      <c r="CZ707">
        <v>2.329861111111111E-2</v>
      </c>
      <c r="DA707">
        <v>2.329861111111111E-2</v>
      </c>
      <c r="DB707">
        <v>2.5011574074074075E-2</v>
      </c>
      <c r="DC707">
        <v>3.9930555555555552E-3</v>
      </c>
      <c r="DD707">
        <v>27</v>
      </c>
      <c r="DE707">
        <v>40</v>
      </c>
      <c r="DF707">
        <v>10</v>
      </c>
      <c r="DG707">
        <v>1.2</v>
      </c>
      <c r="DH707">
        <v>15689</v>
      </c>
      <c r="DI707">
        <v>0.37040000000000001</v>
      </c>
      <c r="DJ707">
        <v>4</v>
      </c>
      <c r="DK707">
        <v>0.4</v>
      </c>
      <c r="DL707">
        <v>2214</v>
      </c>
      <c r="DM707">
        <v>554</v>
      </c>
      <c r="DN707">
        <v>814</v>
      </c>
      <c r="DO707">
        <v>0.36770000000000003</v>
      </c>
      <c r="DQ707">
        <v>68</v>
      </c>
      <c r="DR707">
        <v>407</v>
      </c>
    </row>
    <row r="708" spans="95:122" x14ac:dyDescent="0.25">
      <c r="CQ708" t="s">
        <v>637</v>
      </c>
      <c r="CR708" t="s">
        <v>124</v>
      </c>
      <c r="CS708" t="s">
        <v>49</v>
      </c>
      <c r="CT708">
        <v>46062</v>
      </c>
      <c r="CU708">
        <v>1</v>
      </c>
      <c r="CV708">
        <v>1</v>
      </c>
      <c r="CW708">
        <v>1</v>
      </c>
      <c r="CZ708">
        <v>0.22199074074074074</v>
      </c>
      <c r="DA708">
        <v>0.22199074074074074</v>
      </c>
      <c r="DB708">
        <v>1.6620370370370369E-2</v>
      </c>
      <c r="DC708">
        <v>3.5532407407407409E-3</v>
      </c>
      <c r="DD708">
        <v>30</v>
      </c>
      <c r="DE708">
        <v>46</v>
      </c>
      <c r="DF708">
        <v>4</v>
      </c>
      <c r="DG708">
        <v>1.25</v>
      </c>
      <c r="DH708">
        <v>13223</v>
      </c>
      <c r="DI708">
        <v>0.1333</v>
      </c>
      <c r="DQ708">
        <v>68</v>
      </c>
    </row>
    <row r="709" spans="95:122" x14ac:dyDescent="0.25">
      <c r="CQ709" t="s">
        <v>637</v>
      </c>
      <c r="CR709" t="s">
        <v>124</v>
      </c>
      <c r="CS709" t="s">
        <v>49</v>
      </c>
      <c r="CT709">
        <v>46081</v>
      </c>
      <c r="CU709">
        <v>1</v>
      </c>
      <c r="CV709">
        <v>1</v>
      </c>
      <c r="CX709">
        <v>1</v>
      </c>
      <c r="CZ709">
        <v>2.5578703703703705E-3</v>
      </c>
      <c r="DA709">
        <v>2.5578703703703705E-3</v>
      </c>
      <c r="DB709">
        <v>0.13646990740740741</v>
      </c>
      <c r="DC709">
        <v>6.4513888888888885E-2</v>
      </c>
      <c r="DD709">
        <v>29</v>
      </c>
      <c r="DE709">
        <v>43</v>
      </c>
      <c r="DF709">
        <v>9</v>
      </c>
      <c r="DG709" t="s">
        <v>770</v>
      </c>
      <c r="DH709">
        <v>17259</v>
      </c>
      <c r="DI709">
        <v>0.31030000000000002</v>
      </c>
      <c r="DQ709">
        <v>68</v>
      </c>
    </row>
    <row r="710" spans="95:122" x14ac:dyDescent="0.25">
      <c r="CQ710" t="s">
        <v>637</v>
      </c>
      <c r="CR710" t="s">
        <v>124</v>
      </c>
      <c r="CS710" t="s">
        <v>549</v>
      </c>
      <c r="CT710">
        <v>46065</v>
      </c>
      <c r="CU710">
        <v>1</v>
      </c>
      <c r="CV710">
        <v>1</v>
      </c>
      <c r="CW710">
        <v>1</v>
      </c>
      <c r="CZ710">
        <v>7.2222222222222219E-3</v>
      </c>
      <c r="DA710">
        <v>7.2222222222222219E-3</v>
      </c>
      <c r="DB710">
        <v>1.6493055555555556E-2</v>
      </c>
      <c r="DC710">
        <v>4.861111111111111E-4</v>
      </c>
      <c r="DD710">
        <v>111</v>
      </c>
      <c r="DE710">
        <v>132</v>
      </c>
      <c r="DF710">
        <v>18</v>
      </c>
      <c r="DG710" t="s">
        <v>772</v>
      </c>
      <c r="DH710">
        <v>15913</v>
      </c>
      <c r="DI710">
        <v>0.16220000000000001</v>
      </c>
      <c r="DQ710">
        <v>68</v>
      </c>
    </row>
    <row r="711" spans="95:122" x14ac:dyDescent="0.25">
      <c r="CQ711" t="s">
        <v>637</v>
      </c>
      <c r="CR711" t="s">
        <v>124</v>
      </c>
      <c r="CS711" t="s">
        <v>77</v>
      </c>
      <c r="CT711">
        <v>46059</v>
      </c>
      <c r="CU711">
        <v>1</v>
      </c>
      <c r="CV711">
        <v>1</v>
      </c>
      <c r="CX711">
        <v>1</v>
      </c>
      <c r="CZ711">
        <v>0</v>
      </c>
      <c r="DA711">
        <v>0</v>
      </c>
      <c r="DB711">
        <v>4.0949074074074075E-2</v>
      </c>
      <c r="DC711">
        <v>2.6956018518518518E-2</v>
      </c>
      <c r="DD711">
        <v>90</v>
      </c>
      <c r="DE711">
        <v>146</v>
      </c>
      <c r="DF711">
        <v>30</v>
      </c>
      <c r="DG711" t="s">
        <v>1029</v>
      </c>
      <c r="DH711">
        <v>5586</v>
      </c>
      <c r="DI711">
        <v>0.33329999999999999</v>
      </c>
      <c r="DQ711">
        <v>68</v>
      </c>
    </row>
    <row r="712" spans="95:122" x14ac:dyDescent="0.25">
      <c r="CQ712" t="s">
        <v>637</v>
      </c>
      <c r="CR712" t="s">
        <v>124</v>
      </c>
      <c r="CS712" t="s">
        <v>544</v>
      </c>
      <c r="CT712">
        <v>46057</v>
      </c>
      <c r="CU712">
        <v>1</v>
      </c>
      <c r="CV712">
        <v>1</v>
      </c>
      <c r="CX712">
        <v>1</v>
      </c>
      <c r="CZ712">
        <v>4.6296296296296294E-5</v>
      </c>
      <c r="DA712">
        <v>4.6296296296296294E-5</v>
      </c>
      <c r="DB712">
        <v>7.570601851851852E-2</v>
      </c>
      <c r="DC712">
        <v>2.6238425925925925E-2</v>
      </c>
      <c r="DD712">
        <v>118</v>
      </c>
      <c r="DE712">
        <v>201</v>
      </c>
      <c r="DF712">
        <v>41</v>
      </c>
      <c r="DG712" t="s">
        <v>875</v>
      </c>
      <c r="DH712">
        <v>5254</v>
      </c>
      <c r="DI712">
        <v>0.34749999999999998</v>
      </c>
      <c r="DJ712">
        <v>1</v>
      </c>
      <c r="DK712">
        <v>2.4400000000000002E-2</v>
      </c>
      <c r="DL712">
        <v>250</v>
      </c>
      <c r="DM712">
        <v>250</v>
      </c>
      <c r="DQ712">
        <v>68</v>
      </c>
    </row>
    <row r="713" spans="95:122" x14ac:dyDescent="0.25">
      <c r="CQ713" t="s">
        <v>637</v>
      </c>
      <c r="CR713" t="s">
        <v>124</v>
      </c>
      <c r="CS713" t="s">
        <v>544</v>
      </c>
      <c r="CT713">
        <v>46058</v>
      </c>
      <c r="CU713">
        <v>1</v>
      </c>
      <c r="CV713">
        <v>1</v>
      </c>
      <c r="CX713">
        <v>1</v>
      </c>
      <c r="CZ713">
        <v>5.7870370370370373E-5</v>
      </c>
      <c r="DA713">
        <v>5.7870370370370373E-5</v>
      </c>
      <c r="DB713">
        <v>0.12957175925925926</v>
      </c>
      <c r="DC713">
        <v>7.5347222222222222E-3</v>
      </c>
      <c r="DD713">
        <v>123</v>
      </c>
      <c r="DE713">
        <v>201</v>
      </c>
      <c r="DF713">
        <v>38</v>
      </c>
      <c r="DG713" t="s">
        <v>694</v>
      </c>
      <c r="DH713">
        <v>9534</v>
      </c>
      <c r="DI713">
        <v>0.30890000000000001</v>
      </c>
      <c r="DQ713">
        <v>68</v>
      </c>
    </row>
    <row r="714" spans="95:122" x14ac:dyDescent="0.25">
      <c r="CQ714" t="s">
        <v>637</v>
      </c>
      <c r="CR714" t="s">
        <v>124</v>
      </c>
      <c r="CS714" t="s">
        <v>544</v>
      </c>
      <c r="CT714">
        <v>46059</v>
      </c>
      <c r="CU714">
        <v>1</v>
      </c>
      <c r="CV714">
        <v>1</v>
      </c>
      <c r="CX714">
        <v>1</v>
      </c>
      <c r="CZ714">
        <v>1.273148148148148E-4</v>
      </c>
      <c r="DA714">
        <v>1.273148148148148E-4</v>
      </c>
      <c r="DB714">
        <v>6.9467592592592595E-2</v>
      </c>
      <c r="DC714">
        <v>3.2627314814814817E-2</v>
      </c>
      <c r="DD714">
        <v>84</v>
      </c>
      <c r="DE714">
        <v>169</v>
      </c>
      <c r="DF714">
        <v>34</v>
      </c>
      <c r="DG714">
        <v>2</v>
      </c>
      <c r="DH714">
        <v>9867</v>
      </c>
      <c r="DI714">
        <v>0.40479999999999999</v>
      </c>
      <c r="DQ714">
        <v>68</v>
      </c>
    </row>
    <row r="715" spans="95:122" x14ac:dyDescent="0.25">
      <c r="CQ715" t="s">
        <v>637</v>
      </c>
      <c r="CR715" t="s">
        <v>124</v>
      </c>
      <c r="CS715" t="s">
        <v>544</v>
      </c>
      <c r="CT715">
        <v>46065</v>
      </c>
      <c r="CU715">
        <v>1</v>
      </c>
      <c r="CV715">
        <v>1</v>
      </c>
      <c r="CY715">
        <v>1</v>
      </c>
      <c r="CZ715">
        <v>0</v>
      </c>
      <c r="DA715">
        <v>0</v>
      </c>
      <c r="DB715">
        <v>0</v>
      </c>
      <c r="DC715">
        <v>0</v>
      </c>
      <c r="DQ715">
        <v>68</v>
      </c>
    </row>
    <row r="716" spans="95:122" x14ac:dyDescent="0.25">
      <c r="CQ716" t="s">
        <v>637</v>
      </c>
      <c r="CR716" t="s">
        <v>124</v>
      </c>
      <c r="CS716" t="s">
        <v>73</v>
      </c>
      <c r="CT716">
        <v>46058</v>
      </c>
      <c r="CU716">
        <v>1</v>
      </c>
      <c r="CV716">
        <v>1</v>
      </c>
      <c r="CX716">
        <v>1</v>
      </c>
      <c r="CZ716">
        <v>9.2592592592592588E-5</v>
      </c>
      <c r="DA716">
        <v>9.2592592592592588E-5</v>
      </c>
      <c r="DB716">
        <v>0.15375</v>
      </c>
      <c r="DC716">
        <v>6.6469907407407408E-2</v>
      </c>
      <c r="DD716">
        <v>82</v>
      </c>
      <c r="DE716">
        <v>123</v>
      </c>
      <c r="DF716">
        <v>10</v>
      </c>
      <c r="DG716">
        <v>1.7</v>
      </c>
      <c r="DH716">
        <v>11563</v>
      </c>
      <c r="DI716">
        <v>0.122</v>
      </c>
      <c r="DQ716">
        <v>68</v>
      </c>
    </row>
    <row r="717" spans="95:122" x14ac:dyDescent="0.25">
      <c r="CQ717" t="s">
        <v>637</v>
      </c>
      <c r="CR717" t="s">
        <v>124</v>
      </c>
      <c r="CS717" t="s">
        <v>557</v>
      </c>
      <c r="CT717">
        <v>46080</v>
      </c>
      <c r="CU717">
        <v>1</v>
      </c>
      <c r="CV717">
        <v>1</v>
      </c>
      <c r="CX717">
        <v>1</v>
      </c>
      <c r="CZ717">
        <v>1.0416666666666667E-4</v>
      </c>
      <c r="DA717">
        <v>1.0416666666666667E-4</v>
      </c>
      <c r="DB717">
        <v>0.11723379629629629</v>
      </c>
      <c r="DC717">
        <v>0.27006944444444442</v>
      </c>
      <c r="DD717">
        <v>191</v>
      </c>
      <c r="DE717">
        <v>216</v>
      </c>
      <c r="DF717">
        <v>11</v>
      </c>
      <c r="DG717" t="s">
        <v>850</v>
      </c>
      <c r="DH717">
        <v>23521</v>
      </c>
      <c r="DI717">
        <v>5.7599999999999998E-2</v>
      </c>
      <c r="DQ717">
        <v>68</v>
      </c>
    </row>
    <row r="718" spans="95:122" x14ac:dyDescent="0.25">
      <c r="CQ718" t="s">
        <v>637</v>
      </c>
      <c r="CR718" t="s">
        <v>124</v>
      </c>
      <c r="CS718" t="s">
        <v>48</v>
      </c>
      <c r="CT718">
        <v>46058</v>
      </c>
      <c r="CU718">
        <v>1</v>
      </c>
      <c r="CV718">
        <v>1</v>
      </c>
      <c r="CX718">
        <v>1</v>
      </c>
      <c r="CZ718">
        <v>3.4722222222222222E-5</v>
      </c>
      <c r="DA718">
        <v>3.4722222222222222E-5</v>
      </c>
      <c r="DB718">
        <v>0.1257638888888889</v>
      </c>
      <c r="DC718">
        <v>4.0428240740740744E-2</v>
      </c>
      <c r="DD718">
        <v>103</v>
      </c>
      <c r="DE718">
        <v>144</v>
      </c>
      <c r="DF718">
        <v>28</v>
      </c>
      <c r="DG718" t="s">
        <v>806</v>
      </c>
      <c r="DH718">
        <v>7931</v>
      </c>
      <c r="DI718">
        <v>0.27179999999999999</v>
      </c>
      <c r="DQ718">
        <v>68</v>
      </c>
    </row>
    <row r="719" spans="95:122" x14ac:dyDescent="0.25">
      <c r="CQ719" t="s">
        <v>637</v>
      </c>
      <c r="CR719" t="s">
        <v>125</v>
      </c>
      <c r="CS719" t="s">
        <v>109</v>
      </c>
      <c r="CT719">
        <v>46065</v>
      </c>
      <c r="CU719">
        <v>1</v>
      </c>
      <c r="CV719">
        <v>1</v>
      </c>
      <c r="CX719">
        <v>1</v>
      </c>
      <c r="CZ719">
        <v>3.8194444444444446E-4</v>
      </c>
      <c r="DA719">
        <v>3.8194444444444446E-4</v>
      </c>
      <c r="DB719">
        <v>1.2488425925925925E-2</v>
      </c>
      <c r="DC719">
        <v>3.2754629629629631E-3</v>
      </c>
      <c r="DD719">
        <v>140</v>
      </c>
      <c r="DE719">
        <v>283</v>
      </c>
      <c r="DF719">
        <v>16</v>
      </c>
      <c r="DG719">
        <v>1.75</v>
      </c>
      <c r="DH719">
        <v>29437</v>
      </c>
      <c r="DI719">
        <v>0.1143</v>
      </c>
      <c r="DJ719">
        <v>1</v>
      </c>
      <c r="DK719">
        <v>6.25E-2</v>
      </c>
      <c r="DL719">
        <v>4380</v>
      </c>
      <c r="DM719">
        <v>4380</v>
      </c>
      <c r="DN719">
        <v>1000</v>
      </c>
      <c r="DO719">
        <v>0.2283</v>
      </c>
      <c r="DP719">
        <v>8.9399999999999993E-2</v>
      </c>
      <c r="DQ719">
        <v>68</v>
      </c>
      <c r="DR719">
        <v>1000</v>
      </c>
    </row>
    <row r="720" spans="95:122" x14ac:dyDescent="0.25">
      <c r="CQ720" t="s">
        <v>637</v>
      </c>
      <c r="CR720" t="s">
        <v>125</v>
      </c>
      <c r="CS720" t="s">
        <v>60</v>
      </c>
      <c r="CT720">
        <v>46078</v>
      </c>
      <c r="CU720">
        <v>1</v>
      </c>
      <c r="CV720">
        <v>1</v>
      </c>
      <c r="CX720">
        <v>1</v>
      </c>
      <c r="CZ720">
        <v>8.1018518518518516E-5</v>
      </c>
      <c r="DA720">
        <v>8.1018518518518516E-5</v>
      </c>
      <c r="DB720">
        <v>0.19339120370370369</v>
      </c>
      <c r="DC720">
        <v>0.13349537037037038</v>
      </c>
      <c r="DD720">
        <v>129</v>
      </c>
      <c r="DE720">
        <v>200</v>
      </c>
      <c r="DF720">
        <v>11</v>
      </c>
      <c r="DG720" t="s">
        <v>1092</v>
      </c>
      <c r="DH720">
        <v>24758</v>
      </c>
      <c r="DI720">
        <v>8.5300000000000001E-2</v>
      </c>
      <c r="DQ720">
        <v>68</v>
      </c>
    </row>
    <row r="721" spans="95:122" x14ac:dyDescent="0.25">
      <c r="CQ721" t="s">
        <v>637</v>
      </c>
      <c r="CR721" t="s">
        <v>125</v>
      </c>
      <c r="CS721" t="s">
        <v>85</v>
      </c>
      <c r="CT721">
        <v>46065</v>
      </c>
      <c r="CU721">
        <v>1</v>
      </c>
      <c r="CV721">
        <v>1</v>
      </c>
      <c r="CW721">
        <v>1</v>
      </c>
      <c r="CZ721">
        <v>6.4930555555555557E-3</v>
      </c>
      <c r="DA721">
        <v>6.4930555555555557E-3</v>
      </c>
      <c r="DB721">
        <v>0</v>
      </c>
      <c r="DC721">
        <v>0</v>
      </c>
      <c r="DD721">
        <v>126</v>
      </c>
      <c r="DE721">
        <v>270</v>
      </c>
      <c r="DF721">
        <v>20</v>
      </c>
      <c r="DG721">
        <v>1.8</v>
      </c>
      <c r="DH721">
        <v>26084</v>
      </c>
      <c r="DI721">
        <v>0.15870000000000001</v>
      </c>
      <c r="DJ721">
        <v>2</v>
      </c>
      <c r="DK721">
        <v>0.1</v>
      </c>
      <c r="DL721">
        <v>520</v>
      </c>
      <c r="DM721">
        <v>260</v>
      </c>
      <c r="DN721">
        <v>300</v>
      </c>
      <c r="DO721">
        <v>0.57689999999999997</v>
      </c>
      <c r="DP721">
        <v>0.5101</v>
      </c>
      <c r="DQ721">
        <v>68</v>
      </c>
      <c r="DR721">
        <v>300</v>
      </c>
    </row>
    <row r="722" spans="95:122" x14ac:dyDescent="0.25">
      <c r="CQ722" t="s">
        <v>637</v>
      </c>
      <c r="CR722" t="s">
        <v>125</v>
      </c>
      <c r="CS722" t="s">
        <v>85</v>
      </c>
      <c r="CT722">
        <v>46078</v>
      </c>
      <c r="CU722">
        <v>1</v>
      </c>
      <c r="CV722">
        <v>1</v>
      </c>
      <c r="CX722">
        <v>1</v>
      </c>
      <c r="CZ722">
        <v>0</v>
      </c>
      <c r="DA722">
        <v>0</v>
      </c>
      <c r="DB722">
        <v>0.20627314814814815</v>
      </c>
      <c r="DC722">
        <v>0.13495370370370371</v>
      </c>
      <c r="DD722">
        <v>116</v>
      </c>
      <c r="DE722">
        <v>240</v>
      </c>
      <c r="DF722">
        <v>22</v>
      </c>
      <c r="DG722" t="s">
        <v>1016</v>
      </c>
      <c r="DH722">
        <v>49539</v>
      </c>
      <c r="DI722">
        <v>0.18970000000000001</v>
      </c>
      <c r="DQ722">
        <v>68</v>
      </c>
    </row>
    <row r="723" spans="95:122" x14ac:dyDescent="0.25">
      <c r="CQ723" t="s">
        <v>637</v>
      </c>
      <c r="CR723" t="s">
        <v>125</v>
      </c>
      <c r="CS723" t="s">
        <v>75</v>
      </c>
      <c r="CT723">
        <v>46078</v>
      </c>
      <c r="CU723">
        <v>1</v>
      </c>
      <c r="CV723">
        <v>1</v>
      </c>
      <c r="CX723">
        <v>1</v>
      </c>
      <c r="CZ723">
        <v>2.199074074074074E-4</v>
      </c>
      <c r="DA723">
        <v>2.199074074074074E-4</v>
      </c>
      <c r="DB723">
        <v>0.19511574074074073</v>
      </c>
      <c r="DC723">
        <v>0.14196759259259259</v>
      </c>
      <c r="DD723">
        <v>92</v>
      </c>
      <c r="DE723">
        <v>201</v>
      </c>
      <c r="DF723">
        <v>15</v>
      </c>
      <c r="DG723" t="s">
        <v>901</v>
      </c>
      <c r="DH723">
        <v>35434</v>
      </c>
      <c r="DI723">
        <v>0.16300000000000001</v>
      </c>
      <c r="DQ723">
        <v>68</v>
      </c>
    </row>
    <row r="724" spans="95:122" x14ac:dyDescent="0.25">
      <c r="CQ724" t="s">
        <v>637</v>
      </c>
      <c r="CR724" t="s">
        <v>125</v>
      </c>
      <c r="CS724" t="s">
        <v>206</v>
      </c>
      <c r="CT724">
        <v>46078</v>
      </c>
      <c r="CU724">
        <v>1</v>
      </c>
      <c r="CV724">
        <v>1</v>
      </c>
      <c r="CX724">
        <v>1</v>
      </c>
      <c r="CZ724">
        <v>1.1574074074074075E-4</v>
      </c>
      <c r="DA724">
        <v>1.1574074074074075E-4</v>
      </c>
      <c r="DB724">
        <v>0.20622685185185186</v>
      </c>
      <c r="DC724">
        <v>0.16487268518518519</v>
      </c>
      <c r="DD724">
        <v>116</v>
      </c>
      <c r="DE724">
        <v>312</v>
      </c>
      <c r="DF724">
        <v>21</v>
      </c>
      <c r="DG724" t="s">
        <v>677</v>
      </c>
      <c r="DH724">
        <v>17195</v>
      </c>
      <c r="DI724">
        <v>0.18099999999999999</v>
      </c>
      <c r="DQ724">
        <v>68</v>
      </c>
    </row>
    <row r="725" spans="95:122" x14ac:dyDescent="0.25">
      <c r="CQ725" t="s">
        <v>637</v>
      </c>
      <c r="CR725" t="s">
        <v>125</v>
      </c>
      <c r="CS725" t="s">
        <v>59</v>
      </c>
      <c r="CT725">
        <v>46078</v>
      </c>
      <c r="CU725">
        <v>1</v>
      </c>
      <c r="CV725">
        <v>1</v>
      </c>
      <c r="CX725">
        <v>1</v>
      </c>
      <c r="CZ725">
        <v>6.9444444444444444E-5</v>
      </c>
      <c r="DA725">
        <v>6.9444444444444444E-5</v>
      </c>
      <c r="DB725">
        <v>0.18726851851851853</v>
      </c>
      <c r="DC725">
        <v>0.15613425925925925</v>
      </c>
      <c r="DD725">
        <v>190</v>
      </c>
      <c r="DE725">
        <v>371</v>
      </c>
      <c r="DF725">
        <v>24</v>
      </c>
      <c r="DG725">
        <v>1.625</v>
      </c>
      <c r="DH725">
        <v>42525</v>
      </c>
      <c r="DI725">
        <v>0.1263</v>
      </c>
      <c r="DQ725">
        <v>68</v>
      </c>
    </row>
    <row r="726" spans="95:122" x14ac:dyDescent="0.25">
      <c r="CQ726" t="s">
        <v>637</v>
      </c>
      <c r="CR726" t="s">
        <v>125</v>
      </c>
      <c r="CS726" t="s">
        <v>10</v>
      </c>
      <c r="CT726">
        <v>46078</v>
      </c>
      <c r="CU726">
        <v>1</v>
      </c>
      <c r="CV726">
        <v>1</v>
      </c>
      <c r="CX726">
        <v>1</v>
      </c>
      <c r="CZ726">
        <v>5.7870370370370373E-5</v>
      </c>
      <c r="DA726">
        <v>5.7870370370370373E-5</v>
      </c>
      <c r="DB726">
        <v>0.20944444444444443</v>
      </c>
      <c r="DC726">
        <v>0.13568287037037038</v>
      </c>
      <c r="DD726">
        <v>152</v>
      </c>
      <c r="DE726">
        <v>274</v>
      </c>
      <c r="DF726">
        <v>23</v>
      </c>
      <c r="DG726" t="s">
        <v>1121</v>
      </c>
      <c r="DH726">
        <v>32275</v>
      </c>
      <c r="DI726">
        <v>0.15129999999999999</v>
      </c>
      <c r="DQ726">
        <v>68</v>
      </c>
    </row>
    <row r="727" spans="95:122" x14ac:dyDescent="0.25">
      <c r="CQ727" t="s">
        <v>637</v>
      </c>
      <c r="CR727" t="s">
        <v>2</v>
      </c>
      <c r="CS727" t="s">
        <v>15</v>
      </c>
      <c r="CT727">
        <v>46081</v>
      </c>
      <c r="CU727">
        <v>1</v>
      </c>
      <c r="CV727">
        <v>1</v>
      </c>
      <c r="CX727">
        <v>1</v>
      </c>
      <c r="CZ727">
        <v>4.6296296296296294E-5</v>
      </c>
      <c r="DA727">
        <v>4.6296296296296294E-5</v>
      </c>
      <c r="DB727">
        <v>8.8773148148148143E-2</v>
      </c>
      <c r="DC727">
        <v>0.10524305555555556</v>
      </c>
      <c r="DD727">
        <v>16</v>
      </c>
      <c r="DE727">
        <v>23</v>
      </c>
      <c r="DF727">
        <v>10</v>
      </c>
      <c r="DG727">
        <v>1.4</v>
      </c>
      <c r="DH727">
        <v>12495</v>
      </c>
      <c r="DI727">
        <v>0.625</v>
      </c>
      <c r="DQ727">
        <v>68</v>
      </c>
    </row>
    <row r="728" spans="95:122" x14ac:dyDescent="0.25">
      <c r="CQ728" t="s">
        <v>637</v>
      </c>
      <c r="CR728" t="s">
        <v>2</v>
      </c>
      <c r="CS728" t="s">
        <v>42</v>
      </c>
      <c r="CT728">
        <v>46064</v>
      </c>
      <c r="CU728">
        <v>1</v>
      </c>
      <c r="CV728">
        <v>1</v>
      </c>
      <c r="CW728">
        <v>1</v>
      </c>
      <c r="CZ728">
        <v>5.3935185185185188E-3</v>
      </c>
      <c r="DA728">
        <v>5.3935185185185188E-3</v>
      </c>
      <c r="DB728">
        <v>1.255787037037037E-2</v>
      </c>
      <c r="DC728">
        <v>1.5358796296296296E-2</v>
      </c>
      <c r="DD728">
        <v>94</v>
      </c>
      <c r="DE728">
        <v>193</v>
      </c>
      <c r="DF728">
        <v>14</v>
      </c>
      <c r="DG728" t="s">
        <v>748</v>
      </c>
      <c r="DH728">
        <v>13898</v>
      </c>
      <c r="DI728">
        <v>0.1489</v>
      </c>
      <c r="DQ728">
        <v>68</v>
      </c>
    </row>
    <row r="729" spans="95:122" x14ac:dyDescent="0.25">
      <c r="CQ729" t="s">
        <v>637</v>
      </c>
      <c r="CR729" t="s">
        <v>2</v>
      </c>
      <c r="CS729" t="s">
        <v>42</v>
      </c>
      <c r="CT729">
        <v>46069</v>
      </c>
      <c r="CU729">
        <v>1</v>
      </c>
      <c r="CV729">
        <v>1</v>
      </c>
      <c r="CX729">
        <v>1</v>
      </c>
      <c r="CZ729">
        <v>3.0092592592592595E-4</v>
      </c>
      <c r="DA729">
        <v>3.0092592592592595E-4</v>
      </c>
      <c r="DB729">
        <v>0.19666666666666666</v>
      </c>
      <c r="DC729">
        <v>0.13474537037037038</v>
      </c>
      <c r="DD729">
        <v>103</v>
      </c>
      <c r="DE729">
        <v>215</v>
      </c>
      <c r="DF729">
        <v>29</v>
      </c>
      <c r="DG729" t="s">
        <v>869</v>
      </c>
      <c r="DH729">
        <v>7200</v>
      </c>
      <c r="DI729">
        <v>0.28160000000000002</v>
      </c>
      <c r="DJ729">
        <v>1</v>
      </c>
      <c r="DK729">
        <v>3.4500000000000003E-2</v>
      </c>
      <c r="DL729">
        <v>300</v>
      </c>
      <c r="DM729">
        <v>300</v>
      </c>
      <c r="DQ729">
        <v>68</v>
      </c>
    </row>
    <row r="730" spans="95:122" x14ac:dyDescent="0.25">
      <c r="CQ730" t="s">
        <v>637</v>
      </c>
      <c r="CR730" t="s">
        <v>2</v>
      </c>
      <c r="CS730" t="s">
        <v>42</v>
      </c>
      <c r="CT730">
        <v>46081</v>
      </c>
      <c r="CU730">
        <v>1</v>
      </c>
      <c r="CV730">
        <v>1</v>
      </c>
      <c r="CX730">
        <v>1</v>
      </c>
      <c r="CZ730">
        <v>2.8935185185185184E-4</v>
      </c>
      <c r="DA730">
        <v>2.8935185185185184E-4</v>
      </c>
      <c r="DB730">
        <v>0.11194444444444444</v>
      </c>
      <c r="DC730">
        <v>7.9502314814814817E-2</v>
      </c>
      <c r="DD730">
        <v>32</v>
      </c>
      <c r="DE730">
        <v>75</v>
      </c>
      <c r="DF730">
        <v>15</v>
      </c>
      <c r="DG730" t="s">
        <v>745</v>
      </c>
      <c r="DH730">
        <v>15347</v>
      </c>
      <c r="DI730">
        <v>0.46879999999999999</v>
      </c>
      <c r="DQ730">
        <v>68</v>
      </c>
    </row>
    <row r="731" spans="95:122" x14ac:dyDescent="0.25">
      <c r="CQ731" t="s">
        <v>637</v>
      </c>
      <c r="CR731" t="s">
        <v>2</v>
      </c>
      <c r="CS731" t="s">
        <v>68</v>
      </c>
      <c r="CT731">
        <v>46064</v>
      </c>
      <c r="CU731">
        <v>1</v>
      </c>
      <c r="CV731">
        <v>1</v>
      </c>
      <c r="CZ731">
        <v>0</v>
      </c>
      <c r="DA731">
        <v>0</v>
      </c>
      <c r="DB731">
        <v>0</v>
      </c>
      <c r="DC731">
        <v>0</v>
      </c>
      <c r="DQ731">
        <v>68</v>
      </c>
    </row>
    <row r="732" spans="95:122" x14ac:dyDescent="0.25">
      <c r="CQ732" t="s">
        <v>637</v>
      </c>
      <c r="CR732" t="s">
        <v>2</v>
      </c>
      <c r="CS732" t="s">
        <v>76</v>
      </c>
      <c r="CT732">
        <v>46081</v>
      </c>
      <c r="CU732">
        <v>1</v>
      </c>
      <c r="CV732">
        <v>1</v>
      </c>
      <c r="CX732">
        <v>1</v>
      </c>
      <c r="CZ732">
        <v>0</v>
      </c>
      <c r="DA732">
        <v>0</v>
      </c>
      <c r="DB732">
        <v>0.12373842592592593</v>
      </c>
      <c r="DC732">
        <v>6.0324074074074072E-2</v>
      </c>
      <c r="DD732">
        <v>33</v>
      </c>
      <c r="DE732">
        <v>43</v>
      </c>
      <c r="DF732">
        <v>7</v>
      </c>
      <c r="DG732" t="s">
        <v>748</v>
      </c>
      <c r="DH732">
        <v>15385</v>
      </c>
      <c r="DI732">
        <v>0.21210000000000001</v>
      </c>
      <c r="DQ732">
        <v>68</v>
      </c>
    </row>
    <row r="733" spans="95:122" x14ac:dyDescent="0.25">
      <c r="CQ733" t="s">
        <v>637</v>
      </c>
      <c r="CR733" t="s">
        <v>6</v>
      </c>
      <c r="CS733" t="s">
        <v>19</v>
      </c>
      <c r="CT733">
        <v>46066</v>
      </c>
      <c r="CU733">
        <v>1</v>
      </c>
      <c r="CV733">
        <v>1</v>
      </c>
      <c r="CX733">
        <v>1</v>
      </c>
      <c r="CZ733">
        <v>3.4722222222222224E-4</v>
      </c>
      <c r="DA733">
        <v>3.4722222222222224E-4</v>
      </c>
      <c r="DB733">
        <v>0.27430555555555558</v>
      </c>
      <c r="DC733">
        <v>0.14277777777777778</v>
      </c>
      <c r="DD733">
        <v>198</v>
      </c>
      <c r="DE733">
        <v>301</v>
      </c>
      <c r="DF733">
        <v>23</v>
      </c>
      <c r="DG733" t="s">
        <v>898</v>
      </c>
      <c r="DH733">
        <v>21703</v>
      </c>
      <c r="DI733">
        <v>0.1162</v>
      </c>
      <c r="DQ733">
        <v>68</v>
      </c>
    </row>
    <row r="734" spans="95:122" x14ac:dyDescent="0.25">
      <c r="CQ734" t="s">
        <v>637</v>
      </c>
      <c r="CR734" t="s">
        <v>6</v>
      </c>
      <c r="CS734" t="s">
        <v>19</v>
      </c>
      <c r="CT734">
        <v>46079</v>
      </c>
      <c r="CU734">
        <v>1</v>
      </c>
      <c r="CV734">
        <v>1</v>
      </c>
      <c r="CX734">
        <v>1</v>
      </c>
      <c r="CZ734">
        <v>1.1574074074074073E-5</v>
      </c>
      <c r="DA734">
        <v>1.1574074074074073E-5</v>
      </c>
      <c r="DB734">
        <v>0.21753472222222223</v>
      </c>
      <c r="DC734">
        <v>0.16375000000000001</v>
      </c>
      <c r="DD734">
        <v>132</v>
      </c>
      <c r="DE734">
        <v>231</v>
      </c>
      <c r="DF734">
        <v>21</v>
      </c>
      <c r="DG734" t="s">
        <v>806</v>
      </c>
      <c r="DH734">
        <v>18975</v>
      </c>
      <c r="DI734">
        <v>0.15909999999999999</v>
      </c>
      <c r="DJ734">
        <v>1</v>
      </c>
      <c r="DK734">
        <v>4.7600000000000003E-2</v>
      </c>
      <c r="DL734">
        <v>380</v>
      </c>
      <c r="DM734">
        <v>380</v>
      </c>
      <c r="DQ734">
        <v>68</v>
      </c>
    </row>
    <row r="735" spans="95:122" x14ac:dyDescent="0.25">
      <c r="CQ735" t="s">
        <v>637</v>
      </c>
      <c r="CR735" t="s">
        <v>6</v>
      </c>
      <c r="CS735" t="s">
        <v>80</v>
      </c>
      <c r="CT735">
        <v>46057</v>
      </c>
      <c r="CU735">
        <v>1</v>
      </c>
      <c r="CV735">
        <v>1</v>
      </c>
      <c r="CX735">
        <v>1</v>
      </c>
      <c r="CZ735">
        <v>6.9444444444444444E-5</v>
      </c>
      <c r="DA735">
        <v>6.9444444444444444E-5</v>
      </c>
      <c r="DB735">
        <v>8.2847222222222225E-2</v>
      </c>
      <c r="DC735">
        <v>1.6562500000000001E-2</v>
      </c>
      <c r="DD735">
        <v>154</v>
      </c>
      <c r="DE735">
        <v>214</v>
      </c>
      <c r="DF735">
        <v>16</v>
      </c>
      <c r="DG735">
        <v>2.3125</v>
      </c>
      <c r="DH735">
        <v>14085</v>
      </c>
      <c r="DI735">
        <v>0.10390000000000001</v>
      </c>
      <c r="DJ735">
        <v>1</v>
      </c>
      <c r="DK735">
        <v>6.25E-2</v>
      </c>
      <c r="DL735">
        <v>100</v>
      </c>
      <c r="DM735">
        <v>100</v>
      </c>
      <c r="DN735">
        <v>100</v>
      </c>
      <c r="DO735">
        <v>1</v>
      </c>
      <c r="DP735">
        <v>0.30520000000000003</v>
      </c>
      <c r="DQ735">
        <v>68</v>
      </c>
      <c r="DR735">
        <v>100</v>
      </c>
    </row>
    <row r="736" spans="95:122" x14ac:dyDescent="0.25">
      <c r="CQ736" t="s">
        <v>637</v>
      </c>
      <c r="CR736" t="s">
        <v>6</v>
      </c>
      <c r="CS736" t="s">
        <v>80</v>
      </c>
      <c r="CT736">
        <v>46079</v>
      </c>
      <c r="CU736">
        <v>1</v>
      </c>
      <c r="CV736">
        <v>1</v>
      </c>
      <c r="CX736">
        <v>1</v>
      </c>
      <c r="CZ736">
        <v>4.6296296296296294E-5</v>
      </c>
      <c r="DA736">
        <v>4.6296296296296294E-5</v>
      </c>
      <c r="DB736">
        <v>0.15594907407407407</v>
      </c>
      <c r="DC736">
        <v>0.18809027777777779</v>
      </c>
      <c r="DD736">
        <v>83</v>
      </c>
      <c r="DE736">
        <v>122</v>
      </c>
      <c r="DF736">
        <v>14</v>
      </c>
      <c r="DG736" t="s">
        <v>799</v>
      </c>
      <c r="DH736">
        <v>61240</v>
      </c>
      <c r="DI736">
        <v>0.16869999999999999</v>
      </c>
      <c r="DQ736">
        <v>68</v>
      </c>
    </row>
    <row r="737" spans="95:122" x14ac:dyDescent="0.25">
      <c r="CQ737" t="s">
        <v>637</v>
      </c>
      <c r="CR737" t="s">
        <v>6</v>
      </c>
      <c r="CS737" t="s">
        <v>80</v>
      </c>
      <c r="CT737">
        <v>46081</v>
      </c>
      <c r="CU737">
        <v>1</v>
      </c>
      <c r="CV737">
        <v>1</v>
      </c>
      <c r="CX737">
        <v>1</v>
      </c>
      <c r="CZ737">
        <v>1.5046296296296297E-4</v>
      </c>
      <c r="DA737">
        <v>1.5046296296296297E-4</v>
      </c>
      <c r="DB737">
        <v>0.13344907407407408</v>
      </c>
      <c r="DC737">
        <v>4.65625E-2</v>
      </c>
      <c r="DD737">
        <v>18</v>
      </c>
      <c r="DE737">
        <v>32</v>
      </c>
      <c r="DF737">
        <v>7</v>
      </c>
      <c r="DG737" t="s">
        <v>806</v>
      </c>
      <c r="DH737">
        <v>33366</v>
      </c>
      <c r="DI737">
        <v>0.38890000000000002</v>
      </c>
      <c r="DQ737">
        <v>68</v>
      </c>
    </row>
    <row r="738" spans="95:122" x14ac:dyDescent="0.25">
      <c r="CQ738" t="s">
        <v>637</v>
      </c>
      <c r="CR738" t="s">
        <v>6</v>
      </c>
      <c r="CS738" t="s">
        <v>81</v>
      </c>
      <c r="CT738">
        <v>46066</v>
      </c>
      <c r="CU738">
        <v>1</v>
      </c>
      <c r="CV738">
        <v>1</v>
      </c>
      <c r="CX738">
        <v>1</v>
      </c>
      <c r="CZ738">
        <v>2.3148148148148147E-5</v>
      </c>
      <c r="DA738">
        <v>2.3148148148148147E-5</v>
      </c>
      <c r="DB738">
        <v>0.22703703703703704</v>
      </c>
      <c r="DC738">
        <v>8.1250000000000003E-2</v>
      </c>
      <c r="DD738">
        <v>82</v>
      </c>
      <c r="DE738">
        <v>142</v>
      </c>
      <c r="DF738">
        <v>16</v>
      </c>
      <c r="DG738">
        <v>2.0625</v>
      </c>
      <c r="DH738">
        <v>5713</v>
      </c>
      <c r="DI738">
        <v>0.1951</v>
      </c>
      <c r="DQ738">
        <v>68</v>
      </c>
    </row>
    <row r="739" spans="95:122" x14ac:dyDescent="0.25">
      <c r="CQ739" t="s">
        <v>637</v>
      </c>
      <c r="CR739" t="s">
        <v>6</v>
      </c>
      <c r="CS739" t="s">
        <v>81</v>
      </c>
      <c r="CT739">
        <v>46081</v>
      </c>
      <c r="CU739">
        <v>1</v>
      </c>
      <c r="CV739">
        <v>1</v>
      </c>
      <c r="CX739">
        <v>1</v>
      </c>
      <c r="CZ739">
        <v>1.1574074074074075E-4</v>
      </c>
      <c r="DA739">
        <v>1.1574074074074075E-4</v>
      </c>
      <c r="DB739">
        <v>0.12975694444444444</v>
      </c>
      <c r="DC739">
        <v>6.8842592592592594E-2</v>
      </c>
      <c r="DD739">
        <v>63</v>
      </c>
      <c r="DE739">
        <v>84</v>
      </c>
      <c r="DF739">
        <v>6</v>
      </c>
      <c r="DG739">
        <v>1.5</v>
      </c>
      <c r="DH739">
        <v>24905</v>
      </c>
      <c r="DI739">
        <v>9.5200000000000007E-2</v>
      </c>
      <c r="DQ739">
        <v>68</v>
      </c>
    </row>
    <row r="740" spans="95:122" x14ac:dyDescent="0.25">
      <c r="CQ740" t="s">
        <v>637</v>
      </c>
      <c r="CR740" t="s">
        <v>6</v>
      </c>
      <c r="CS740" t="s">
        <v>105</v>
      </c>
      <c r="CT740">
        <v>46066</v>
      </c>
      <c r="CU740">
        <v>1</v>
      </c>
      <c r="CV740">
        <v>1</v>
      </c>
      <c r="CX740">
        <v>1</v>
      </c>
      <c r="CZ740">
        <v>1.273148148148148E-4</v>
      </c>
      <c r="DA740">
        <v>1.273148148148148E-4</v>
      </c>
      <c r="DB740">
        <v>0.23287037037037037</v>
      </c>
      <c r="DC740">
        <v>0.10494212962962964</v>
      </c>
      <c r="DD740">
        <v>115</v>
      </c>
      <c r="DE740">
        <v>259</v>
      </c>
      <c r="DF740">
        <v>17</v>
      </c>
      <c r="DG740" t="s">
        <v>1124</v>
      </c>
      <c r="DH740">
        <v>24742</v>
      </c>
      <c r="DI740">
        <v>0.14779999999999999</v>
      </c>
      <c r="DQ740">
        <v>68</v>
      </c>
    </row>
    <row r="741" spans="95:122" x14ac:dyDescent="0.25">
      <c r="CQ741" t="s">
        <v>637</v>
      </c>
      <c r="CR741" t="s">
        <v>6</v>
      </c>
      <c r="CS741" t="s">
        <v>26</v>
      </c>
      <c r="CT741">
        <v>46064</v>
      </c>
      <c r="CU741">
        <v>1</v>
      </c>
      <c r="CV741">
        <v>1</v>
      </c>
      <c r="CX741">
        <v>1</v>
      </c>
      <c r="CZ741">
        <v>1.7361111111111112E-4</v>
      </c>
      <c r="DA741">
        <v>1.7361111111111112E-4</v>
      </c>
      <c r="DB741">
        <v>8.4953703703703701E-3</v>
      </c>
      <c r="DC741">
        <v>1.1226851851851852E-2</v>
      </c>
      <c r="DD741">
        <v>175</v>
      </c>
      <c r="DE741">
        <v>257</v>
      </c>
      <c r="DF741">
        <v>8</v>
      </c>
      <c r="DG741">
        <v>1.375</v>
      </c>
      <c r="DH741">
        <v>8112</v>
      </c>
      <c r="DI741">
        <v>4.5699999999999998E-2</v>
      </c>
      <c r="DQ741">
        <v>68</v>
      </c>
    </row>
    <row r="742" spans="95:122" x14ac:dyDescent="0.25">
      <c r="CQ742" t="s">
        <v>637</v>
      </c>
      <c r="CR742" t="s">
        <v>6</v>
      </c>
      <c r="CS742" t="s">
        <v>26</v>
      </c>
      <c r="CT742">
        <v>46066</v>
      </c>
      <c r="CU742">
        <v>1</v>
      </c>
      <c r="CV742">
        <v>1</v>
      </c>
      <c r="CX742">
        <v>1</v>
      </c>
      <c r="CZ742">
        <v>2.0833333333333335E-4</v>
      </c>
      <c r="DA742">
        <v>2.0833333333333335E-4</v>
      </c>
      <c r="DB742">
        <v>0.24787037037037038</v>
      </c>
      <c r="DC742">
        <v>7.768518518518519E-2</v>
      </c>
      <c r="DD742">
        <v>142</v>
      </c>
      <c r="DE742">
        <v>259</v>
      </c>
      <c r="DF742">
        <v>21</v>
      </c>
      <c r="DG742" t="s">
        <v>848</v>
      </c>
      <c r="DH742">
        <v>16895</v>
      </c>
      <c r="DI742">
        <v>0.1479</v>
      </c>
      <c r="DQ742">
        <v>68</v>
      </c>
    </row>
    <row r="743" spans="95:122" x14ac:dyDescent="0.25">
      <c r="CQ743" t="s">
        <v>637</v>
      </c>
      <c r="CR743" t="s">
        <v>6</v>
      </c>
      <c r="CS743" t="s">
        <v>26</v>
      </c>
      <c r="CT743">
        <v>46079</v>
      </c>
      <c r="CU743">
        <v>1</v>
      </c>
      <c r="CV743">
        <v>1</v>
      </c>
      <c r="CX743">
        <v>1</v>
      </c>
      <c r="CZ743">
        <v>1.0416666666666667E-4</v>
      </c>
      <c r="DA743">
        <v>1.0416666666666667E-4</v>
      </c>
      <c r="DB743">
        <v>0.17827546296296296</v>
      </c>
      <c r="DC743">
        <v>0.19354166666666667</v>
      </c>
      <c r="DD743">
        <v>142</v>
      </c>
      <c r="DE743">
        <v>244</v>
      </c>
      <c r="DF743">
        <v>20</v>
      </c>
      <c r="DG743">
        <v>1.35</v>
      </c>
      <c r="DH743">
        <v>30665</v>
      </c>
      <c r="DI743">
        <v>0.14080000000000001</v>
      </c>
      <c r="DQ743">
        <v>68</v>
      </c>
    </row>
    <row r="744" spans="95:122" x14ac:dyDescent="0.25">
      <c r="CQ744" t="s">
        <v>637</v>
      </c>
      <c r="CR744" t="s">
        <v>6</v>
      </c>
      <c r="CS744" t="s">
        <v>35</v>
      </c>
      <c r="CT744">
        <v>46064</v>
      </c>
      <c r="CU744">
        <v>1</v>
      </c>
      <c r="CV744">
        <v>1</v>
      </c>
      <c r="CX744">
        <v>1</v>
      </c>
      <c r="CZ744">
        <v>1.0416666666666667E-4</v>
      </c>
      <c r="DA744">
        <v>1.0416666666666667E-4</v>
      </c>
      <c r="DB744">
        <v>1.8564814814814815E-2</v>
      </c>
      <c r="DC744">
        <v>0</v>
      </c>
      <c r="DD744">
        <v>59</v>
      </c>
      <c r="DE744">
        <v>117</v>
      </c>
      <c r="DF744">
        <v>20</v>
      </c>
      <c r="DG744">
        <v>1.5</v>
      </c>
      <c r="DH744">
        <v>21894</v>
      </c>
      <c r="DI744">
        <v>0.33900000000000002</v>
      </c>
      <c r="DQ744">
        <v>68</v>
      </c>
    </row>
    <row r="745" spans="95:122" x14ac:dyDescent="0.25">
      <c r="CQ745" t="s">
        <v>637</v>
      </c>
      <c r="CR745" t="s">
        <v>6</v>
      </c>
      <c r="CS745" t="s">
        <v>35</v>
      </c>
      <c r="CT745">
        <v>46066</v>
      </c>
      <c r="CU745">
        <v>1</v>
      </c>
      <c r="CV745">
        <v>1</v>
      </c>
      <c r="CX745">
        <v>1</v>
      </c>
      <c r="CZ745">
        <v>9.2592592592592588E-5</v>
      </c>
      <c r="DA745">
        <v>9.2592592592592588E-5</v>
      </c>
      <c r="DB745">
        <v>0.18118055555555557</v>
      </c>
      <c r="DC745">
        <v>0.15511574074074075</v>
      </c>
      <c r="DD745">
        <v>66</v>
      </c>
      <c r="DE745">
        <v>126</v>
      </c>
      <c r="DF745">
        <v>28</v>
      </c>
      <c r="DG745" t="s">
        <v>899</v>
      </c>
      <c r="DH745">
        <v>17824</v>
      </c>
      <c r="DI745">
        <v>0.42420000000000002</v>
      </c>
      <c r="DJ745">
        <v>1</v>
      </c>
      <c r="DK745">
        <v>3.5700000000000003E-2</v>
      </c>
      <c r="DL745">
        <v>700</v>
      </c>
      <c r="DM745">
        <v>700</v>
      </c>
      <c r="DQ745">
        <v>68</v>
      </c>
    </row>
    <row r="746" spans="95:122" x14ac:dyDescent="0.25">
      <c r="CQ746" t="s">
        <v>637</v>
      </c>
      <c r="CR746" t="s">
        <v>6</v>
      </c>
      <c r="CS746" t="s">
        <v>50</v>
      </c>
      <c r="CT746">
        <v>46056</v>
      </c>
      <c r="CU746">
        <v>1</v>
      </c>
      <c r="CV746">
        <v>1</v>
      </c>
      <c r="CX746">
        <v>1</v>
      </c>
      <c r="CZ746">
        <v>2.5462962962962961E-4</v>
      </c>
      <c r="DA746">
        <v>2.5462962962962961E-4</v>
      </c>
      <c r="DB746">
        <v>4.7627314814814817E-2</v>
      </c>
      <c r="DC746">
        <v>3.6388888888888887E-2</v>
      </c>
      <c r="DD746">
        <v>136</v>
      </c>
      <c r="DE746">
        <v>247</v>
      </c>
      <c r="DF746">
        <v>19</v>
      </c>
      <c r="DG746" t="s">
        <v>694</v>
      </c>
      <c r="DH746">
        <v>23140</v>
      </c>
      <c r="DI746">
        <v>0.13969999999999999</v>
      </c>
      <c r="DJ746">
        <v>1</v>
      </c>
      <c r="DK746">
        <v>5.2600000000000001E-2</v>
      </c>
      <c r="DL746">
        <v>1400</v>
      </c>
      <c r="DM746">
        <v>1400</v>
      </c>
      <c r="DQ746">
        <v>68</v>
      </c>
    </row>
    <row r="747" spans="95:122" x14ac:dyDescent="0.25">
      <c r="CQ747" t="s">
        <v>637</v>
      </c>
      <c r="CR747" t="s">
        <v>6</v>
      </c>
      <c r="CS747" t="s">
        <v>50</v>
      </c>
      <c r="CT747">
        <v>46063</v>
      </c>
      <c r="CU747">
        <v>1</v>
      </c>
      <c r="CV747">
        <v>1</v>
      </c>
      <c r="CX747">
        <v>1</v>
      </c>
      <c r="CZ747">
        <v>1.1574074074074075E-4</v>
      </c>
      <c r="DA747">
        <v>1.1574074074074075E-4</v>
      </c>
      <c r="DB747">
        <v>4.085648148148148E-2</v>
      </c>
      <c r="DC747">
        <v>8.1828703703703699E-3</v>
      </c>
      <c r="DD747">
        <v>114</v>
      </c>
      <c r="DE747">
        <v>192</v>
      </c>
      <c r="DF747">
        <v>24</v>
      </c>
      <c r="DG747">
        <v>1.625</v>
      </c>
      <c r="DH747">
        <v>17539</v>
      </c>
      <c r="DI747">
        <v>0.21049999999999999</v>
      </c>
      <c r="DJ747">
        <v>1</v>
      </c>
      <c r="DK747">
        <v>4.1700000000000001E-2</v>
      </c>
      <c r="DL747">
        <v>3600</v>
      </c>
      <c r="DM747">
        <v>3600</v>
      </c>
      <c r="DQ747">
        <v>68</v>
      </c>
    </row>
    <row r="748" spans="95:122" x14ac:dyDescent="0.25">
      <c r="CQ748" t="s">
        <v>637</v>
      </c>
      <c r="CR748" t="s">
        <v>6</v>
      </c>
      <c r="CS748" t="s">
        <v>50</v>
      </c>
      <c r="CT748">
        <v>46064</v>
      </c>
      <c r="CU748">
        <v>1</v>
      </c>
      <c r="CV748">
        <v>1</v>
      </c>
      <c r="CX748">
        <v>1</v>
      </c>
      <c r="CZ748">
        <v>1.6203703703703703E-4</v>
      </c>
      <c r="DA748">
        <v>1.6203703703703703E-4</v>
      </c>
      <c r="DB748">
        <v>4.6516203703703705E-2</v>
      </c>
      <c r="DC748">
        <v>2.0763888888888887E-2</v>
      </c>
      <c r="DD748">
        <v>83</v>
      </c>
      <c r="DE748">
        <v>122</v>
      </c>
      <c r="DF748">
        <v>10</v>
      </c>
      <c r="DG748">
        <v>1.5</v>
      </c>
      <c r="DH748">
        <v>42186</v>
      </c>
      <c r="DI748">
        <v>0.1205</v>
      </c>
      <c r="DQ748">
        <v>68</v>
      </c>
    </row>
    <row r="749" spans="95:122" x14ac:dyDescent="0.25">
      <c r="CQ749" t="s">
        <v>637</v>
      </c>
      <c r="CR749" t="s">
        <v>6</v>
      </c>
      <c r="CS749" t="s">
        <v>50</v>
      </c>
      <c r="CT749">
        <v>46066</v>
      </c>
      <c r="CU749">
        <v>1</v>
      </c>
      <c r="CV749">
        <v>1</v>
      </c>
      <c r="CX749">
        <v>1</v>
      </c>
      <c r="CZ749">
        <v>1.3888888888888889E-4</v>
      </c>
      <c r="DA749">
        <v>1.3888888888888889E-4</v>
      </c>
      <c r="DB749">
        <v>0.22766203703703702</v>
      </c>
      <c r="DC749">
        <v>0.11</v>
      </c>
      <c r="DD749">
        <v>98</v>
      </c>
      <c r="DE749">
        <v>190</v>
      </c>
      <c r="DF749">
        <v>20</v>
      </c>
      <c r="DG749">
        <v>1.8</v>
      </c>
      <c r="DH749">
        <v>22002</v>
      </c>
      <c r="DI749">
        <v>0.2041</v>
      </c>
      <c r="DQ749">
        <v>68</v>
      </c>
    </row>
    <row r="750" spans="95:122" x14ac:dyDescent="0.25">
      <c r="CQ750" t="s">
        <v>637</v>
      </c>
      <c r="CR750" t="s">
        <v>6</v>
      </c>
      <c r="CS750" t="s">
        <v>50</v>
      </c>
      <c r="CT750">
        <v>46069</v>
      </c>
      <c r="CU750">
        <v>1</v>
      </c>
      <c r="CV750">
        <v>1</v>
      </c>
      <c r="CW750">
        <v>1</v>
      </c>
      <c r="CZ750">
        <v>7.1296296296296299E-3</v>
      </c>
      <c r="DA750">
        <v>7.1296296296296299E-3</v>
      </c>
      <c r="DB750">
        <v>0.19591435185185185</v>
      </c>
      <c r="DC750">
        <v>0.1476736111111111</v>
      </c>
      <c r="DD750">
        <v>79</v>
      </c>
      <c r="DE750">
        <v>154</v>
      </c>
      <c r="DF750">
        <v>21</v>
      </c>
      <c r="DG750" t="s">
        <v>879</v>
      </c>
      <c r="DH750">
        <v>19648</v>
      </c>
      <c r="DI750">
        <v>0.26579999999999998</v>
      </c>
      <c r="DJ750">
        <v>1</v>
      </c>
      <c r="DK750">
        <v>4.7600000000000003E-2</v>
      </c>
      <c r="DL750">
        <v>7500</v>
      </c>
      <c r="DM750">
        <v>7500</v>
      </c>
      <c r="DN750">
        <v>7500</v>
      </c>
      <c r="DO750">
        <v>1</v>
      </c>
      <c r="DP750">
        <v>0.113</v>
      </c>
      <c r="DQ750">
        <v>68</v>
      </c>
      <c r="DR750">
        <v>7500</v>
      </c>
    </row>
    <row r="751" spans="95:122" x14ac:dyDescent="0.25">
      <c r="CQ751" t="s">
        <v>637</v>
      </c>
      <c r="CR751" t="s">
        <v>6</v>
      </c>
      <c r="CS751" t="s">
        <v>50</v>
      </c>
      <c r="CT751">
        <v>46081</v>
      </c>
      <c r="CU751">
        <v>1</v>
      </c>
      <c r="CV751">
        <v>1</v>
      </c>
      <c r="CX751">
        <v>1</v>
      </c>
      <c r="CZ751">
        <v>6.9444444444444444E-5</v>
      </c>
      <c r="DA751">
        <v>6.9444444444444444E-5</v>
      </c>
      <c r="DB751">
        <v>0.13194444444444445</v>
      </c>
      <c r="DC751">
        <v>5.7187500000000002E-2</v>
      </c>
      <c r="DD751">
        <v>60</v>
      </c>
      <c r="DE751">
        <v>101</v>
      </c>
      <c r="DF751">
        <v>13</v>
      </c>
      <c r="DG751" t="s">
        <v>802</v>
      </c>
      <c r="DH751">
        <v>22138</v>
      </c>
      <c r="DI751">
        <v>0.2167</v>
      </c>
      <c r="DQ751">
        <v>68</v>
      </c>
    </row>
    <row r="752" spans="95:122" x14ac:dyDescent="0.25">
      <c r="CQ752" t="s">
        <v>637</v>
      </c>
      <c r="CR752" t="s">
        <v>6</v>
      </c>
      <c r="CS752" t="s">
        <v>97</v>
      </c>
      <c r="CT752">
        <v>46078</v>
      </c>
      <c r="CU752">
        <v>1</v>
      </c>
      <c r="CV752">
        <v>1</v>
      </c>
      <c r="CX752">
        <v>1</v>
      </c>
      <c r="CZ752">
        <v>6.9444444444444444E-5</v>
      </c>
      <c r="DA752">
        <v>6.9444444444444444E-5</v>
      </c>
      <c r="DB752">
        <v>0.12171296296296297</v>
      </c>
      <c r="DC752">
        <v>0.2154513888888889</v>
      </c>
      <c r="DD752">
        <v>94</v>
      </c>
      <c r="DE752">
        <v>199</v>
      </c>
      <c r="DF752">
        <v>23</v>
      </c>
      <c r="DG752" t="s">
        <v>856</v>
      </c>
      <c r="DH752">
        <v>30028</v>
      </c>
      <c r="DI752">
        <v>0.2447</v>
      </c>
      <c r="DJ752">
        <v>2</v>
      </c>
      <c r="DK752">
        <v>8.6999999999999994E-2</v>
      </c>
      <c r="DL752">
        <v>5600</v>
      </c>
      <c r="DM752">
        <v>2800</v>
      </c>
      <c r="DN752">
        <v>4000</v>
      </c>
      <c r="DO752">
        <v>0.71430000000000005</v>
      </c>
      <c r="DP752">
        <v>0.44940000000000002</v>
      </c>
      <c r="DQ752">
        <v>68</v>
      </c>
      <c r="DR752">
        <v>4000</v>
      </c>
    </row>
    <row r="753" spans="95:122" x14ac:dyDescent="0.25">
      <c r="CQ753" t="s">
        <v>637</v>
      </c>
      <c r="CR753" t="s">
        <v>6</v>
      </c>
      <c r="CS753" t="s">
        <v>97</v>
      </c>
      <c r="CT753">
        <v>46079</v>
      </c>
      <c r="CU753">
        <v>1</v>
      </c>
      <c r="CV753">
        <v>1</v>
      </c>
      <c r="CX753">
        <v>1</v>
      </c>
      <c r="CZ753">
        <v>3.4722222222222222E-5</v>
      </c>
      <c r="DA753">
        <v>3.4722222222222222E-5</v>
      </c>
      <c r="DB753">
        <v>0.13954861111111111</v>
      </c>
      <c r="DC753">
        <v>0.2414236111111111</v>
      </c>
      <c r="DD753">
        <v>128</v>
      </c>
      <c r="DE753">
        <v>188</v>
      </c>
      <c r="DF753">
        <v>23</v>
      </c>
      <c r="DG753" t="s">
        <v>830</v>
      </c>
      <c r="DH753">
        <v>29646</v>
      </c>
      <c r="DI753">
        <v>0.1797</v>
      </c>
      <c r="DQ753">
        <v>68</v>
      </c>
    </row>
    <row r="754" spans="95:122" x14ac:dyDescent="0.25">
      <c r="CQ754" t="s">
        <v>637</v>
      </c>
      <c r="CR754" t="s">
        <v>6</v>
      </c>
      <c r="CS754" t="s">
        <v>34</v>
      </c>
      <c r="CT754">
        <v>46064</v>
      </c>
      <c r="CU754">
        <v>1</v>
      </c>
      <c r="CV754">
        <v>1</v>
      </c>
      <c r="CX754">
        <v>1</v>
      </c>
      <c r="CZ754">
        <v>4.6296296296296294E-5</v>
      </c>
      <c r="DA754">
        <v>4.6296296296296294E-5</v>
      </c>
      <c r="DB754">
        <v>7.3611111111111108E-3</v>
      </c>
      <c r="DC754">
        <v>3.414351851851852E-3</v>
      </c>
      <c r="DD754">
        <v>116</v>
      </c>
      <c r="DE754">
        <v>126</v>
      </c>
      <c r="DF754">
        <v>5</v>
      </c>
      <c r="DG754">
        <v>1.4</v>
      </c>
      <c r="DH754">
        <v>27009</v>
      </c>
      <c r="DI754">
        <v>4.3099999999999999E-2</v>
      </c>
      <c r="DQ754">
        <v>68</v>
      </c>
    </row>
    <row r="755" spans="95:122" x14ac:dyDescent="0.25">
      <c r="CQ755" t="s">
        <v>637</v>
      </c>
      <c r="CR755" t="s">
        <v>6</v>
      </c>
      <c r="CS755" t="s">
        <v>34</v>
      </c>
      <c r="CT755">
        <v>46079</v>
      </c>
      <c r="CU755">
        <v>1</v>
      </c>
      <c r="CV755">
        <v>1</v>
      </c>
      <c r="CX755">
        <v>1</v>
      </c>
      <c r="CZ755">
        <v>2.3148148148148147E-5</v>
      </c>
      <c r="DA755">
        <v>2.3148148148148147E-5</v>
      </c>
      <c r="DB755">
        <v>0.17348379629629629</v>
      </c>
      <c r="DC755">
        <v>0.17106481481481481</v>
      </c>
      <c r="DD755">
        <v>181</v>
      </c>
      <c r="DE755">
        <v>192</v>
      </c>
      <c r="DF755">
        <v>10</v>
      </c>
      <c r="DG755">
        <v>1.4</v>
      </c>
      <c r="DH755">
        <v>14330</v>
      </c>
      <c r="DI755">
        <v>5.5199999999999999E-2</v>
      </c>
      <c r="DQ755">
        <v>68</v>
      </c>
    </row>
    <row r="756" spans="95:122" x14ac:dyDescent="0.25">
      <c r="CQ756" t="s">
        <v>637</v>
      </c>
      <c r="CR756" t="s">
        <v>6</v>
      </c>
      <c r="CS756" t="s">
        <v>34</v>
      </c>
      <c r="CT756">
        <v>46081</v>
      </c>
      <c r="CU756">
        <v>1</v>
      </c>
      <c r="CV756">
        <v>1</v>
      </c>
      <c r="CX756">
        <v>1</v>
      </c>
      <c r="CZ756">
        <v>5.7870370370370373E-5</v>
      </c>
      <c r="DA756">
        <v>5.7870370370370373E-5</v>
      </c>
      <c r="DB756">
        <v>0.15126157407407406</v>
      </c>
      <c r="DC756">
        <v>4.0740740740740744E-2</v>
      </c>
      <c r="DD756">
        <v>57</v>
      </c>
      <c r="DE756">
        <v>63</v>
      </c>
      <c r="DF756">
        <v>2</v>
      </c>
      <c r="DG756">
        <v>1.5</v>
      </c>
      <c r="DH756">
        <v>4545</v>
      </c>
      <c r="DI756">
        <v>3.5099999999999999E-2</v>
      </c>
      <c r="DQ756">
        <v>68</v>
      </c>
    </row>
    <row r="757" spans="95:122" x14ac:dyDescent="0.25">
      <c r="CQ757" t="s">
        <v>637</v>
      </c>
      <c r="CR757" t="s">
        <v>6</v>
      </c>
      <c r="CS757" t="s">
        <v>78</v>
      </c>
      <c r="CT757">
        <v>46057</v>
      </c>
      <c r="CU757">
        <v>1</v>
      </c>
      <c r="CV757">
        <v>1</v>
      </c>
      <c r="CX757">
        <v>1</v>
      </c>
      <c r="CZ757">
        <v>1.8518518518518518E-4</v>
      </c>
      <c r="DA757">
        <v>1.8518518518518518E-4</v>
      </c>
      <c r="DB757">
        <v>8.3020833333333335E-2</v>
      </c>
      <c r="DC757">
        <v>1.4490740740740742E-2</v>
      </c>
      <c r="DD757">
        <v>122</v>
      </c>
      <c r="DE757">
        <v>175</v>
      </c>
      <c r="DF757">
        <v>27</v>
      </c>
      <c r="DG757" t="s">
        <v>677</v>
      </c>
      <c r="DH757">
        <v>10338</v>
      </c>
      <c r="DI757">
        <v>0.2213</v>
      </c>
      <c r="DJ757">
        <v>3</v>
      </c>
      <c r="DK757">
        <v>0.1111</v>
      </c>
      <c r="DL757">
        <v>12100</v>
      </c>
      <c r="DM757">
        <v>4033</v>
      </c>
      <c r="DN757">
        <v>600</v>
      </c>
      <c r="DO757">
        <v>4.9599999999999998E-2</v>
      </c>
      <c r="DP757">
        <v>2.4400000000000002E-2</v>
      </c>
      <c r="DQ757">
        <v>68</v>
      </c>
      <c r="DR757">
        <v>600</v>
      </c>
    </row>
    <row r="758" spans="95:122" x14ac:dyDescent="0.25">
      <c r="CQ758" t="s">
        <v>637</v>
      </c>
      <c r="CR758" t="s">
        <v>3</v>
      </c>
      <c r="CS758" t="s">
        <v>377</v>
      </c>
      <c r="CT758">
        <v>46062</v>
      </c>
      <c r="CU758">
        <v>1</v>
      </c>
      <c r="CV758">
        <v>1</v>
      </c>
      <c r="CX758">
        <v>1</v>
      </c>
      <c r="CZ758">
        <v>0</v>
      </c>
      <c r="DA758">
        <v>0</v>
      </c>
      <c r="DB758">
        <v>7.6388888888888886E-3</v>
      </c>
      <c r="DC758">
        <v>1.8703703703703705E-2</v>
      </c>
      <c r="DD758">
        <v>74</v>
      </c>
      <c r="DE758">
        <v>116</v>
      </c>
      <c r="DF758">
        <v>19</v>
      </c>
      <c r="DG758" t="s">
        <v>971</v>
      </c>
      <c r="DH758">
        <v>13121</v>
      </c>
      <c r="DI758">
        <v>0.25679999999999997</v>
      </c>
      <c r="DQ758">
        <v>68</v>
      </c>
    </row>
    <row r="759" spans="95:122" x14ac:dyDescent="0.25">
      <c r="CQ759" t="s">
        <v>637</v>
      </c>
      <c r="CR759" t="s">
        <v>3</v>
      </c>
      <c r="CS759" t="s">
        <v>377</v>
      </c>
      <c r="CT759">
        <v>46072</v>
      </c>
      <c r="CU759">
        <v>1</v>
      </c>
      <c r="CV759">
        <v>1</v>
      </c>
      <c r="CX759">
        <v>1</v>
      </c>
      <c r="CZ759">
        <v>0</v>
      </c>
      <c r="DA759">
        <v>0</v>
      </c>
      <c r="DB759">
        <v>0.18927083333333333</v>
      </c>
      <c r="DC759">
        <v>0.185</v>
      </c>
      <c r="DD759">
        <v>105</v>
      </c>
      <c r="DE759">
        <v>186</v>
      </c>
      <c r="DF759">
        <v>21</v>
      </c>
      <c r="DG759" t="s">
        <v>853</v>
      </c>
      <c r="DH759">
        <v>28957</v>
      </c>
      <c r="DI759">
        <v>0.2</v>
      </c>
      <c r="DQ759">
        <v>68</v>
      </c>
    </row>
    <row r="760" spans="95:122" x14ac:dyDescent="0.25">
      <c r="CQ760" t="s">
        <v>637</v>
      </c>
      <c r="CR760" t="s">
        <v>3</v>
      </c>
      <c r="CS760" t="s">
        <v>377</v>
      </c>
      <c r="CT760">
        <v>46078</v>
      </c>
      <c r="CU760">
        <v>1</v>
      </c>
      <c r="CV760">
        <v>1</v>
      </c>
      <c r="CX760">
        <v>1</v>
      </c>
      <c r="CZ760">
        <v>9.1435185185185185E-4</v>
      </c>
      <c r="DA760">
        <v>9.1435185185185185E-4</v>
      </c>
      <c r="DB760">
        <v>0.12869212962962964</v>
      </c>
      <c r="DC760">
        <v>0.20883101851851851</v>
      </c>
      <c r="DD760">
        <v>132</v>
      </c>
      <c r="DE760">
        <v>221</v>
      </c>
      <c r="DF760">
        <v>33</v>
      </c>
      <c r="DG760" t="s">
        <v>683</v>
      </c>
      <c r="DH760">
        <v>27665</v>
      </c>
      <c r="DI760">
        <v>0.25</v>
      </c>
      <c r="DQ760">
        <v>68</v>
      </c>
    </row>
    <row r="761" spans="95:122" x14ac:dyDescent="0.25">
      <c r="CQ761" t="s">
        <v>637</v>
      </c>
      <c r="CR761" t="s">
        <v>3</v>
      </c>
      <c r="CS761" t="s">
        <v>22</v>
      </c>
      <c r="CT761">
        <v>46072</v>
      </c>
      <c r="CU761">
        <v>1</v>
      </c>
      <c r="CV761">
        <v>1</v>
      </c>
      <c r="CX761">
        <v>1</v>
      </c>
      <c r="CZ761">
        <v>0</v>
      </c>
      <c r="DA761">
        <v>0</v>
      </c>
      <c r="DB761">
        <v>0.22793981481481482</v>
      </c>
      <c r="DC761">
        <v>0.15498842592592593</v>
      </c>
      <c r="DD761">
        <v>91</v>
      </c>
      <c r="DE761">
        <v>174</v>
      </c>
      <c r="DF761">
        <v>9</v>
      </c>
      <c r="DG761" t="s">
        <v>677</v>
      </c>
      <c r="DH761">
        <v>37635</v>
      </c>
      <c r="DI761">
        <v>9.8900000000000002E-2</v>
      </c>
      <c r="DQ761">
        <v>68</v>
      </c>
    </row>
    <row r="762" spans="95:122" x14ac:dyDescent="0.25">
      <c r="CQ762" t="s">
        <v>637</v>
      </c>
      <c r="CR762" t="s">
        <v>3</v>
      </c>
      <c r="CS762" t="s">
        <v>13</v>
      </c>
      <c r="CT762">
        <v>46062</v>
      </c>
      <c r="CU762">
        <v>1</v>
      </c>
      <c r="CV762">
        <v>1</v>
      </c>
      <c r="CX762">
        <v>1</v>
      </c>
      <c r="CZ762">
        <v>0</v>
      </c>
      <c r="DA762">
        <v>0</v>
      </c>
      <c r="DB762">
        <v>3.425925925925926E-2</v>
      </c>
      <c r="DC762">
        <v>1.0937499999999999E-2</v>
      </c>
      <c r="DD762">
        <v>61</v>
      </c>
      <c r="DE762">
        <v>147</v>
      </c>
      <c r="DF762">
        <v>16</v>
      </c>
      <c r="DG762">
        <v>1.6875</v>
      </c>
      <c r="DH762">
        <v>43578</v>
      </c>
      <c r="DI762">
        <v>0.26229999999999998</v>
      </c>
      <c r="DQ762">
        <v>68</v>
      </c>
    </row>
    <row r="763" spans="95:122" x14ac:dyDescent="0.25">
      <c r="CQ763" t="s">
        <v>637</v>
      </c>
      <c r="CR763" t="s">
        <v>3</v>
      </c>
      <c r="CS763" t="s">
        <v>13</v>
      </c>
      <c r="CT763">
        <v>46072</v>
      </c>
      <c r="CU763">
        <v>1</v>
      </c>
      <c r="CV763">
        <v>1</v>
      </c>
      <c r="CX763">
        <v>1</v>
      </c>
      <c r="CZ763">
        <v>0</v>
      </c>
      <c r="DA763">
        <v>0</v>
      </c>
      <c r="DB763">
        <v>0.21524305555555556</v>
      </c>
      <c r="DC763">
        <v>0.11453703703703703</v>
      </c>
      <c r="DD763">
        <v>79</v>
      </c>
      <c r="DE763">
        <v>151</v>
      </c>
      <c r="DF763">
        <v>14</v>
      </c>
      <c r="DG763" t="s">
        <v>765</v>
      </c>
      <c r="DH763">
        <v>39626</v>
      </c>
      <c r="DI763">
        <v>0.1772</v>
      </c>
      <c r="DQ763">
        <v>68</v>
      </c>
    </row>
    <row r="764" spans="95:122" x14ac:dyDescent="0.25">
      <c r="CQ764" t="s">
        <v>637</v>
      </c>
      <c r="CR764" t="s">
        <v>3</v>
      </c>
      <c r="CS764" t="s">
        <v>13</v>
      </c>
      <c r="CT764">
        <v>46078</v>
      </c>
      <c r="CU764">
        <v>1</v>
      </c>
      <c r="CV764">
        <v>1</v>
      </c>
      <c r="CX764">
        <v>1</v>
      </c>
      <c r="CZ764">
        <v>1.3425925925925925E-3</v>
      </c>
      <c r="DA764">
        <v>1.3425925925925925E-3</v>
      </c>
      <c r="DB764">
        <v>0.20244212962962962</v>
      </c>
      <c r="DC764">
        <v>0.13413194444444446</v>
      </c>
      <c r="DD764">
        <v>88</v>
      </c>
      <c r="DE764">
        <v>179</v>
      </c>
      <c r="DF764">
        <v>19</v>
      </c>
      <c r="DG764" t="s">
        <v>724</v>
      </c>
      <c r="DH764">
        <v>30531</v>
      </c>
      <c r="DI764">
        <v>0.21590000000000001</v>
      </c>
      <c r="DQ764">
        <v>68</v>
      </c>
    </row>
    <row r="765" spans="95:122" x14ac:dyDescent="0.25">
      <c r="CQ765" t="s">
        <v>637</v>
      </c>
      <c r="CR765" t="s">
        <v>3</v>
      </c>
      <c r="CS765" t="s">
        <v>32</v>
      </c>
      <c r="CT765">
        <v>46062</v>
      </c>
      <c r="CU765">
        <v>1</v>
      </c>
      <c r="CV765">
        <v>1</v>
      </c>
      <c r="CX765">
        <v>1</v>
      </c>
      <c r="CZ765">
        <v>1.7361111111111112E-4</v>
      </c>
      <c r="DA765">
        <v>1.7361111111111112E-4</v>
      </c>
      <c r="DB765">
        <v>2.8240740740740739E-3</v>
      </c>
      <c r="DC765">
        <v>0</v>
      </c>
      <c r="DD765">
        <v>111</v>
      </c>
      <c r="DE765">
        <v>238</v>
      </c>
      <c r="DF765">
        <v>14</v>
      </c>
      <c r="DG765" t="s">
        <v>991</v>
      </c>
      <c r="DH765">
        <v>46560</v>
      </c>
      <c r="DI765">
        <v>0.12609999999999999</v>
      </c>
      <c r="DQ765">
        <v>68</v>
      </c>
    </row>
    <row r="766" spans="95:122" x14ac:dyDescent="0.25">
      <c r="CQ766" t="s">
        <v>637</v>
      </c>
      <c r="CR766" t="s">
        <v>3</v>
      </c>
      <c r="CS766" t="s">
        <v>32</v>
      </c>
      <c r="CT766">
        <v>46073</v>
      </c>
      <c r="CU766">
        <v>1</v>
      </c>
      <c r="CV766">
        <v>1</v>
      </c>
      <c r="CX766">
        <v>1</v>
      </c>
      <c r="CZ766">
        <v>1.8518518518518518E-4</v>
      </c>
      <c r="DA766">
        <v>1.8518518518518518E-4</v>
      </c>
      <c r="DB766">
        <v>0.22013888888888888</v>
      </c>
      <c r="DC766">
        <v>0.13431712962962963</v>
      </c>
      <c r="DD766">
        <v>93</v>
      </c>
      <c r="DE766">
        <v>172</v>
      </c>
      <c r="DF766">
        <v>18</v>
      </c>
      <c r="DG766" t="s">
        <v>700</v>
      </c>
      <c r="DH766">
        <v>26605</v>
      </c>
      <c r="DI766">
        <v>0.19350000000000001</v>
      </c>
      <c r="DQ766">
        <v>68</v>
      </c>
    </row>
    <row r="767" spans="95:122" x14ac:dyDescent="0.25">
      <c r="CQ767" t="s">
        <v>637</v>
      </c>
      <c r="CR767" t="s">
        <v>3</v>
      </c>
      <c r="CS767" t="s">
        <v>32</v>
      </c>
      <c r="CT767">
        <v>46078</v>
      </c>
      <c r="CU767">
        <v>1</v>
      </c>
      <c r="CV767">
        <v>1</v>
      </c>
      <c r="CX767">
        <v>1</v>
      </c>
      <c r="CZ767">
        <v>3.1250000000000001E-4</v>
      </c>
      <c r="DA767">
        <v>3.1250000000000001E-4</v>
      </c>
      <c r="DB767">
        <v>0.19900462962962964</v>
      </c>
      <c r="DC767">
        <v>0.14025462962962962</v>
      </c>
      <c r="DD767">
        <v>84</v>
      </c>
      <c r="DE767">
        <v>175</v>
      </c>
      <c r="DF767">
        <v>26</v>
      </c>
      <c r="DG767" t="s">
        <v>707</v>
      </c>
      <c r="DH767">
        <v>22470</v>
      </c>
      <c r="DI767">
        <v>0.3095</v>
      </c>
      <c r="DQ767">
        <v>68</v>
      </c>
    </row>
    <row r="768" spans="95:122" x14ac:dyDescent="0.25">
      <c r="CQ768" t="s">
        <v>637</v>
      </c>
      <c r="CR768" t="s">
        <v>3</v>
      </c>
      <c r="CS768" t="s">
        <v>96</v>
      </c>
      <c r="CT768">
        <v>46062</v>
      </c>
      <c r="CU768">
        <v>1</v>
      </c>
      <c r="CV768">
        <v>1</v>
      </c>
      <c r="CX768">
        <v>1</v>
      </c>
      <c r="CZ768">
        <v>0</v>
      </c>
      <c r="DA768">
        <v>0</v>
      </c>
      <c r="DB768">
        <v>1.5520833333333333E-2</v>
      </c>
      <c r="DC768">
        <v>2.8796296296296296E-2</v>
      </c>
      <c r="DD768">
        <v>45</v>
      </c>
      <c r="DE768">
        <v>137</v>
      </c>
      <c r="DF768">
        <v>3</v>
      </c>
      <c r="DG768">
        <v>2</v>
      </c>
      <c r="DH768">
        <v>28772</v>
      </c>
      <c r="DI768">
        <v>6.6699999999999995E-2</v>
      </c>
      <c r="DQ768">
        <v>68</v>
      </c>
    </row>
    <row r="769" spans="95:122" x14ac:dyDescent="0.25">
      <c r="CQ769" t="s">
        <v>637</v>
      </c>
      <c r="CR769" t="s">
        <v>3</v>
      </c>
      <c r="CS769" t="s">
        <v>96</v>
      </c>
      <c r="CT769">
        <v>46072</v>
      </c>
      <c r="CU769">
        <v>1</v>
      </c>
      <c r="CV769">
        <v>1</v>
      </c>
      <c r="CX769">
        <v>1</v>
      </c>
      <c r="CZ769">
        <v>3.2986111111111111E-3</v>
      </c>
      <c r="DA769">
        <v>3.2986111111111111E-3</v>
      </c>
      <c r="DB769">
        <v>0.16703703703703704</v>
      </c>
      <c r="DC769">
        <v>0.20675925925925925</v>
      </c>
      <c r="DD769">
        <v>59</v>
      </c>
      <c r="DE769">
        <v>130</v>
      </c>
      <c r="DF769">
        <v>4</v>
      </c>
      <c r="DG769">
        <v>1.75</v>
      </c>
      <c r="DH769">
        <v>47775</v>
      </c>
      <c r="DI769">
        <v>6.7799999999999999E-2</v>
      </c>
      <c r="DQ769">
        <v>68</v>
      </c>
    </row>
    <row r="770" spans="95:122" x14ac:dyDescent="0.25">
      <c r="CQ770" t="s">
        <v>637</v>
      </c>
      <c r="CR770" t="s">
        <v>3</v>
      </c>
      <c r="CS770" t="s">
        <v>96</v>
      </c>
      <c r="CT770">
        <v>46078</v>
      </c>
      <c r="CU770">
        <v>1</v>
      </c>
      <c r="CV770">
        <v>1</v>
      </c>
      <c r="CX770">
        <v>1</v>
      </c>
      <c r="CZ770">
        <v>0</v>
      </c>
      <c r="DA770">
        <v>0</v>
      </c>
      <c r="DB770">
        <v>0.19621527777777778</v>
      </c>
      <c r="DC770">
        <v>0.15601851851851853</v>
      </c>
      <c r="DD770">
        <v>58</v>
      </c>
      <c r="DE770">
        <v>156</v>
      </c>
      <c r="DF770">
        <v>3</v>
      </c>
      <c r="DG770" t="s">
        <v>677</v>
      </c>
      <c r="DH770">
        <v>24647</v>
      </c>
      <c r="DI770">
        <v>5.1700000000000003E-2</v>
      </c>
      <c r="DQ770">
        <v>68</v>
      </c>
    </row>
    <row r="771" spans="95:122" x14ac:dyDescent="0.25">
      <c r="CQ771" t="s">
        <v>637</v>
      </c>
      <c r="CR771" t="s">
        <v>3</v>
      </c>
      <c r="CS771" t="s">
        <v>65</v>
      </c>
      <c r="CT771">
        <v>46062</v>
      </c>
      <c r="CU771">
        <v>1</v>
      </c>
      <c r="CV771">
        <v>1</v>
      </c>
      <c r="CX771">
        <v>1</v>
      </c>
      <c r="CZ771">
        <v>5.7870370370370373E-5</v>
      </c>
      <c r="DA771">
        <v>5.7870370370370373E-5</v>
      </c>
      <c r="DB771">
        <v>0</v>
      </c>
      <c r="DC771">
        <v>1.4236111111111112E-3</v>
      </c>
      <c r="DD771">
        <v>62</v>
      </c>
      <c r="DE771">
        <v>149</v>
      </c>
      <c r="DF771">
        <v>5</v>
      </c>
      <c r="DG771">
        <v>1.2</v>
      </c>
      <c r="DH771">
        <v>50795</v>
      </c>
      <c r="DI771">
        <v>8.0600000000000005E-2</v>
      </c>
      <c r="DQ771">
        <v>68</v>
      </c>
    </row>
    <row r="772" spans="95:122" x14ac:dyDescent="0.25">
      <c r="CQ772" t="s">
        <v>637</v>
      </c>
      <c r="CR772" t="s">
        <v>3</v>
      </c>
      <c r="CS772" t="s">
        <v>65</v>
      </c>
      <c r="CT772">
        <v>46073</v>
      </c>
      <c r="CU772">
        <v>1</v>
      </c>
      <c r="CV772">
        <v>1</v>
      </c>
      <c r="CX772">
        <v>1</v>
      </c>
      <c r="CZ772">
        <v>9.2592592592592588E-5</v>
      </c>
      <c r="DA772">
        <v>9.2592592592592588E-5</v>
      </c>
      <c r="DB772">
        <v>0.20725694444444445</v>
      </c>
      <c r="DC772">
        <v>0.14621527777777779</v>
      </c>
      <c r="DD772">
        <v>65</v>
      </c>
      <c r="DE772">
        <v>151</v>
      </c>
      <c r="DF772">
        <v>10</v>
      </c>
      <c r="DG772">
        <v>1.2</v>
      </c>
      <c r="DH772">
        <v>28153</v>
      </c>
      <c r="DI772">
        <v>0.15379999999999999</v>
      </c>
      <c r="DQ772">
        <v>68</v>
      </c>
    </row>
    <row r="773" spans="95:122" x14ac:dyDescent="0.25">
      <c r="CQ773" t="s">
        <v>637</v>
      </c>
      <c r="CR773" t="s">
        <v>3</v>
      </c>
      <c r="CS773" t="s">
        <v>33</v>
      </c>
      <c r="CT773">
        <v>46058</v>
      </c>
      <c r="CU773">
        <v>1</v>
      </c>
      <c r="CV773">
        <v>1</v>
      </c>
      <c r="CW773">
        <v>1</v>
      </c>
      <c r="CZ773">
        <v>4.1898148148148146E-3</v>
      </c>
      <c r="DA773">
        <v>4.1898148148148146E-3</v>
      </c>
      <c r="DB773">
        <v>0.11162037037037037</v>
      </c>
      <c r="DC773">
        <v>2.3310185185185184E-2</v>
      </c>
      <c r="DD773">
        <v>82</v>
      </c>
      <c r="DE773">
        <v>110</v>
      </c>
      <c r="DF773">
        <v>16</v>
      </c>
      <c r="DG773">
        <v>1.6875</v>
      </c>
      <c r="DH773">
        <v>23410</v>
      </c>
      <c r="DI773">
        <v>0.1951</v>
      </c>
      <c r="DJ773">
        <v>1</v>
      </c>
      <c r="DK773">
        <v>6.25E-2</v>
      </c>
      <c r="DL773">
        <v>308</v>
      </c>
      <c r="DM773">
        <v>308</v>
      </c>
      <c r="DN773">
        <v>308</v>
      </c>
      <c r="DO773">
        <v>1</v>
      </c>
      <c r="DQ773">
        <v>68</v>
      </c>
      <c r="DR773">
        <v>308</v>
      </c>
    </row>
    <row r="774" spans="95:122" x14ac:dyDescent="0.25">
      <c r="CQ774" t="s">
        <v>637</v>
      </c>
      <c r="CR774" t="s">
        <v>3</v>
      </c>
      <c r="CS774" t="s">
        <v>33</v>
      </c>
      <c r="CT774">
        <v>46062</v>
      </c>
      <c r="CU774">
        <v>1</v>
      </c>
      <c r="CV774">
        <v>1</v>
      </c>
      <c r="CX774">
        <v>1</v>
      </c>
      <c r="CZ774">
        <v>1.6203703703703703E-4</v>
      </c>
      <c r="DA774">
        <v>1.6203703703703703E-4</v>
      </c>
      <c r="DB774">
        <v>1.9675925925925924E-3</v>
      </c>
      <c r="DC774">
        <v>3.4722222222222222E-5</v>
      </c>
      <c r="DD774">
        <v>53</v>
      </c>
      <c r="DE774">
        <v>72</v>
      </c>
      <c r="DF774">
        <v>14</v>
      </c>
      <c r="DG774" t="s">
        <v>989</v>
      </c>
      <c r="DH774">
        <v>29137</v>
      </c>
      <c r="DI774">
        <v>0.26419999999999999</v>
      </c>
      <c r="DQ774">
        <v>68</v>
      </c>
    </row>
    <row r="775" spans="95:122" x14ac:dyDescent="0.25">
      <c r="CQ775" t="s">
        <v>637</v>
      </c>
      <c r="CR775" t="s">
        <v>3</v>
      </c>
      <c r="CS775" t="s">
        <v>23</v>
      </c>
      <c r="CT775">
        <v>46078</v>
      </c>
      <c r="CU775">
        <v>1</v>
      </c>
      <c r="CV775">
        <v>1</v>
      </c>
      <c r="CX775">
        <v>1</v>
      </c>
      <c r="CZ775">
        <v>1.5393518518518519E-3</v>
      </c>
      <c r="DA775">
        <v>1.5393518518518519E-3</v>
      </c>
      <c r="DB775">
        <v>0.18504629629629629</v>
      </c>
      <c r="DC775">
        <v>0.16373842592592591</v>
      </c>
      <c r="DD775">
        <v>110</v>
      </c>
      <c r="DE775">
        <v>212</v>
      </c>
      <c r="DF775">
        <v>21</v>
      </c>
      <c r="DG775" t="s">
        <v>748</v>
      </c>
      <c r="DH775">
        <v>30671</v>
      </c>
      <c r="DI775">
        <v>0.19089999999999999</v>
      </c>
      <c r="DQ775">
        <v>68</v>
      </c>
    </row>
    <row r="776" spans="95:122" x14ac:dyDescent="0.25">
      <c r="CQ776" t="s">
        <v>637</v>
      </c>
      <c r="CR776" t="s">
        <v>3</v>
      </c>
      <c r="CS776" t="s">
        <v>17</v>
      </c>
      <c r="CT776">
        <v>46072</v>
      </c>
      <c r="CU776">
        <v>1</v>
      </c>
      <c r="CV776">
        <v>1</v>
      </c>
      <c r="CX776">
        <v>1</v>
      </c>
      <c r="CZ776">
        <v>1.3888888888888889E-4</v>
      </c>
      <c r="DA776">
        <v>1.3888888888888889E-4</v>
      </c>
      <c r="DB776">
        <v>0.20829861111111111</v>
      </c>
      <c r="DC776">
        <v>0.12877314814814814</v>
      </c>
      <c r="DD776">
        <v>89</v>
      </c>
      <c r="DE776">
        <v>179</v>
      </c>
      <c r="DF776">
        <v>15</v>
      </c>
      <c r="DG776">
        <v>1.6</v>
      </c>
      <c r="DH776">
        <v>44249</v>
      </c>
      <c r="DI776">
        <v>0.16850000000000001</v>
      </c>
      <c r="DQ776">
        <v>68</v>
      </c>
    </row>
    <row r="777" spans="95:122" x14ac:dyDescent="0.25">
      <c r="CQ777" t="s">
        <v>637</v>
      </c>
      <c r="CR777" t="s">
        <v>3</v>
      </c>
      <c r="CS777" t="s">
        <v>17</v>
      </c>
      <c r="CT777">
        <v>46073</v>
      </c>
      <c r="CU777">
        <v>1</v>
      </c>
      <c r="CV777">
        <v>1</v>
      </c>
      <c r="CX777">
        <v>1</v>
      </c>
      <c r="CZ777">
        <v>3.0092592592592595E-4</v>
      </c>
      <c r="DA777">
        <v>3.0092592592592595E-4</v>
      </c>
      <c r="DB777">
        <v>0.19468750000000001</v>
      </c>
      <c r="DC777">
        <v>0.12479166666666666</v>
      </c>
      <c r="DD777">
        <v>71</v>
      </c>
      <c r="DE777">
        <v>143</v>
      </c>
      <c r="DF777">
        <v>10</v>
      </c>
      <c r="DG777">
        <v>1.9</v>
      </c>
      <c r="DH777">
        <v>34737</v>
      </c>
      <c r="DI777">
        <v>0.14080000000000001</v>
      </c>
      <c r="DQ777">
        <v>68</v>
      </c>
    </row>
    <row r="778" spans="95:122" x14ac:dyDescent="0.25">
      <c r="CQ778" t="s">
        <v>637</v>
      </c>
      <c r="CR778" t="s">
        <v>3</v>
      </c>
      <c r="CS778" t="s">
        <v>207</v>
      </c>
      <c r="CT778">
        <v>46073</v>
      </c>
      <c r="CU778">
        <v>1</v>
      </c>
      <c r="CV778">
        <v>1</v>
      </c>
      <c r="CX778">
        <v>1</v>
      </c>
      <c r="CZ778">
        <v>2.3148148148148147E-5</v>
      </c>
      <c r="DA778">
        <v>2.3148148148148147E-5</v>
      </c>
      <c r="DB778">
        <v>0.20737268518518517</v>
      </c>
      <c r="DC778">
        <v>0.11935185185185185</v>
      </c>
      <c r="DD778">
        <v>148</v>
      </c>
      <c r="DE778">
        <v>199</v>
      </c>
      <c r="DF778">
        <v>18</v>
      </c>
      <c r="DG778" t="s">
        <v>677</v>
      </c>
      <c r="DH778">
        <v>29880</v>
      </c>
      <c r="DI778">
        <v>0.1216</v>
      </c>
      <c r="DQ778">
        <v>68</v>
      </c>
    </row>
    <row r="779" spans="95:122" x14ac:dyDescent="0.25">
      <c r="CQ779" t="s">
        <v>637</v>
      </c>
      <c r="CR779" t="s">
        <v>3</v>
      </c>
      <c r="CS779" t="s">
        <v>207</v>
      </c>
      <c r="CT779">
        <v>46078</v>
      </c>
      <c r="CU779">
        <v>1</v>
      </c>
      <c r="CV779">
        <v>1</v>
      </c>
      <c r="CX779">
        <v>1</v>
      </c>
      <c r="CZ779">
        <v>1.273148148148148E-4</v>
      </c>
      <c r="DA779">
        <v>1.273148148148148E-4</v>
      </c>
      <c r="DB779">
        <v>0.20244212962962962</v>
      </c>
      <c r="DC779">
        <v>0.15267361111111111</v>
      </c>
      <c r="DD779">
        <v>171</v>
      </c>
      <c r="DE779">
        <v>305</v>
      </c>
      <c r="DF779">
        <v>22</v>
      </c>
      <c r="DG779" t="s">
        <v>683</v>
      </c>
      <c r="DH779">
        <v>34503</v>
      </c>
      <c r="DI779">
        <v>0.12870000000000001</v>
      </c>
      <c r="DQ779">
        <v>68</v>
      </c>
    </row>
    <row r="780" spans="95:122" x14ac:dyDescent="0.25">
      <c r="CQ780" t="s">
        <v>637</v>
      </c>
      <c r="CR780" t="s">
        <v>124</v>
      </c>
      <c r="CS780" t="s">
        <v>174</v>
      </c>
      <c r="CT780">
        <v>46055</v>
      </c>
      <c r="CU780">
        <v>1</v>
      </c>
      <c r="CV780">
        <v>1</v>
      </c>
      <c r="CX780">
        <v>1</v>
      </c>
      <c r="CZ780">
        <v>3.4722222222222222E-5</v>
      </c>
      <c r="DA780">
        <v>3.4722222222222222E-5</v>
      </c>
      <c r="DB780">
        <v>4.9201388888888892E-2</v>
      </c>
      <c r="DC780">
        <v>5.0671296296296298E-2</v>
      </c>
      <c r="DD780">
        <v>83</v>
      </c>
      <c r="DE780">
        <v>112</v>
      </c>
      <c r="DF780">
        <v>22</v>
      </c>
      <c r="DG780" t="s">
        <v>701</v>
      </c>
      <c r="DH780">
        <v>12682</v>
      </c>
      <c r="DI780">
        <v>0.2651</v>
      </c>
      <c r="DJ780">
        <v>5</v>
      </c>
      <c r="DK780">
        <v>0.2273</v>
      </c>
      <c r="DL780">
        <v>2181</v>
      </c>
      <c r="DM780">
        <v>436</v>
      </c>
      <c r="DN780">
        <v>1181</v>
      </c>
      <c r="DO780">
        <v>0.54149999999999998</v>
      </c>
      <c r="DQ780">
        <v>66</v>
      </c>
      <c r="DR780">
        <v>295</v>
      </c>
    </row>
    <row r="781" spans="95:122" x14ac:dyDescent="0.25">
      <c r="CQ781" t="s">
        <v>637</v>
      </c>
      <c r="CR781" t="s">
        <v>124</v>
      </c>
      <c r="CS781" t="s">
        <v>41</v>
      </c>
      <c r="CT781">
        <v>46072</v>
      </c>
      <c r="CU781">
        <v>1</v>
      </c>
      <c r="CV781">
        <v>1</v>
      </c>
      <c r="CZ781">
        <v>0</v>
      </c>
      <c r="DA781">
        <v>0</v>
      </c>
      <c r="DB781">
        <v>0</v>
      </c>
      <c r="DC781">
        <v>0</v>
      </c>
      <c r="DQ781">
        <v>66</v>
      </c>
    </row>
    <row r="782" spans="95:122" x14ac:dyDescent="0.25">
      <c r="CQ782" t="s">
        <v>637</v>
      </c>
      <c r="CR782" t="s">
        <v>124</v>
      </c>
      <c r="CS782" t="s">
        <v>495</v>
      </c>
      <c r="CT782">
        <v>46070</v>
      </c>
      <c r="CU782">
        <v>1</v>
      </c>
      <c r="CV782">
        <v>1</v>
      </c>
      <c r="CX782">
        <v>1</v>
      </c>
      <c r="CZ782">
        <v>2.3148148148148147E-5</v>
      </c>
      <c r="DA782">
        <v>2.3148148148148147E-5</v>
      </c>
      <c r="DB782">
        <v>0.1834837962962963</v>
      </c>
      <c r="DC782">
        <v>0.17947916666666666</v>
      </c>
      <c r="DD782">
        <v>209</v>
      </c>
      <c r="DE782">
        <v>370</v>
      </c>
      <c r="DF782">
        <v>37</v>
      </c>
      <c r="DG782" t="s">
        <v>1008</v>
      </c>
      <c r="DH782">
        <v>21686</v>
      </c>
      <c r="DI782">
        <v>0.17699999999999999</v>
      </c>
      <c r="DQ782">
        <v>66</v>
      </c>
    </row>
    <row r="783" spans="95:122" x14ac:dyDescent="0.25">
      <c r="CQ783" t="s">
        <v>637</v>
      </c>
      <c r="CR783" t="s">
        <v>124</v>
      </c>
      <c r="CS783" t="s">
        <v>51</v>
      </c>
      <c r="CT783">
        <v>46070</v>
      </c>
      <c r="CU783">
        <v>1</v>
      </c>
      <c r="CV783">
        <v>1</v>
      </c>
      <c r="CX783">
        <v>1</v>
      </c>
      <c r="CZ783">
        <v>0</v>
      </c>
      <c r="DA783">
        <v>0</v>
      </c>
      <c r="DB783">
        <v>0.19480324074074074</v>
      </c>
      <c r="DC783">
        <v>0.14982638888888888</v>
      </c>
      <c r="DD783">
        <v>91</v>
      </c>
      <c r="DE783">
        <v>188</v>
      </c>
      <c r="DF783">
        <v>5</v>
      </c>
      <c r="DG783">
        <v>1.2</v>
      </c>
      <c r="DH783">
        <v>26050</v>
      </c>
      <c r="DI783">
        <v>5.4899999999999997E-2</v>
      </c>
      <c r="DQ783">
        <v>66</v>
      </c>
    </row>
    <row r="784" spans="95:122" x14ac:dyDescent="0.25">
      <c r="CQ784" t="s">
        <v>637</v>
      </c>
      <c r="CR784" t="s">
        <v>124</v>
      </c>
      <c r="CS784" t="s">
        <v>77</v>
      </c>
      <c r="CT784">
        <v>46066</v>
      </c>
      <c r="CU784">
        <v>1</v>
      </c>
      <c r="CV784">
        <v>1</v>
      </c>
      <c r="CX784">
        <v>1</v>
      </c>
      <c r="CZ784">
        <v>0</v>
      </c>
      <c r="DA784">
        <v>0</v>
      </c>
      <c r="DB784">
        <v>0.16291666666666665</v>
      </c>
      <c r="DC784">
        <v>0.25894675925925925</v>
      </c>
      <c r="DD784">
        <v>87</v>
      </c>
      <c r="DE784">
        <v>201</v>
      </c>
      <c r="DF784">
        <v>32</v>
      </c>
      <c r="DG784">
        <v>2.125</v>
      </c>
      <c r="DH784">
        <v>11485</v>
      </c>
      <c r="DI784">
        <v>0.36780000000000002</v>
      </c>
      <c r="DJ784">
        <v>1</v>
      </c>
      <c r="DK784">
        <v>3.1300000000000001E-2</v>
      </c>
      <c r="DL784">
        <v>1000</v>
      </c>
      <c r="DM784">
        <v>1000</v>
      </c>
      <c r="DQ784">
        <v>66</v>
      </c>
    </row>
    <row r="785" spans="95:122" x14ac:dyDescent="0.25">
      <c r="CQ785" t="s">
        <v>637</v>
      </c>
      <c r="CR785" t="s">
        <v>124</v>
      </c>
      <c r="CS785" t="s">
        <v>77</v>
      </c>
      <c r="CT785">
        <v>46071</v>
      </c>
      <c r="CU785">
        <v>1</v>
      </c>
      <c r="CV785">
        <v>1</v>
      </c>
      <c r="CX785">
        <v>1</v>
      </c>
      <c r="CZ785">
        <v>0</v>
      </c>
      <c r="DA785">
        <v>0</v>
      </c>
      <c r="DB785">
        <v>0.20645833333333333</v>
      </c>
      <c r="DC785">
        <v>0.14376157407407408</v>
      </c>
      <c r="DD785">
        <v>136</v>
      </c>
      <c r="DE785">
        <v>267</v>
      </c>
      <c r="DF785">
        <v>43</v>
      </c>
      <c r="DG785" t="s">
        <v>817</v>
      </c>
      <c r="DH785">
        <v>20306</v>
      </c>
      <c r="DI785">
        <v>0.31619999999999998</v>
      </c>
      <c r="DJ785">
        <v>1</v>
      </c>
      <c r="DK785">
        <v>2.3300000000000001E-2</v>
      </c>
      <c r="DL785">
        <v>400</v>
      </c>
      <c r="DM785">
        <v>400</v>
      </c>
      <c r="DQ785">
        <v>66</v>
      </c>
    </row>
    <row r="786" spans="95:122" x14ac:dyDescent="0.25">
      <c r="CQ786" t="s">
        <v>637</v>
      </c>
      <c r="CR786" t="s">
        <v>125</v>
      </c>
      <c r="CS786" t="s">
        <v>61</v>
      </c>
      <c r="CT786">
        <v>46059</v>
      </c>
      <c r="CU786">
        <v>1</v>
      </c>
      <c r="CV786">
        <v>1</v>
      </c>
      <c r="CW786">
        <v>1</v>
      </c>
      <c r="CZ786">
        <v>5.1041666666666666E-3</v>
      </c>
      <c r="DA786">
        <v>5.1041666666666666E-3</v>
      </c>
      <c r="DB786">
        <v>4.2766203703703702E-2</v>
      </c>
      <c r="DC786">
        <v>3.5358796296296298E-2</v>
      </c>
      <c r="DD786">
        <v>92</v>
      </c>
      <c r="DE786">
        <v>233</v>
      </c>
      <c r="DF786">
        <v>24</v>
      </c>
      <c r="DG786" t="s">
        <v>677</v>
      </c>
      <c r="DH786">
        <v>27318</v>
      </c>
      <c r="DI786">
        <v>0.26090000000000002</v>
      </c>
      <c r="DJ786">
        <v>1</v>
      </c>
      <c r="DK786">
        <v>4.1700000000000001E-2</v>
      </c>
      <c r="DL786">
        <v>500</v>
      </c>
      <c r="DM786">
        <v>500</v>
      </c>
      <c r="DN786">
        <v>500</v>
      </c>
      <c r="DO786">
        <v>1</v>
      </c>
      <c r="DP786">
        <v>0.20449999999999999</v>
      </c>
      <c r="DQ786">
        <v>66</v>
      </c>
      <c r="DR786">
        <v>500</v>
      </c>
    </row>
    <row r="787" spans="95:122" x14ac:dyDescent="0.25">
      <c r="CQ787" t="s">
        <v>637</v>
      </c>
      <c r="CR787" t="s">
        <v>125</v>
      </c>
      <c r="CS787" t="s">
        <v>61</v>
      </c>
      <c r="CT787">
        <v>46062</v>
      </c>
      <c r="CU787">
        <v>1</v>
      </c>
      <c r="CV787">
        <v>1</v>
      </c>
      <c r="CW787">
        <v>1</v>
      </c>
      <c r="CZ787">
        <v>0.22412037037037036</v>
      </c>
      <c r="DA787">
        <v>0.22412037037037036</v>
      </c>
      <c r="DB787">
        <v>1.3171296296296296E-2</v>
      </c>
      <c r="DC787">
        <v>2.960648148148148E-2</v>
      </c>
      <c r="DD787">
        <v>38</v>
      </c>
      <c r="DE787">
        <v>94</v>
      </c>
      <c r="DF787">
        <v>8</v>
      </c>
      <c r="DG787">
        <v>1.25</v>
      </c>
      <c r="DH787">
        <v>49532</v>
      </c>
      <c r="DI787">
        <v>0.21049999999999999</v>
      </c>
      <c r="DJ787">
        <v>1</v>
      </c>
      <c r="DK787">
        <v>0.125</v>
      </c>
      <c r="DL787">
        <v>10650</v>
      </c>
      <c r="DM787">
        <v>10650</v>
      </c>
      <c r="DQ787">
        <v>66</v>
      </c>
    </row>
    <row r="788" spans="95:122" x14ac:dyDescent="0.25">
      <c r="CQ788" t="s">
        <v>637</v>
      </c>
      <c r="CR788" t="s">
        <v>125</v>
      </c>
      <c r="CS788" t="s">
        <v>61</v>
      </c>
      <c r="CT788">
        <v>46070</v>
      </c>
      <c r="CU788">
        <v>1</v>
      </c>
      <c r="CV788">
        <v>1</v>
      </c>
      <c r="CW788">
        <v>1</v>
      </c>
      <c r="CZ788">
        <v>1.2430555555555556E-2</v>
      </c>
      <c r="DA788">
        <v>1.2430555555555556E-2</v>
      </c>
      <c r="DB788">
        <v>0.19057870370370369</v>
      </c>
      <c r="DC788">
        <v>0.13241898148148148</v>
      </c>
      <c r="DD788">
        <v>93</v>
      </c>
      <c r="DE788">
        <v>267</v>
      </c>
      <c r="DF788">
        <v>11</v>
      </c>
      <c r="DG788" t="s">
        <v>810</v>
      </c>
      <c r="DH788">
        <v>26621</v>
      </c>
      <c r="DI788">
        <v>0.1183</v>
      </c>
      <c r="DQ788">
        <v>66</v>
      </c>
    </row>
    <row r="789" spans="95:122" x14ac:dyDescent="0.25">
      <c r="CQ789" t="s">
        <v>637</v>
      </c>
      <c r="CR789" t="s">
        <v>125</v>
      </c>
      <c r="CS789" t="s">
        <v>72</v>
      </c>
      <c r="CT789">
        <v>46063</v>
      </c>
      <c r="CU789">
        <v>1</v>
      </c>
      <c r="CV789">
        <v>1</v>
      </c>
      <c r="CZ789">
        <v>0</v>
      </c>
      <c r="DA789">
        <v>0</v>
      </c>
      <c r="DB789">
        <v>0</v>
      </c>
      <c r="DC789">
        <v>0</v>
      </c>
      <c r="DQ789">
        <v>66</v>
      </c>
    </row>
    <row r="790" spans="95:122" x14ac:dyDescent="0.25">
      <c r="CQ790" t="s">
        <v>637</v>
      </c>
      <c r="CR790" t="s">
        <v>125</v>
      </c>
      <c r="CS790" t="s">
        <v>72</v>
      </c>
      <c r="CT790">
        <v>46070</v>
      </c>
      <c r="CU790">
        <v>1</v>
      </c>
      <c r="CV790">
        <v>1</v>
      </c>
      <c r="CZ790">
        <v>0</v>
      </c>
      <c r="DA790">
        <v>0</v>
      </c>
      <c r="DB790">
        <v>0</v>
      </c>
      <c r="DC790">
        <v>0</v>
      </c>
      <c r="DQ790">
        <v>66</v>
      </c>
    </row>
    <row r="791" spans="95:122" x14ac:dyDescent="0.25">
      <c r="CQ791" t="s">
        <v>637</v>
      </c>
      <c r="CR791" t="s">
        <v>125</v>
      </c>
      <c r="CS791" t="s">
        <v>122</v>
      </c>
      <c r="CT791">
        <v>46065</v>
      </c>
      <c r="CU791">
        <v>1</v>
      </c>
      <c r="CV791">
        <v>1</v>
      </c>
      <c r="CX791">
        <v>1</v>
      </c>
      <c r="CZ791">
        <v>0</v>
      </c>
      <c r="DA791">
        <v>0</v>
      </c>
      <c r="DB791">
        <v>7.0451388888888883E-2</v>
      </c>
      <c r="DC791">
        <v>8.6354166666666662E-2</v>
      </c>
      <c r="DD791">
        <v>87</v>
      </c>
      <c r="DE791">
        <v>211</v>
      </c>
      <c r="DF791">
        <v>12</v>
      </c>
      <c r="DG791">
        <v>1.5</v>
      </c>
      <c r="DH791">
        <v>25686</v>
      </c>
      <c r="DI791">
        <v>0.13789999999999999</v>
      </c>
      <c r="DJ791">
        <v>1</v>
      </c>
      <c r="DK791">
        <v>8.3299999999999999E-2</v>
      </c>
      <c r="DL791">
        <v>4340</v>
      </c>
      <c r="DM791">
        <v>4340</v>
      </c>
      <c r="DQ791">
        <v>66</v>
      </c>
    </row>
    <row r="792" spans="95:122" x14ac:dyDescent="0.25">
      <c r="CQ792" t="s">
        <v>637</v>
      </c>
      <c r="CR792" t="s">
        <v>2</v>
      </c>
      <c r="CS792" t="s">
        <v>68</v>
      </c>
      <c r="CT792">
        <v>46078</v>
      </c>
      <c r="CU792">
        <v>1</v>
      </c>
      <c r="CV792">
        <v>1</v>
      </c>
      <c r="CZ792">
        <v>0</v>
      </c>
      <c r="DA792">
        <v>0</v>
      </c>
      <c r="DB792">
        <v>0</v>
      </c>
      <c r="DC792">
        <v>0</v>
      </c>
      <c r="DQ792">
        <v>66</v>
      </c>
    </row>
    <row r="793" spans="95:122" x14ac:dyDescent="0.25">
      <c r="CQ793" t="s">
        <v>637</v>
      </c>
      <c r="CR793" t="s">
        <v>2</v>
      </c>
      <c r="CS793" t="s">
        <v>29</v>
      </c>
      <c r="CT793">
        <v>46063</v>
      </c>
      <c r="CU793">
        <v>1</v>
      </c>
      <c r="CV793">
        <v>1</v>
      </c>
      <c r="CX793">
        <v>1</v>
      </c>
      <c r="CZ793">
        <v>1.5393518518518519E-3</v>
      </c>
      <c r="DA793">
        <v>1.5393518518518519E-3</v>
      </c>
      <c r="DB793">
        <v>2.2060185185185186E-2</v>
      </c>
      <c r="DC793">
        <v>4.3159722222222224E-2</v>
      </c>
      <c r="DD793">
        <v>92</v>
      </c>
      <c r="DE793">
        <v>173</v>
      </c>
      <c r="DF793">
        <v>36</v>
      </c>
      <c r="DG793" t="s">
        <v>719</v>
      </c>
      <c r="DH793">
        <v>13570</v>
      </c>
      <c r="DI793">
        <v>0.39129999999999998</v>
      </c>
      <c r="DQ793">
        <v>66</v>
      </c>
    </row>
    <row r="794" spans="95:122" x14ac:dyDescent="0.25">
      <c r="CQ794" t="s">
        <v>637</v>
      </c>
      <c r="CR794" t="s">
        <v>6</v>
      </c>
      <c r="CS794" t="s">
        <v>19</v>
      </c>
      <c r="CT794">
        <v>46055</v>
      </c>
      <c r="CU794">
        <v>1</v>
      </c>
      <c r="CV794">
        <v>1</v>
      </c>
      <c r="CX794">
        <v>1</v>
      </c>
      <c r="CZ794">
        <v>4.6296296296296294E-5</v>
      </c>
      <c r="DA794">
        <v>4.6296296296296294E-5</v>
      </c>
      <c r="DB794">
        <v>1.9016203703703705E-2</v>
      </c>
      <c r="DC794">
        <v>8.1018518518518514E-3</v>
      </c>
      <c r="DD794">
        <v>100</v>
      </c>
      <c r="DE794">
        <v>158</v>
      </c>
      <c r="DF794">
        <v>27</v>
      </c>
      <c r="DG794" t="s">
        <v>677</v>
      </c>
      <c r="DH794">
        <v>36220</v>
      </c>
      <c r="DI794">
        <v>0.27</v>
      </c>
      <c r="DJ794">
        <v>6</v>
      </c>
      <c r="DK794">
        <v>0.22220000000000001</v>
      </c>
      <c r="DL794">
        <v>8623</v>
      </c>
      <c r="DM794">
        <v>1437</v>
      </c>
      <c r="DN794">
        <v>4375</v>
      </c>
      <c r="DO794">
        <v>0.50739999999999996</v>
      </c>
      <c r="DQ794">
        <v>66</v>
      </c>
      <c r="DR794">
        <v>1458</v>
      </c>
    </row>
    <row r="795" spans="95:122" x14ac:dyDescent="0.25">
      <c r="CQ795" t="s">
        <v>637</v>
      </c>
      <c r="CR795" t="s">
        <v>6</v>
      </c>
      <c r="CS795" t="s">
        <v>80</v>
      </c>
      <c r="CT795">
        <v>46059</v>
      </c>
      <c r="CU795">
        <v>1</v>
      </c>
      <c r="CV795">
        <v>1</v>
      </c>
      <c r="CW795">
        <v>1</v>
      </c>
      <c r="CZ795">
        <v>0.12041666666666667</v>
      </c>
      <c r="DA795">
        <v>0.12041666666666667</v>
      </c>
      <c r="DB795">
        <v>2.3587962962962963E-2</v>
      </c>
      <c r="DC795">
        <v>3.0671296296296297E-3</v>
      </c>
      <c r="DD795">
        <v>64</v>
      </c>
      <c r="DE795">
        <v>88</v>
      </c>
      <c r="DF795">
        <v>8</v>
      </c>
      <c r="DG795">
        <v>1.75</v>
      </c>
      <c r="DH795">
        <v>80843</v>
      </c>
      <c r="DI795">
        <v>0.125</v>
      </c>
      <c r="DJ795">
        <v>1</v>
      </c>
      <c r="DK795">
        <v>0.125</v>
      </c>
      <c r="DL795">
        <v>1534</v>
      </c>
      <c r="DM795">
        <v>1534</v>
      </c>
      <c r="DQ795">
        <v>66</v>
      </c>
    </row>
    <row r="796" spans="95:122" x14ac:dyDescent="0.25">
      <c r="CQ796" t="s">
        <v>637</v>
      </c>
      <c r="CR796" t="s">
        <v>6</v>
      </c>
      <c r="CS796" t="s">
        <v>105</v>
      </c>
      <c r="CT796">
        <v>46062</v>
      </c>
      <c r="CU796">
        <v>1</v>
      </c>
      <c r="CV796">
        <v>1</v>
      </c>
      <c r="CX796">
        <v>1</v>
      </c>
      <c r="CZ796">
        <v>6.9444444444444444E-5</v>
      </c>
      <c r="DA796">
        <v>6.9444444444444444E-5</v>
      </c>
      <c r="DB796">
        <v>2.7604166666666666E-2</v>
      </c>
      <c r="DC796">
        <v>1.758101851851852E-2</v>
      </c>
      <c r="DD796">
        <v>85</v>
      </c>
      <c r="DE796">
        <v>187</v>
      </c>
      <c r="DF796">
        <v>14</v>
      </c>
      <c r="DG796" t="s">
        <v>806</v>
      </c>
      <c r="DH796">
        <v>36726</v>
      </c>
      <c r="DI796">
        <v>0.16470000000000001</v>
      </c>
      <c r="DJ796">
        <v>1</v>
      </c>
      <c r="DK796">
        <v>7.1400000000000005E-2</v>
      </c>
      <c r="DL796">
        <v>4480</v>
      </c>
      <c r="DM796">
        <v>4480</v>
      </c>
      <c r="DN796">
        <v>4480</v>
      </c>
      <c r="DO796">
        <v>1</v>
      </c>
      <c r="DP796">
        <v>0.3785</v>
      </c>
      <c r="DQ796">
        <v>66</v>
      </c>
      <c r="DR796">
        <v>4480</v>
      </c>
    </row>
    <row r="797" spans="95:122" x14ac:dyDescent="0.25">
      <c r="CQ797" t="s">
        <v>637</v>
      </c>
      <c r="CR797" t="s">
        <v>6</v>
      </c>
      <c r="CS797" t="s">
        <v>97</v>
      </c>
      <c r="CT797">
        <v>46055</v>
      </c>
      <c r="CU797">
        <v>1</v>
      </c>
      <c r="CV797">
        <v>1</v>
      </c>
      <c r="CX797">
        <v>1</v>
      </c>
      <c r="CZ797">
        <v>0</v>
      </c>
      <c r="DA797">
        <v>0</v>
      </c>
      <c r="DB797">
        <v>4.925925925925926E-2</v>
      </c>
      <c r="DC797">
        <v>5.4606481481481478E-2</v>
      </c>
      <c r="DD797">
        <v>75</v>
      </c>
      <c r="DE797">
        <v>126</v>
      </c>
      <c r="DF797">
        <v>28</v>
      </c>
      <c r="DG797" t="s">
        <v>732</v>
      </c>
      <c r="DH797">
        <v>12700</v>
      </c>
      <c r="DI797">
        <v>0.37330000000000002</v>
      </c>
      <c r="DJ797">
        <v>3</v>
      </c>
      <c r="DK797">
        <v>0.1071</v>
      </c>
      <c r="DL797">
        <v>1690</v>
      </c>
      <c r="DM797">
        <v>563</v>
      </c>
      <c r="DN797">
        <v>1455</v>
      </c>
      <c r="DO797">
        <v>0.8609</v>
      </c>
      <c r="DP797">
        <v>0.85089999999999999</v>
      </c>
      <c r="DQ797">
        <v>66</v>
      </c>
      <c r="DR797">
        <v>728</v>
      </c>
    </row>
    <row r="798" spans="95:122" x14ac:dyDescent="0.25">
      <c r="CQ798" t="s">
        <v>637</v>
      </c>
      <c r="CR798" t="s">
        <v>6</v>
      </c>
      <c r="CS798" t="s">
        <v>78</v>
      </c>
      <c r="CT798">
        <v>46069</v>
      </c>
      <c r="CU798">
        <v>1</v>
      </c>
      <c r="CV798">
        <v>1</v>
      </c>
      <c r="CX798">
        <v>1</v>
      </c>
      <c r="CZ798">
        <v>1.7361111111111112E-4</v>
      </c>
      <c r="DA798">
        <v>1.7361111111111112E-4</v>
      </c>
      <c r="DB798">
        <v>0.15472222222222223</v>
      </c>
      <c r="DC798">
        <v>0.2069212962962963</v>
      </c>
      <c r="DD798">
        <v>96</v>
      </c>
      <c r="DE798">
        <v>195</v>
      </c>
      <c r="DF798">
        <v>21</v>
      </c>
      <c r="DG798" t="s">
        <v>1012</v>
      </c>
      <c r="DH798">
        <v>23703</v>
      </c>
      <c r="DI798">
        <v>0.21879999999999999</v>
      </c>
      <c r="DJ798">
        <v>3</v>
      </c>
      <c r="DK798">
        <v>0.1429</v>
      </c>
      <c r="DL798">
        <v>4690</v>
      </c>
      <c r="DM798">
        <v>1563</v>
      </c>
      <c r="DN798">
        <v>4440</v>
      </c>
      <c r="DO798">
        <v>0.94669999999999999</v>
      </c>
      <c r="DP798">
        <v>0.61229999999999996</v>
      </c>
      <c r="DQ798">
        <v>66</v>
      </c>
      <c r="DR798">
        <v>1480</v>
      </c>
    </row>
    <row r="799" spans="95:122" x14ac:dyDescent="0.25">
      <c r="CQ799" t="s">
        <v>637</v>
      </c>
      <c r="CR799" t="s">
        <v>3</v>
      </c>
      <c r="CS799" t="s">
        <v>24</v>
      </c>
      <c r="CT799">
        <v>46056</v>
      </c>
      <c r="CU799">
        <v>1</v>
      </c>
      <c r="CV799">
        <v>1</v>
      </c>
      <c r="CZ799">
        <v>0</v>
      </c>
      <c r="DA799">
        <v>0</v>
      </c>
      <c r="DB799">
        <v>0</v>
      </c>
      <c r="DC799">
        <v>0</v>
      </c>
      <c r="DQ799">
        <v>66</v>
      </c>
    </row>
    <row r="800" spans="95:122" x14ac:dyDescent="0.25">
      <c r="CQ800" t="s">
        <v>637</v>
      </c>
      <c r="CR800" t="s">
        <v>3</v>
      </c>
      <c r="CS800" t="s">
        <v>24</v>
      </c>
      <c r="CT800">
        <v>46063</v>
      </c>
      <c r="CU800">
        <v>1</v>
      </c>
      <c r="CV800">
        <v>1</v>
      </c>
      <c r="CZ800">
        <v>0</v>
      </c>
      <c r="DA800">
        <v>0</v>
      </c>
      <c r="DB800">
        <v>0</v>
      </c>
      <c r="DC800">
        <v>0</v>
      </c>
      <c r="DQ800">
        <v>66</v>
      </c>
    </row>
    <row r="801" spans="95:122" x14ac:dyDescent="0.25">
      <c r="CQ801" t="s">
        <v>637</v>
      </c>
      <c r="CR801" t="s">
        <v>3</v>
      </c>
      <c r="CS801" t="s">
        <v>24</v>
      </c>
      <c r="CT801">
        <v>46066</v>
      </c>
      <c r="CU801">
        <v>1</v>
      </c>
      <c r="CV801">
        <v>1</v>
      </c>
      <c r="CZ801">
        <v>0</v>
      </c>
      <c r="DA801">
        <v>0</v>
      </c>
      <c r="DB801">
        <v>0</v>
      </c>
      <c r="DC801">
        <v>0</v>
      </c>
      <c r="DQ801">
        <v>66</v>
      </c>
    </row>
    <row r="802" spans="95:122" x14ac:dyDescent="0.25">
      <c r="CQ802" t="s">
        <v>637</v>
      </c>
      <c r="CR802" t="s">
        <v>3</v>
      </c>
      <c r="CS802" t="s">
        <v>33</v>
      </c>
      <c r="CT802">
        <v>46063</v>
      </c>
      <c r="CU802">
        <v>1</v>
      </c>
      <c r="CV802">
        <v>1</v>
      </c>
      <c r="CZ802">
        <v>0</v>
      </c>
      <c r="DA802">
        <v>0</v>
      </c>
      <c r="DB802">
        <v>0</v>
      </c>
      <c r="DC802">
        <v>0</v>
      </c>
      <c r="DQ802">
        <v>66</v>
      </c>
    </row>
    <row r="803" spans="95:122" x14ac:dyDescent="0.25">
      <c r="CQ803" t="s">
        <v>637</v>
      </c>
      <c r="CR803" t="s">
        <v>3</v>
      </c>
      <c r="CS803" t="s">
        <v>23</v>
      </c>
      <c r="CT803">
        <v>46059</v>
      </c>
      <c r="CU803">
        <v>1</v>
      </c>
      <c r="CV803">
        <v>1</v>
      </c>
      <c r="CX803">
        <v>1</v>
      </c>
      <c r="CZ803">
        <v>0</v>
      </c>
      <c r="DA803">
        <v>0</v>
      </c>
      <c r="DB803">
        <v>3.5081018518518518E-2</v>
      </c>
      <c r="DC803">
        <v>1.0590277777777778E-2</v>
      </c>
      <c r="DD803">
        <v>67</v>
      </c>
      <c r="DE803">
        <v>137</v>
      </c>
      <c r="DF803">
        <v>21</v>
      </c>
      <c r="DG803" t="s">
        <v>677</v>
      </c>
      <c r="DH803">
        <v>34578</v>
      </c>
      <c r="DI803">
        <v>0.31340000000000001</v>
      </c>
      <c r="DJ803">
        <v>2</v>
      </c>
      <c r="DK803">
        <v>9.5200000000000007E-2</v>
      </c>
      <c r="DL803">
        <v>6868</v>
      </c>
      <c r="DM803">
        <v>3434</v>
      </c>
      <c r="DN803">
        <v>268</v>
      </c>
      <c r="DO803">
        <v>3.9E-2</v>
      </c>
      <c r="DQ803">
        <v>66</v>
      </c>
      <c r="DR803">
        <v>268</v>
      </c>
    </row>
    <row r="804" spans="95:122" x14ac:dyDescent="0.25">
      <c r="CQ804" t="s">
        <v>637</v>
      </c>
      <c r="CR804" t="s">
        <v>3</v>
      </c>
      <c r="CS804" t="s">
        <v>23</v>
      </c>
      <c r="CT804">
        <v>46063</v>
      </c>
      <c r="CU804">
        <v>1</v>
      </c>
      <c r="CV804">
        <v>1</v>
      </c>
      <c r="CW804">
        <v>1</v>
      </c>
      <c r="CZ804">
        <v>0.10853009259259259</v>
      </c>
      <c r="DA804">
        <v>0.10853009259259259</v>
      </c>
      <c r="DB804">
        <v>0</v>
      </c>
      <c r="DC804">
        <v>1.1423611111111112E-2</v>
      </c>
      <c r="DD804">
        <v>101</v>
      </c>
      <c r="DE804">
        <v>183</v>
      </c>
      <c r="DF804">
        <v>26</v>
      </c>
      <c r="DG804" t="s">
        <v>736</v>
      </c>
      <c r="DH804">
        <v>32553</v>
      </c>
      <c r="DI804">
        <v>0.25740000000000002</v>
      </c>
      <c r="DJ804">
        <v>1</v>
      </c>
      <c r="DK804">
        <v>3.85E-2</v>
      </c>
      <c r="DL804">
        <v>500</v>
      </c>
      <c r="DM804">
        <v>500</v>
      </c>
      <c r="DQ804">
        <v>66</v>
      </c>
    </row>
    <row r="805" spans="95:122" x14ac:dyDescent="0.25">
      <c r="CQ805" t="s">
        <v>637</v>
      </c>
      <c r="CR805" t="s">
        <v>3</v>
      </c>
      <c r="CS805" t="s">
        <v>31</v>
      </c>
      <c r="CT805">
        <v>46064</v>
      </c>
      <c r="CU805">
        <v>1</v>
      </c>
      <c r="CV805">
        <v>1</v>
      </c>
      <c r="CX805">
        <v>1</v>
      </c>
      <c r="CZ805">
        <v>8.1018518518518516E-5</v>
      </c>
      <c r="DA805">
        <v>8.1018518518518516E-5</v>
      </c>
      <c r="DB805">
        <v>2.6377314814814815E-2</v>
      </c>
      <c r="DC805">
        <v>1.7685185185185186E-2</v>
      </c>
      <c r="DD805">
        <v>57</v>
      </c>
      <c r="DE805">
        <v>150</v>
      </c>
      <c r="DF805">
        <v>13</v>
      </c>
      <c r="DG805" t="s">
        <v>802</v>
      </c>
      <c r="DH805">
        <v>13364</v>
      </c>
      <c r="DI805">
        <v>0.2281</v>
      </c>
      <c r="DJ805">
        <v>1</v>
      </c>
      <c r="DK805">
        <v>7.6899999999999996E-2</v>
      </c>
      <c r="DL805">
        <v>2980</v>
      </c>
      <c r="DM805">
        <v>2980</v>
      </c>
      <c r="DQ805">
        <v>66</v>
      </c>
    </row>
    <row r="806" spans="95:122" x14ac:dyDescent="0.25">
      <c r="CQ806" t="s">
        <v>637</v>
      </c>
      <c r="CR806" t="s">
        <v>3</v>
      </c>
      <c r="CS806" t="s">
        <v>207</v>
      </c>
      <c r="CT806">
        <v>46066</v>
      </c>
      <c r="CU806">
        <v>1</v>
      </c>
      <c r="CV806">
        <v>1</v>
      </c>
      <c r="CW806">
        <v>1</v>
      </c>
      <c r="CZ806">
        <v>1.2592592592592593E-2</v>
      </c>
      <c r="DA806">
        <v>1.2592592592592593E-2</v>
      </c>
      <c r="DB806">
        <v>0.20322916666666666</v>
      </c>
      <c r="DC806">
        <v>0.13047453703703704</v>
      </c>
      <c r="DD806">
        <v>163</v>
      </c>
      <c r="DE806">
        <v>302</v>
      </c>
      <c r="DF806">
        <v>23</v>
      </c>
      <c r="DG806" t="s">
        <v>812</v>
      </c>
      <c r="DH806">
        <v>41822</v>
      </c>
      <c r="DI806">
        <v>0.1411</v>
      </c>
      <c r="DQ806">
        <v>66</v>
      </c>
    </row>
    <row r="807" spans="95:122" x14ac:dyDescent="0.25">
      <c r="CQ807" t="s">
        <v>637</v>
      </c>
      <c r="CR807" t="s">
        <v>3</v>
      </c>
      <c r="CS807" t="s">
        <v>207</v>
      </c>
      <c r="CT807">
        <v>46077</v>
      </c>
      <c r="CU807">
        <v>1</v>
      </c>
      <c r="CV807">
        <v>1</v>
      </c>
      <c r="CX807">
        <v>1</v>
      </c>
      <c r="CZ807">
        <v>1.1574074074074073E-5</v>
      </c>
      <c r="DA807">
        <v>1.1574074074074073E-5</v>
      </c>
      <c r="DB807">
        <v>0.19461805555555556</v>
      </c>
      <c r="DC807">
        <v>0.20091435185185186</v>
      </c>
      <c r="DD807">
        <v>188</v>
      </c>
      <c r="DE807">
        <v>281</v>
      </c>
      <c r="DF807">
        <v>16</v>
      </c>
      <c r="DG807">
        <v>1.875</v>
      </c>
      <c r="DH807">
        <v>33592</v>
      </c>
      <c r="DI807">
        <v>8.5099999999999995E-2</v>
      </c>
      <c r="DJ807">
        <v>2</v>
      </c>
      <c r="DK807">
        <v>0.125</v>
      </c>
      <c r="DL807">
        <v>8600</v>
      </c>
      <c r="DM807">
        <v>4300</v>
      </c>
      <c r="DN807">
        <v>8000</v>
      </c>
      <c r="DO807">
        <v>0.93020000000000003</v>
      </c>
      <c r="DP807">
        <v>9.4200000000000006E-2</v>
      </c>
      <c r="DQ807">
        <v>66</v>
      </c>
      <c r="DR807">
        <v>8000</v>
      </c>
    </row>
    <row r="808" spans="95:122" x14ac:dyDescent="0.25">
      <c r="CQ808" t="s">
        <v>637</v>
      </c>
      <c r="CR808" t="s">
        <v>124</v>
      </c>
      <c r="CS808" t="s">
        <v>58</v>
      </c>
      <c r="CT808">
        <v>46064</v>
      </c>
      <c r="CU808">
        <v>1</v>
      </c>
      <c r="CV808">
        <v>1</v>
      </c>
      <c r="CX808">
        <v>1</v>
      </c>
      <c r="CZ808">
        <v>4.6296296296296294E-5</v>
      </c>
      <c r="DA808">
        <v>4.6296296296296294E-5</v>
      </c>
      <c r="DB808">
        <v>6.958333333333333E-2</v>
      </c>
      <c r="DC808">
        <v>2.8067129629629629E-2</v>
      </c>
      <c r="DD808">
        <v>113</v>
      </c>
      <c r="DE808">
        <v>215</v>
      </c>
      <c r="DF808">
        <v>39</v>
      </c>
      <c r="DG808" t="s">
        <v>1125</v>
      </c>
      <c r="DH808">
        <v>18289</v>
      </c>
      <c r="DI808">
        <v>0.34510000000000002</v>
      </c>
      <c r="DQ808">
        <v>64</v>
      </c>
    </row>
    <row r="809" spans="95:122" x14ac:dyDescent="0.25">
      <c r="CQ809" t="s">
        <v>637</v>
      </c>
      <c r="CR809" t="s">
        <v>124</v>
      </c>
      <c r="CS809" t="s">
        <v>493</v>
      </c>
      <c r="CT809">
        <v>46079</v>
      </c>
      <c r="CU809">
        <v>1</v>
      </c>
      <c r="CV809">
        <v>1</v>
      </c>
      <c r="CX809">
        <v>1</v>
      </c>
      <c r="CZ809">
        <v>0</v>
      </c>
      <c r="DA809">
        <v>0</v>
      </c>
      <c r="DB809">
        <v>0.18035879629629631</v>
      </c>
      <c r="DC809">
        <v>0.16498842592592591</v>
      </c>
      <c r="DD809">
        <v>217</v>
      </c>
      <c r="DE809">
        <v>299</v>
      </c>
      <c r="DF809">
        <v>43</v>
      </c>
      <c r="DG809" t="s">
        <v>1126</v>
      </c>
      <c r="DH809">
        <v>19158</v>
      </c>
      <c r="DI809">
        <v>0.19819999999999999</v>
      </c>
      <c r="DQ809">
        <v>64</v>
      </c>
    </row>
    <row r="810" spans="95:122" x14ac:dyDescent="0.25">
      <c r="CQ810" t="s">
        <v>637</v>
      </c>
      <c r="CR810" t="s">
        <v>124</v>
      </c>
      <c r="CS810" t="s">
        <v>51</v>
      </c>
      <c r="CT810">
        <v>46055</v>
      </c>
      <c r="CU810">
        <v>1</v>
      </c>
      <c r="CV810">
        <v>1</v>
      </c>
      <c r="CX810">
        <v>1</v>
      </c>
      <c r="CZ810">
        <v>1.8518518518518518E-4</v>
      </c>
      <c r="DA810">
        <v>1.8518518518518518E-4</v>
      </c>
      <c r="DB810">
        <v>1.4097222222222223E-2</v>
      </c>
      <c r="DC810">
        <v>1.0706018518518519E-2</v>
      </c>
      <c r="DD810">
        <v>49</v>
      </c>
      <c r="DE810">
        <v>86</v>
      </c>
      <c r="DF810">
        <v>12</v>
      </c>
      <c r="DG810">
        <v>1.5</v>
      </c>
      <c r="DH810">
        <v>8406</v>
      </c>
      <c r="DI810">
        <v>0.24490000000000001</v>
      </c>
      <c r="DJ810">
        <v>3</v>
      </c>
      <c r="DK810">
        <v>0.25</v>
      </c>
      <c r="DL810">
        <v>2373</v>
      </c>
      <c r="DM810">
        <v>791</v>
      </c>
      <c r="DN810">
        <v>273</v>
      </c>
      <c r="DO810">
        <v>0.115</v>
      </c>
      <c r="DQ810">
        <v>64</v>
      </c>
      <c r="DR810">
        <v>273</v>
      </c>
    </row>
    <row r="811" spans="95:122" x14ac:dyDescent="0.25">
      <c r="CQ811" t="s">
        <v>637</v>
      </c>
      <c r="CR811" t="s">
        <v>124</v>
      </c>
      <c r="CS811" t="s">
        <v>51</v>
      </c>
      <c r="CT811">
        <v>46071</v>
      </c>
      <c r="CU811">
        <v>1</v>
      </c>
      <c r="CV811">
        <v>1</v>
      </c>
      <c r="CX811">
        <v>1</v>
      </c>
      <c r="CZ811">
        <v>1.3888888888888889E-4</v>
      </c>
      <c r="DA811">
        <v>1.3888888888888889E-4</v>
      </c>
      <c r="DB811">
        <v>0.21561342592592592</v>
      </c>
      <c r="DC811">
        <v>0.12292824074074074</v>
      </c>
      <c r="DD811">
        <v>103</v>
      </c>
      <c r="DE811">
        <v>194</v>
      </c>
      <c r="DF811">
        <v>9</v>
      </c>
      <c r="DG811" t="s">
        <v>721</v>
      </c>
      <c r="DH811">
        <v>17019</v>
      </c>
      <c r="DI811">
        <v>8.7400000000000005E-2</v>
      </c>
      <c r="DQ811">
        <v>64</v>
      </c>
    </row>
    <row r="812" spans="95:122" x14ac:dyDescent="0.25">
      <c r="CQ812" t="s">
        <v>637</v>
      </c>
      <c r="CR812" t="s">
        <v>124</v>
      </c>
      <c r="CS812" t="s">
        <v>51</v>
      </c>
      <c r="CT812">
        <v>46078</v>
      </c>
      <c r="CU812">
        <v>1</v>
      </c>
      <c r="CV812">
        <v>1</v>
      </c>
      <c r="CX812">
        <v>1</v>
      </c>
      <c r="CZ812">
        <v>3.4722222222222222E-5</v>
      </c>
      <c r="DA812">
        <v>3.4722222222222222E-5</v>
      </c>
      <c r="DB812">
        <v>0.19827546296296297</v>
      </c>
      <c r="DC812">
        <v>0.13532407407407407</v>
      </c>
      <c r="DD812">
        <v>121</v>
      </c>
      <c r="DE812">
        <v>241</v>
      </c>
      <c r="DF812">
        <v>14</v>
      </c>
      <c r="DG812" t="s">
        <v>991</v>
      </c>
      <c r="DH812">
        <v>16312</v>
      </c>
      <c r="DI812">
        <v>0.1157</v>
      </c>
      <c r="DQ812">
        <v>64</v>
      </c>
    </row>
    <row r="813" spans="95:122" x14ac:dyDescent="0.25">
      <c r="CQ813" t="s">
        <v>637</v>
      </c>
      <c r="CR813" t="s">
        <v>124</v>
      </c>
      <c r="CS813" t="s">
        <v>51</v>
      </c>
      <c r="CT813">
        <v>46079</v>
      </c>
      <c r="CU813">
        <v>1</v>
      </c>
      <c r="CV813">
        <v>1</v>
      </c>
      <c r="CX813">
        <v>1</v>
      </c>
      <c r="CZ813">
        <v>2.4305555555555555E-4</v>
      </c>
      <c r="DA813">
        <v>2.4305555555555555E-4</v>
      </c>
      <c r="DB813">
        <v>0.16192129629629629</v>
      </c>
      <c r="DC813">
        <v>0.17189814814814816</v>
      </c>
      <c r="DD813">
        <v>126</v>
      </c>
      <c r="DE813">
        <v>257</v>
      </c>
      <c r="DF813">
        <v>15</v>
      </c>
      <c r="DG813">
        <v>1.4</v>
      </c>
      <c r="DH813">
        <v>18381</v>
      </c>
      <c r="DI813">
        <v>0.11899999999999999</v>
      </c>
      <c r="DQ813">
        <v>64</v>
      </c>
    </row>
    <row r="814" spans="95:122" x14ac:dyDescent="0.25">
      <c r="CQ814" t="s">
        <v>637</v>
      </c>
      <c r="CR814" t="s">
        <v>124</v>
      </c>
      <c r="CS814" t="s">
        <v>49</v>
      </c>
      <c r="CT814">
        <v>46071</v>
      </c>
      <c r="CU814">
        <v>1</v>
      </c>
      <c r="CV814">
        <v>1</v>
      </c>
      <c r="CX814">
        <v>1</v>
      </c>
      <c r="CZ814">
        <v>1.0879629629629629E-3</v>
      </c>
      <c r="DA814">
        <v>1.0879629629629629E-3</v>
      </c>
      <c r="DB814">
        <v>0.1933449074074074</v>
      </c>
      <c r="DC814">
        <v>0.14021990740740742</v>
      </c>
      <c r="DD814">
        <v>76</v>
      </c>
      <c r="DE814">
        <v>130</v>
      </c>
      <c r="DF814">
        <v>14</v>
      </c>
      <c r="DG814" t="s">
        <v>765</v>
      </c>
      <c r="DH814">
        <v>23413</v>
      </c>
      <c r="DI814">
        <v>0.1842</v>
      </c>
      <c r="DQ814">
        <v>64</v>
      </c>
    </row>
    <row r="815" spans="95:122" x14ac:dyDescent="0.25">
      <c r="CQ815" t="s">
        <v>637</v>
      </c>
      <c r="CR815" t="s">
        <v>124</v>
      </c>
      <c r="CS815" t="s">
        <v>49</v>
      </c>
      <c r="CT815">
        <v>46079</v>
      </c>
      <c r="CU815">
        <v>1</v>
      </c>
      <c r="CV815">
        <v>1</v>
      </c>
      <c r="CX815">
        <v>1</v>
      </c>
      <c r="CZ815">
        <v>3.4722222222222224E-4</v>
      </c>
      <c r="DA815">
        <v>3.4722222222222224E-4</v>
      </c>
      <c r="DB815">
        <v>0.13717592592592592</v>
      </c>
      <c r="DC815">
        <v>0.20708333333333334</v>
      </c>
      <c r="DD815">
        <v>83</v>
      </c>
      <c r="DE815">
        <v>135</v>
      </c>
      <c r="DF815">
        <v>14</v>
      </c>
      <c r="DG815">
        <v>1.5</v>
      </c>
      <c r="DH815">
        <v>17337</v>
      </c>
      <c r="DI815">
        <v>0.16869999999999999</v>
      </c>
      <c r="DQ815">
        <v>64</v>
      </c>
    </row>
    <row r="816" spans="95:122" x14ac:dyDescent="0.25">
      <c r="CQ816" t="s">
        <v>637</v>
      </c>
      <c r="CR816" t="s">
        <v>124</v>
      </c>
      <c r="CS816" t="s">
        <v>549</v>
      </c>
      <c r="CT816">
        <v>46078</v>
      </c>
      <c r="CU816">
        <v>1</v>
      </c>
      <c r="CV816">
        <v>1</v>
      </c>
      <c r="CX816">
        <v>1</v>
      </c>
      <c r="CZ816">
        <v>0</v>
      </c>
      <c r="DA816">
        <v>0</v>
      </c>
      <c r="DB816">
        <v>0.19420138888888888</v>
      </c>
      <c r="DC816">
        <v>0.16261574074074073</v>
      </c>
      <c r="DD816">
        <v>187</v>
      </c>
      <c r="DE816">
        <v>291</v>
      </c>
      <c r="DF816">
        <v>31</v>
      </c>
      <c r="DG816" t="s">
        <v>777</v>
      </c>
      <c r="DH816">
        <v>19264</v>
      </c>
      <c r="DI816">
        <v>0.1658</v>
      </c>
      <c r="DQ816">
        <v>64</v>
      </c>
    </row>
    <row r="817" spans="95:122" x14ac:dyDescent="0.25">
      <c r="CQ817" t="s">
        <v>637</v>
      </c>
      <c r="CR817" t="s">
        <v>124</v>
      </c>
      <c r="CS817" t="s">
        <v>77</v>
      </c>
      <c r="CT817">
        <v>46063</v>
      </c>
      <c r="CU817">
        <v>1</v>
      </c>
      <c r="CV817">
        <v>1</v>
      </c>
      <c r="CX817">
        <v>1</v>
      </c>
      <c r="CZ817">
        <v>3.2638888888888891E-3</v>
      </c>
      <c r="DA817">
        <v>3.2638888888888891E-3</v>
      </c>
      <c r="DB817">
        <v>4.7233796296296295E-2</v>
      </c>
      <c r="DC817">
        <v>1.0474537037037037E-2</v>
      </c>
      <c r="DD817">
        <v>160</v>
      </c>
      <c r="DE817">
        <v>372</v>
      </c>
      <c r="DF817">
        <v>91</v>
      </c>
      <c r="DG817" t="s">
        <v>1127</v>
      </c>
      <c r="DH817">
        <v>8269</v>
      </c>
      <c r="DI817">
        <v>0.56879999999999997</v>
      </c>
      <c r="DQ817">
        <v>64</v>
      </c>
    </row>
    <row r="818" spans="95:122" x14ac:dyDescent="0.25">
      <c r="CQ818" t="s">
        <v>637</v>
      </c>
      <c r="CR818" t="s">
        <v>124</v>
      </c>
      <c r="CS818" t="s">
        <v>77</v>
      </c>
      <c r="CT818">
        <v>46076</v>
      </c>
      <c r="CU818">
        <v>1</v>
      </c>
      <c r="CV818">
        <v>1</v>
      </c>
      <c r="CX818">
        <v>1</v>
      </c>
      <c r="CZ818">
        <v>3.8194444444444446E-4</v>
      </c>
      <c r="DA818">
        <v>3.8194444444444446E-4</v>
      </c>
      <c r="DB818">
        <v>0.17987268518518518</v>
      </c>
      <c r="DC818">
        <v>0.17067129629629629</v>
      </c>
      <c r="DD818">
        <v>125</v>
      </c>
      <c r="DE818">
        <v>225</v>
      </c>
      <c r="DF818">
        <v>25</v>
      </c>
      <c r="DG818">
        <v>1.8</v>
      </c>
      <c r="DH818">
        <v>15806</v>
      </c>
      <c r="DI818">
        <v>0.2</v>
      </c>
      <c r="DJ818">
        <v>2</v>
      </c>
      <c r="DK818">
        <v>0.08</v>
      </c>
      <c r="DL818">
        <v>615</v>
      </c>
      <c r="DM818">
        <v>308</v>
      </c>
      <c r="DN818">
        <v>400</v>
      </c>
      <c r="DO818">
        <v>0.65039999999999998</v>
      </c>
      <c r="DP818">
        <v>8.9099999999999999E-2</v>
      </c>
      <c r="DQ818">
        <v>64</v>
      </c>
      <c r="DR818">
        <v>400</v>
      </c>
    </row>
    <row r="819" spans="95:122" x14ac:dyDescent="0.25">
      <c r="CQ819" t="s">
        <v>637</v>
      </c>
      <c r="CR819" t="s">
        <v>124</v>
      </c>
      <c r="CS819" t="s">
        <v>55</v>
      </c>
      <c r="CT819">
        <v>46063</v>
      </c>
      <c r="CU819">
        <v>1</v>
      </c>
      <c r="CV819">
        <v>1</v>
      </c>
      <c r="CX819">
        <v>1</v>
      </c>
      <c r="CZ819">
        <v>3.4722222222222222E-5</v>
      </c>
      <c r="DA819">
        <v>3.4722222222222222E-5</v>
      </c>
      <c r="DB819">
        <v>1.2094907407407407E-2</v>
      </c>
      <c r="DC819">
        <v>3.7037037037037035E-4</v>
      </c>
      <c r="DD819">
        <v>171</v>
      </c>
      <c r="DE819">
        <v>433</v>
      </c>
      <c r="DF819">
        <v>30</v>
      </c>
      <c r="DG819" t="s">
        <v>813</v>
      </c>
      <c r="DH819">
        <v>3482</v>
      </c>
      <c r="DI819">
        <v>0.1754</v>
      </c>
      <c r="DQ819">
        <v>64</v>
      </c>
    </row>
    <row r="820" spans="95:122" x14ac:dyDescent="0.25">
      <c r="CQ820" t="s">
        <v>637</v>
      </c>
      <c r="CR820" t="s">
        <v>124</v>
      </c>
      <c r="CS820" t="s">
        <v>55</v>
      </c>
      <c r="CT820">
        <v>46066</v>
      </c>
      <c r="CU820">
        <v>1</v>
      </c>
      <c r="CV820">
        <v>1</v>
      </c>
      <c r="CX820">
        <v>1</v>
      </c>
      <c r="CZ820">
        <v>5.7870370370370373E-5</v>
      </c>
      <c r="DA820">
        <v>5.7870370370370373E-5</v>
      </c>
      <c r="DB820">
        <v>0.13168981481481482</v>
      </c>
      <c r="DC820">
        <v>0.13390046296296296</v>
      </c>
      <c r="DD820">
        <v>194</v>
      </c>
      <c r="DE820">
        <v>341</v>
      </c>
      <c r="DF820">
        <v>31</v>
      </c>
      <c r="DG820" t="s">
        <v>960</v>
      </c>
      <c r="DH820">
        <v>16282</v>
      </c>
      <c r="DI820">
        <v>0.1598</v>
      </c>
      <c r="DJ820">
        <v>1</v>
      </c>
      <c r="DK820">
        <v>3.2300000000000002E-2</v>
      </c>
      <c r="DL820">
        <v>460</v>
      </c>
      <c r="DM820">
        <v>460</v>
      </c>
      <c r="DQ820">
        <v>64</v>
      </c>
    </row>
    <row r="821" spans="95:122" x14ac:dyDescent="0.25">
      <c r="CQ821" t="s">
        <v>637</v>
      </c>
      <c r="CR821" t="s">
        <v>124</v>
      </c>
      <c r="CS821" t="s">
        <v>544</v>
      </c>
      <c r="CT821">
        <v>46063</v>
      </c>
      <c r="CU821">
        <v>1</v>
      </c>
      <c r="CV821">
        <v>1</v>
      </c>
      <c r="CX821">
        <v>1</v>
      </c>
      <c r="CZ821">
        <v>2.3148148148148147E-5</v>
      </c>
      <c r="DA821">
        <v>2.3148148148148147E-5</v>
      </c>
      <c r="DB821">
        <v>3.1898148148148148E-2</v>
      </c>
      <c r="DC821">
        <v>8.1712962962962963E-3</v>
      </c>
      <c r="DD821">
        <v>121</v>
      </c>
      <c r="DE821">
        <v>238</v>
      </c>
      <c r="DF821">
        <v>52</v>
      </c>
      <c r="DG821" t="s">
        <v>767</v>
      </c>
      <c r="DH821">
        <v>13270</v>
      </c>
      <c r="DI821">
        <v>0.42980000000000002</v>
      </c>
      <c r="DJ821">
        <v>1</v>
      </c>
      <c r="DK821">
        <v>1.9199999999999998E-2</v>
      </c>
      <c r="DL821">
        <v>800</v>
      </c>
      <c r="DM821">
        <v>800</v>
      </c>
      <c r="DQ821">
        <v>64</v>
      </c>
    </row>
    <row r="822" spans="95:122" x14ac:dyDescent="0.25">
      <c r="CQ822" t="s">
        <v>637</v>
      </c>
      <c r="CR822" t="s">
        <v>124</v>
      </c>
      <c r="CS822" t="s">
        <v>544</v>
      </c>
      <c r="CT822">
        <v>46064</v>
      </c>
      <c r="CU822">
        <v>1</v>
      </c>
      <c r="CV822">
        <v>1</v>
      </c>
      <c r="CX822">
        <v>1</v>
      </c>
      <c r="CZ822">
        <v>1.0416666666666667E-4</v>
      </c>
      <c r="DA822">
        <v>1.0416666666666667E-4</v>
      </c>
      <c r="DB822">
        <v>4.2453703703703702E-2</v>
      </c>
      <c r="DC822">
        <v>2.476851851851852E-3</v>
      </c>
      <c r="DD822">
        <v>81</v>
      </c>
      <c r="DE822">
        <v>163</v>
      </c>
      <c r="DF822">
        <v>31</v>
      </c>
      <c r="DG822" t="s">
        <v>777</v>
      </c>
      <c r="DH822">
        <v>15618</v>
      </c>
      <c r="DI822">
        <v>0.38269999999999998</v>
      </c>
      <c r="DQ822">
        <v>64</v>
      </c>
    </row>
    <row r="823" spans="95:122" x14ac:dyDescent="0.25">
      <c r="CQ823" t="s">
        <v>637</v>
      </c>
      <c r="CR823" t="s">
        <v>124</v>
      </c>
      <c r="CS823" t="s">
        <v>544</v>
      </c>
      <c r="CT823">
        <v>46071</v>
      </c>
      <c r="CU823">
        <v>1</v>
      </c>
      <c r="CV823">
        <v>1</v>
      </c>
      <c r="CX823">
        <v>1</v>
      </c>
      <c r="CZ823">
        <v>1.1574074074074073E-5</v>
      </c>
      <c r="DA823">
        <v>1.1574074074074073E-5</v>
      </c>
      <c r="DB823">
        <v>0.1590162037037037</v>
      </c>
      <c r="DC823">
        <v>0.13712962962962963</v>
      </c>
      <c r="DD823">
        <v>130</v>
      </c>
      <c r="DE823">
        <v>192</v>
      </c>
      <c r="DF823">
        <v>27</v>
      </c>
      <c r="DG823" t="s">
        <v>1001</v>
      </c>
      <c r="DH823">
        <v>23433</v>
      </c>
      <c r="DI823">
        <v>0.2077</v>
      </c>
      <c r="DQ823">
        <v>64</v>
      </c>
    </row>
    <row r="824" spans="95:122" x14ac:dyDescent="0.25">
      <c r="CQ824" t="s">
        <v>637</v>
      </c>
      <c r="CR824" t="s">
        <v>124</v>
      </c>
      <c r="CS824" t="s">
        <v>73</v>
      </c>
      <c r="CT824">
        <v>46064</v>
      </c>
      <c r="CU824">
        <v>1</v>
      </c>
      <c r="CV824">
        <v>1</v>
      </c>
      <c r="CX824">
        <v>1</v>
      </c>
      <c r="CZ824">
        <v>1.2037037037037038E-3</v>
      </c>
      <c r="DA824">
        <v>1.2037037037037038E-3</v>
      </c>
      <c r="DB824">
        <v>1.4826388888888889E-2</v>
      </c>
      <c r="DC824">
        <v>1.1516203703703704E-2</v>
      </c>
      <c r="DD824">
        <v>34</v>
      </c>
      <c r="DE824">
        <v>55</v>
      </c>
      <c r="DF824">
        <v>7</v>
      </c>
      <c r="DG824" t="s">
        <v>853</v>
      </c>
      <c r="DH824">
        <v>30020</v>
      </c>
      <c r="DI824">
        <v>0.2059</v>
      </c>
      <c r="DQ824">
        <v>64</v>
      </c>
    </row>
    <row r="825" spans="95:122" x14ac:dyDescent="0.25">
      <c r="CQ825" t="s">
        <v>637</v>
      </c>
      <c r="CR825" t="s">
        <v>124</v>
      </c>
      <c r="CS825" t="s">
        <v>73</v>
      </c>
      <c r="CT825">
        <v>46079</v>
      </c>
      <c r="CU825">
        <v>1</v>
      </c>
      <c r="CV825">
        <v>1</v>
      </c>
      <c r="CX825">
        <v>1</v>
      </c>
      <c r="CZ825">
        <v>1.9675925925925926E-4</v>
      </c>
      <c r="DA825">
        <v>1.9675925925925926E-4</v>
      </c>
      <c r="DB825">
        <v>0.16416666666666666</v>
      </c>
      <c r="DC825">
        <v>0.16537037037037036</v>
      </c>
      <c r="DD825">
        <v>72</v>
      </c>
      <c r="DE825">
        <v>119</v>
      </c>
      <c r="DF825">
        <v>20</v>
      </c>
      <c r="DG825">
        <v>1.4</v>
      </c>
      <c r="DH825">
        <v>19322</v>
      </c>
      <c r="DI825">
        <v>0.27779999999999999</v>
      </c>
      <c r="DQ825">
        <v>64</v>
      </c>
    </row>
    <row r="826" spans="95:122" x14ac:dyDescent="0.25">
      <c r="CQ826" t="s">
        <v>637</v>
      </c>
      <c r="CR826" t="s">
        <v>124</v>
      </c>
      <c r="CS826" t="s">
        <v>48</v>
      </c>
      <c r="CT826">
        <v>46063</v>
      </c>
      <c r="CU826">
        <v>1</v>
      </c>
      <c r="CV826">
        <v>1</v>
      </c>
      <c r="CX826">
        <v>1</v>
      </c>
      <c r="CZ826">
        <v>2.3148148148148147E-5</v>
      </c>
      <c r="DA826">
        <v>2.3148148148148147E-5</v>
      </c>
      <c r="DB826">
        <v>0.10111111111111111</v>
      </c>
      <c r="DC826">
        <v>2.704861111111111E-2</v>
      </c>
      <c r="DD826">
        <v>114</v>
      </c>
      <c r="DE826">
        <v>192</v>
      </c>
      <c r="DF826">
        <v>49</v>
      </c>
      <c r="DG826" t="s">
        <v>1128</v>
      </c>
      <c r="DH826">
        <v>9402</v>
      </c>
      <c r="DI826">
        <v>0.42980000000000002</v>
      </c>
      <c r="DQ826">
        <v>64</v>
      </c>
    </row>
    <row r="827" spans="95:122" x14ac:dyDescent="0.25">
      <c r="CQ827" t="s">
        <v>637</v>
      </c>
      <c r="CR827" t="s">
        <v>124</v>
      </c>
      <c r="CS827" t="s">
        <v>48</v>
      </c>
      <c r="CT827">
        <v>46078</v>
      </c>
      <c r="CU827">
        <v>1</v>
      </c>
      <c r="CV827">
        <v>1</v>
      </c>
      <c r="CX827">
        <v>1</v>
      </c>
      <c r="CZ827">
        <v>1.7361111111111112E-4</v>
      </c>
      <c r="DA827">
        <v>1.7361111111111112E-4</v>
      </c>
      <c r="DB827">
        <v>0.17789351851851851</v>
      </c>
      <c r="DC827">
        <v>0.16283564814814816</v>
      </c>
      <c r="DD827">
        <v>101</v>
      </c>
      <c r="DE827">
        <v>143</v>
      </c>
      <c r="DF827">
        <v>36</v>
      </c>
      <c r="DG827" t="s">
        <v>700</v>
      </c>
      <c r="DH827">
        <v>21009</v>
      </c>
      <c r="DI827">
        <v>0.35639999999999999</v>
      </c>
      <c r="DQ827">
        <v>64</v>
      </c>
    </row>
    <row r="828" spans="95:122" x14ac:dyDescent="0.25">
      <c r="CQ828" t="s">
        <v>637</v>
      </c>
      <c r="CR828" t="s">
        <v>125</v>
      </c>
      <c r="CS828" t="s">
        <v>18</v>
      </c>
      <c r="CT828">
        <v>46072</v>
      </c>
      <c r="CU828">
        <v>1</v>
      </c>
      <c r="CV828">
        <v>1</v>
      </c>
      <c r="CX828">
        <v>1</v>
      </c>
      <c r="CZ828">
        <v>1.0416666666666667E-4</v>
      </c>
      <c r="DA828">
        <v>1.0416666666666667E-4</v>
      </c>
      <c r="DB828">
        <v>0.2064236111111111</v>
      </c>
      <c r="DC828">
        <v>0.10532407407407407</v>
      </c>
      <c r="DD828">
        <v>165</v>
      </c>
      <c r="DE828">
        <v>321</v>
      </c>
      <c r="DF828">
        <v>19</v>
      </c>
      <c r="DG828" t="s">
        <v>924</v>
      </c>
      <c r="DH828">
        <v>38610</v>
      </c>
      <c r="DI828">
        <v>0.1152</v>
      </c>
      <c r="DQ828">
        <v>64</v>
      </c>
    </row>
    <row r="829" spans="95:122" x14ac:dyDescent="0.25">
      <c r="CQ829" t="s">
        <v>637</v>
      </c>
      <c r="CR829" t="s">
        <v>125</v>
      </c>
      <c r="CS829" t="s">
        <v>18</v>
      </c>
      <c r="CT829">
        <v>46077</v>
      </c>
      <c r="CU829">
        <v>1</v>
      </c>
      <c r="CV829">
        <v>1</v>
      </c>
      <c r="CX829">
        <v>1</v>
      </c>
      <c r="CZ829">
        <v>1.3888888888888889E-4</v>
      </c>
      <c r="DA829">
        <v>1.3888888888888889E-4</v>
      </c>
      <c r="DB829">
        <v>0.20050925925925925</v>
      </c>
      <c r="DC829">
        <v>0.13651620370370371</v>
      </c>
      <c r="DD829">
        <v>155</v>
      </c>
      <c r="DE829">
        <v>276</v>
      </c>
      <c r="DF829">
        <v>25</v>
      </c>
      <c r="DG829">
        <v>1.1200000000000001</v>
      </c>
      <c r="DH829">
        <v>23130</v>
      </c>
      <c r="DI829">
        <v>0.1613</v>
      </c>
      <c r="DQ829">
        <v>64</v>
      </c>
    </row>
    <row r="830" spans="95:122" x14ac:dyDescent="0.25">
      <c r="CQ830" t="s">
        <v>637</v>
      </c>
      <c r="CR830" t="s">
        <v>125</v>
      </c>
      <c r="CS830" t="s">
        <v>18</v>
      </c>
      <c r="CT830">
        <v>46079</v>
      </c>
      <c r="CU830">
        <v>1</v>
      </c>
      <c r="CV830">
        <v>1</v>
      </c>
      <c r="CX830">
        <v>1</v>
      </c>
      <c r="CZ830">
        <v>6.9444444444444444E-5</v>
      </c>
      <c r="DA830">
        <v>6.9444444444444444E-5</v>
      </c>
      <c r="DB830">
        <v>0.1940162037037037</v>
      </c>
      <c r="DC830">
        <v>0.14425925925925925</v>
      </c>
      <c r="DD830">
        <v>184</v>
      </c>
      <c r="DE830">
        <v>333</v>
      </c>
      <c r="DF830">
        <v>29</v>
      </c>
      <c r="DG830" t="s">
        <v>1129</v>
      </c>
      <c r="DH830">
        <v>17216</v>
      </c>
      <c r="DI830">
        <v>0.15759999999999999</v>
      </c>
      <c r="DQ830">
        <v>64</v>
      </c>
    </row>
    <row r="831" spans="95:122" x14ac:dyDescent="0.25">
      <c r="CQ831" t="s">
        <v>637</v>
      </c>
      <c r="CR831" t="s">
        <v>125</v>
      </c>
      <c r="CS831" t="s">
        <v>109</v>
      </c>
      <c r="CT831">
        <v>46055</v>
      </c>
      <c r="CU831">
        <v>1</v>
      </c>
      <c r="CV831">
        <v>1</v>
      </c>
      <c r="CX831">
        <v>1</v>
      </c>
      <c r="CZ831">
        <v>2.5462962962962961E-4</v>
      </c>
      <c r="DA831">
        <v>2.5462962962962961E-4</v>
      </c>
      <c r="DB831">
        <v>0</v>
      </c>
      <c r="DC831">
        <v>6.5046296296296293E-3</v>
      </c>
      <c r="DD831">
        <v>116</v>
      </c>
      <c r="DE831">
        <v>245</v>
      </c>
      <c r="DF831">
        <v>36</v>
      </c>
      <c r="DG831" t="s">
        <v>715</v>
      </c>
      <c r="DH831">
        <v>19386</v>
      </c>
      <c r="DI831">
        <v>0.31030000000000002</v>
      </c>
      <c r="DJ831">
        <v>1</v>
      </c>
      <c r="DK831">
        <v>2.7799999999999998E-2</v>
      </c>
      <c r="DL831">
        <v>850</v>
      </c>
      <c r="DM831">
        <v>850</v>
      </c>
      <c r="DN831">
        <v>850</v>
      </c>
      <c r="DO831">
        <v>1</v>
      </c>
      <c r="DQ831">
        <v>64</v>
      </c>
      <c r="DR831">
        <v>850</v>
      </c>
    </row>
    <row r="832" spans="95:122" x14ac:dyDescent="0.25">
      <c r="CQ832" t="s">
        <v>637</v>
      </c>
      <c r="CR832" t="s">
        <v>125</v>
      </c>
      <c r="CS832" t="s">
        <v>109</v>
      </c>
      <c r="CT832">
        <v>46073</v>
      </c>
      <c r="CU832">
        <v>1</v>
      </c>
      <c r="CV832">
        <v>1</v>
      </c>
      <c r="CX832">
        <v>1</v>
      </c>
      <c r="CZ832">
        <v>5.5555555555555556E-4</v>
      </c>
      <c r="DA832">
        <v>5.5555555555555556E-4</v>
      </c>
      <c r="DB832">
        <v>0.21438657407407408</v>
      </c>
      <c r="DC832">
        <v>0.12910879629629629</v>
      </c>
      <c r="DD832">
        <v>107</v>
      </c>
      <c r="DE832">
        <v>191</v>
      </c>
      <c r="DF832">
        <v>11</v>
      </c>
      <c r="DG832" t="s">
        <v>676</v>
      </c>
      <c r="DH832">
        <v>31350</v>
      </c>
      <c r="DI832">
        <v>0.1028</v>
      </c>
      <c r="DQ832">
        <v>64</v>
      </c>
    </row>
    <row r="833" spans="95:122" x14ac:dyDescent="0.25">
      <c r="CQ833" t="s">
        <v>637</v>
      </c>
      <c r="CR833" t="s">
        <v>125</v>
      </c>
      <c r="CS833" t="s">
        <v>109</v>
      </c>
      <c r="CT833">
        <v>46077</v>
      </c>
      <c r="CU833">
        <v>1</v>
      </c>
      <c r="CV833">
        <v>1</v>
      </c>
      <c r="CX833">
        <v>1</v>
      </c>
      <c r="CZ833">
        <v>2.6620370370370372E-4</v>
      </c>
      <c r="DA833">
        <v>2.6620370370370372E-4</v>
      </c>
      <c r="DB833">
        <v>0.17462962962962963</v>
      </c>
      <c r="DC833">
        <v>0.16835648148148147</v>
      </c>
      <c r="DD833">
        <v>101</v>
      </c>
      <c r="DE833">
        <v>179</v>
      </c>
      <c r="DF833">
        <v>14</v>
      </c>
      <c r="DG833" t="s">
        <v>853</v>
      </c>
      <c r="DH833">
        <v>16279</v>
      </c>
      <c r="DI833">
        <v>0.1386</v>
      </c>
      <c r="DQ833">
        <v>64</v>
      </c>
    </row>
    <row r="834" spans="95:122" x14ac:dyDescent="0.25">
      <c r="CQ834" t="s">
        <v>637</v>
      </c>
      <c r="CR834" t="s">
        <v>125</v>
      </c>
      <c r="CS834" t="s">
        <v>60</v>
      </c>
      <c r="CT834">
        <v>46055</v>
      </c>
      <c r="CU834">
        <v>1</v>
      </c>
      <c r="CV834">
        <v>1</v>
      </c>
      <c r="CX834">
        <v>1</v>
      </c>
      <c r="CZ834">
        <v>4.6296296296296294E-5</v>
      </c>
      <c r="DA834">
        <v>4.6296296296296294E-5</v>
      </c>
      <c r="DB834">
        <v>1.1828703703703704E-2</v>
      </c>
      <c r="DC834">
        <v>1.8032407407407407E-2</v>
      </c>
      <c r="DD834">
        <v>119</v>
      </c>
      <c r="DE834">
        <v>222</v>
      </c>
      <c r="DF834">
        <v>30</v>
      </c>
      <c r="DG834" t="s">
        <v>860</v>
      </c>
      <c r="DH834">
        <v>22493</v>
      </c>
      <c r="DI834">
        <v>0.25209999999999999</v>
      </c>
      <c r="DJ834">
        <v>17</v>
      </c>
      <c r="DK834">
        <v>0.56669999999999998</v>
      </c>
      <c r="DL834">
        <v>12577</v>
      </c>
      <c r="DM834">
        <v>740</v>
      </c>
      <c r="DN834">
        <v>8763</v>
      </c>
      <c r="DO834">
        <v>0.69669999999999999</v>
      </c>
      <c r="DQ834">
        <v>64</v>
      </c>
      <c r="DR834">
        <v>730</v>
      </c>
    </row>
    <row r="835" spans="95:122" x14ac:dyDescent="0.25">
      <c r="CQ835" t="s">
        <v>637</v>
      </c>
      <c r="CR835" t="s">
        <v>125</v>
      </c>
      <c r="CS835" t="s">
        <v>60</v>
      </c>
      <c r="CT835">
        <v>46073</v>
      </c>
      <c r="CU835">
        <v>1</v>
      </c>
      <c r="CV835">
        <v>1</v>
      </c>
      <c r="CX835">
        <v>1</v>
      </c>
      <c r="CZ835">
        <v>6.9444444444444444E-5</v>
      </c>
      <c r="DA835">
        <v>6.9444444444444444E-5</v>
      </c>
      <c r="DB835">
        <v>0.20508101851851851</v>
      </c>
      <c r="DC835">
        <v>0.12189814814814814</v>
      </c>
      <c r="DD835">
        <v>115</v>
      </c>
      <c r="DE835">
        <v>160</v>
      </c>
      <c r="DF835">
        <v>11</v>
      </c>
      <c r="DG835" t="s">
        <v>855</v>
      </c>
      <c r="DH835">
        <v>15621</v>
      </c>
      <c r="DI835">
        <v>9.5699999999999993E-2</v>
      </c>
      <c r="DQ835">
        <v>64</v>
      </c>
    </row>
    <row r="836" spans="95:122" x14ac:dyDescent="0.25">
      <c r="CQ836" t="s">
        <v>637</v>
      </c>
      <c r="CR836" t="s">
        <v>125</v>
      </c>
      <c r="CS836" t="s">
        <v>60</v>
      </c>
      <c r="CT836">
        <v>46080</v>
      </c>
      <c r="CU836">
        <v>1</v>
      </c>
      <c r="CV836">
        <v>1</v>
      </c>
      <c r="CX836">
        <v>1</v>
      </c>
      <c r="CZ836">
        <v>3.4722222222222222E-5</v>
      </c>
      <c r="DA836">
        <v>3.4722222222222222E-5</v>
      </c>
      <c r="DB836">
        <v>0.21884259259259259</v>
      </c>
      <c r="DC836">
        <v>0.14000000000000001</v>
      </c>
      <c r="DD836">
        <v>110</v>
      </c>
      <c r="DE836">
        <v>188</v>
      </c>
      <c r="DF836">
        <v>20</v>
      </c>
      <c r="DG836">
        <v>2</v>
      </c>
      <c r="DH836">
        <v>33277</v>
      </c>
      <c r="DI836">
        <v>0.18179999999999999</v>
      </c>
      <c r="DQ836">
        <v>64</v>
      </c>
    </row>
    <row r="837" spans="95:122" x14ac:dyDescent="0.25">
      <c r="CQ837" t="s">
        <v>637</v>
      </c>
      <c r="CR837" t="s">
        <v>125</v>
      </c>
      <c r="CS837" t="s">
        <v>85</v>
      </c>
      <c r="CT837">
        <v>46058</v>
      </c>
      <c r="CU837">
        <v>1</v>
      </c>
      <c r="CV837">
        <v>1</v>
      </c>
      <c r="CX837">
        <v>1</v>
      </c>
      <c r="CZ837">
        <v>0</v>
      </c>
      <c r="DA837">
        <v>0</v>
      </c>
      <c r="DB837">
        <v>1.1574074074074075E-4</v>
      </c>
      <c r="DC837">
        <v>3.6921296296296298E-3</v>
      </c>
      <c r="DD837">
        <v>120</v>
      </c>
      <c r="DE837">
        <v>221</v>
      </c>
      <c r="DF837">
        <v>25</v>
      </c>
      <c r="DG837">
        <v>1.32</v>
      </c>
      <c r="DH837">
        <v>41416</v>
      </c>
      <c r="DI837">
        <v>0.20830000000000001</v>
      </c>
      <c r="DQ837">
        <v>64</v>
      </c>
    </row>
    <row r="838" spans="95:122" x14ac:dyDescent="0.25">
      <c r="CQ838" t="s">
        <v>637</v>
      </c>
      <c r="CR838" t="s">
        <v>125</v>
      </c>
      <c r="CS838" t="s">
        <v>85</v>
      </c>
      <c r="CT838">
        <v>46071</v>
      </c>
      <c r="CU838">
        <v>1</v>
      </c>
      <c r="CV838">
        <v>1</v>
      </c>
      <c r="CX838">
        <v>1</v>
      </c>
      <c r="CZ838">
        <v>6.9444444444444444E-5</v>
      </c>
      <c r="DA838">
        <v>6.9444444444444444E-5</v>
      </c>
      <c r="DB838">
        <v>0.22843749999999999</v>
      </c>
      <c r="DC838">
        <v>0.1131712962962963</v>
      </c>
      <c r="DD838">
        <v>127</v>
      </c>
      <c r="DE838">
        <v>236</v>
      </c>
      <c r="DF838">
        <v>15</v>
      </c>
      <c r="DG838" t="s">
        <v>860</v>
      </c>
      <c r="DH838">
        <v>26205</v>
      </c>
      <c r="DI838">
        <v>0.1181</v>
      </c>
      <c r="DQ838">
        <v>64</v>
      </c>
    </row>
    <row r="839" spans="95:122" x14ac:dyDescent="0.25">
      <c r="CQ839" t="s">
        <v>637</v>
      </c>
      <c r="CR839" t="s">
        <v>125</v>
      </c>
      <c r="CS839" t="s">
        <v>85</v>
      </c>
      <c r="CT839">
        <v>46077</v>
      </c>
      <c r="CU839">
        <v>1</v>
      </c>
      <c r="CV839">
        <v>1</v>
      </c>
      <c r="CX839">
        <v>1</v>
      </c>
      <c r="CZ839">
        <v>0</v>
      </c>
      <c r="DA839">
        <v>0</v>
      </c>
      <c r="DB839">
        <v>0.20776620370370372</v>
      </c>
      <c r="DC839">
        <v>0.14929398148148149</v>
      </c>
      <c r="DD839">
        <v>116</v>
      </c>
      <c r="DE839">
        <v>226</v>
      </c>
      <c r="DF839">
        <v>28</v>
      </c>
      <c r="DG839" t="s">
        <v>1130</v>
      </c>
      <c r="DH839">
        <v>35505</v>
      </c>
      <c r="DI839">
        <v>0.2414</v>
      </c>
      <c r="DQ839">
        <v>64</v>
      </c>
    </row>
    <row r="840" spans="95:122" x14ac:dyDescent="0.25">
      <c r="CQ840" t="s">
        <v>637</v>
      </c>
      <c r="CR840" t="s">
        <v>125</v>
      </c>
      <c r="CS840" t="s">
        <v>85</v>
      </c>
      <c r="CT840">
        <v>46079</v>
      </c>
      <c r="CU840">
        <v>1</v>
      </c>
      <c r="CV840">
        <v>1</v>
      </c>
      <c r="CX840">
        <v>1</v>
      </c>
      <c r="CZ840">
        <v>0</v>
      </c>
      <c r="DA840">
        <v>0</v>
      </c>
      <c r="DB840">
        <v>0.20429398148148148</v>
      </c>
      <c r="DC840">
        <v>0.14754629629629629</v>
      </c>
      <c r="DD840">
        <v>124</v>
      </c>
      <c r="DE840">
        <v>250</v>
      </c>
      <c r="DF840">
        <v>20</v>
      </c>
      <c r="DG840">
        <v>1.35</v>
      </c>
      <c r="DH840">
        <v>21163</v>
      </c>
      <c r="DI840">
        <v>0.1613</v>
      </c>
      <c r="DQ840">
        <v>64</v>
      </c>
    </row>
    <row r="841" spans="95:122" x14ac:dyDescent="0.25">
      <c r="CQ841" t="s">
        <v>637</v>
      </c>
      <c r="CR841" t="s">
        <v>125</v>
      </c>
      <c r="CS841" t="s">
        <v>61</v>
      </c>
      <c r="CT841">
        <v>46072</v>
      </c>
      <c r="CU841">
        <v>1</v>
      </c>
      <c r="CV841">
        <v>1</v>
      </c>
      <c r="CX841">
        <v>1</v>
      </c>
      <c r="CZ841">
        <v>6.9444444444444444E-5</v>
      </c>
      <c r="DA841">
        <v>6.9444444444444444E-5</v>
      </c>
      <c r="DB841">
        <v>0.20931712962962962</v>
      </c>
      <c r="DC841">
        <v>0.14804398148148148</v>
      </c>
      <c r="DD841">
        <v>119</v>
      </c>
      <c r="DE841">
        <v>275</v>
      </c>
      <c r="DF841">
        <v>26</v>
      </c>
      <c r="DG841" t="s">
        <v>782</v>
      </c>
      <c r="DH841">
        <v>31567</v>
      </c>
      <c r="DI841">
        <v>0.2185</v>
      </c>
      <c r="DQ841">
        <v>64</v>
      </c>
    </row>
    <row r="842" spans="95:122" x14ac:dyDescent="0.25">
      <c r="CQ842" t="s">
        <v>637</v>
      </c>
      <c r="CR842" t="s">
        <v>125</v>
      </c>
      <c r="CS842" t="s">
        <v>61</v>
      </c>
      <c r="CT842">
        <v>46073</v>
      </c>
      <c r="CU842">
        <v>1</v>
      </c>
      <c r="CV842">
        <v>1</v>
      </c>
      <c r="CX842">
        <v>1</v>
      </c>
      <c r="CZ842">
        <v>3.0092592592592595E-4</v>
      </c>
      <c r="DA842">
        <v>3.0092592592592595E-4</v>
      </c>
      <c r="DB842">
        <v>0.21811342592592592</v>
      </c>
      <c r="DC842">
        <v>0.11556712962962963</v>
      </c>
      <c r="DD842">
        <v>108</v>
      </c>
      <c r="DE842">
        <v>275</v>
      </c>
      <c r="DF842">
        <v>8</v>
      </c>
      <c r="DG842">
        <v>1.375</v>
      </c>
      <c r="DH842">
        <v>15202</v>
      </c>
      <c r="DI842">
        <v>7.4099999999999999E-2</v>
      </c>
      <c r="DQ842">
        <v>64</v>
      </c>
    </row>
    <row r="843" spans="95:122" x14ac:dyDescent="0.25">
      <c r="CQ843" t="s">
        <v>637</v>
      </c>
      <c r="CR843" t="s">
        <v>125</v>
      </c>
      <c r="CS843" t="s">
        <v>61</v>
      </c>
      <c r="CT843">
        <v>46077</v>
      </c>
      <c r="CU843">
        <v>1</v>
      </c>
      <c r="CV843">
        <v>1</v>
      </c>
      <c r="CX843">
        <v>1</v>
      </c>
      <c r="CZ843">
        <v>8.1018518518518516E-5</v>
      </c>
      <c r="DA843">
        <v>8.1018518518518516E-5</v>
      </c>
      <c r="DB843">
        <v>0.13696759259259259</v>
      </c>
      <c r="DC843">
        <v>0.20591435185185186</v>
      </c>
      <c r="DD843">
        <v>84</v>
      </c>
      <c r="DE843">
        <v>281</v>
      </c>
      <c r="DF843">
        <v>11</v>
      </c>
      <c r="DG843" t="s">
        <v>683</v>
      </c>
      <c r="DH843">
        <v>51990</v>
      </c>
      <c r="DI843">
        <v>0.13100000000000001</v>
      </c>
      <c r="DQ843">
        <v>64</v>
      </c>
    </row>
    <row r="844" spans="95:122" x14ac:dyDescent="0.25">
      <c r="CQ844" t="s">
        <v>637</v>
      </c>
      <c r="CR844" t="s">
        <v>125</v>
      </c>
      <c r="CS844" t="s">
        <v>61</v>
      </c>
      <c r="CT844">
        <v>46079</v>
      </c>
      <c r="CU844">
        <v>1</v>
      </c>
      <c r="CV844">
        <v>1</v>
      </c>
      <c r="CX844">
        <v>1</v>
      </c>
      <c r="CZ844">
        <v>2.8356481481481483E-3</v>
      </c>
      <c r="DA844">
        <v>2.8356481481481483E-3</v>
      </c>
      <c r="DB844">
        <v>0.2023726851851852</v>
      </c>
      <c r="DC844">
        <v>0.14407407407407408</v>
      </c>
      <c r="DD844">
        <v>82</v>
      </c>
      <c r="DE844">
        <v>236</v>
      </c>
      <c r="DF844">
        <v>15</v>
      </c>
      <c r="DG844" t="s">
        <v>677</v>
      </c>
      <c r="DH844">
        <v>66276</v>
      </c>
      <c r="DI844">
        <v>0.18290000000000001</v>
      </c>
      <c r="DQ844">
        <v>64</v>
      </c>
    </row>
    <row r="845" spans="95:122" x14ac:dyDescent="0.25">
      <c r="CQ845" t="s">
        <v>637</v>
      </c>
      <c r="CR845" t="s">
        <v>125</v>
      </c>
      <c r="CS845" t="s">
        <v>61</v>
      </c>
      <c r="CT845">
        <v>46080</v>
      </c>
      <c r="CU845">
        <v>1</v>
      </c>
      <c r="CV845">
        <v>1</v>
      </c>
      <c r="CX845">
        <v>1</v>
      </c>
      <c r="CZ845">
        <v>8.1018518518518516E-5</v>
      </c>
      <c r="DA845">
        <v>8.1018518518518516E-5</v>
      </c>
      <c r="DB845">
        <v>0.20109953703703703</v>
      </c>
      <c r="DC845">
        <v>0.18307870370370372</v>
      </c>
      <c r="DD845">
        <v>81</v>
      </c>
      <c r="DE845">
        <v>230</v>
      </c>
      <c r="DF845">
        <v>24</v>
      </c>
      <c r="DG845">
        <v>1.75</v>
      </c>
      <c r="DH845">
        <v>48780</v>
      </c>
      <c r="DI845">
        <v>0.29630000000000001</v>
      </c>
      <c r="DQ845">
        <v>64</v>
      </c>
    </row>
    <row r="846" spans="95:122" x14ac:dyDescent="0.25">
      <c r="CQ846" t="s">
        <v>637</v>
      </c>
      <c r="CR846" t="s">
        <v>125</v>
      </c>
      <c r="CS846" t="s">
        <v>12</v>
      </c>
      <c r="CT846">
        <v>46058</v>
      </c>
      <c r="CU846">
        <v>1</v>
      </c>
      <c r="CV846">
        <v>1</v>
      </c>
      <c r="CX846">
        <v>1</v>
      </c>
      <c r="CZ846">
        <v>1.3888888888888889E-4</v>
      </c>
      <c r="DA846">
        <v>1.3888888888888889E-4</v>
      </c>
      <c r="DB846">
        <v>5.1296296296296298E-2</v>
      </c>
      <c r="DC846">
        <v>9.6643518518518511E-3</v>
      </c>
      <c r="DD846">
        <v>58</v>
      </c>
      <c r="DE846">
        <v>162</v>
      </c>
      <c r="DF846">
        <v>9</v>
      </c>
      <c r="DG846" t="s">
        <v>677</v>
      </c>
      <c r="DH846">
        <v>38880</v>
      </c>
      <c r="DI846">
        <v>0.1552</v>
      </c>
      <c r="DQ846">
        <v>64</v>
      </c>
    </row>
    <row r="847" spans="95:122" x14ac:dyDescent="0.25">
      <c r="CQ847" t="s">
        <v>637</v>
      </c>
      <c r="CR847" t="s">
        <v>125</v>
      </c>
      <c r="CS847" t="s">
        <v>12</v>
      </c>
      <c r="CT847">
        <v>46066</v>
      </c>
      <c r="CU847">
        <v>1</v>
      </c>
      <c r="CV847">
        <v>1</v>
      </c>
      <c r="CX847">
        <v>1</v>
      </c>
      <c r="CZ847">
        <v>1.273148148148148E-4</v>
      </c>
      <c r="DA847">
        <v>1.273148148148148E-4</v>
      </c>
      <c r="DB847">
        <v>0.20152777777777778</v>
      </c>
      <c r="DC847">
        <v>0.11556712962962963</v>
      </c>
      <c r="DD847">
        <v>80</v>
      </c>
      <c r="DE847">
        <v>224</v>
      </c>
      <c r="DF847">
        <v>21</v>
      </c>
      <c r="DG847" t="s">
        <v>965</v>
      </c>
      <c r="DH847">
        <v>23476</v>
      </c>
      <c r="DI847">
        <v>0.26250000000000001</v>
      </c>
      <c r="DJ847">
        <v>1</v>
      </c>
      <c r="DK847">
        <v>4.7600000000000003E-2</v>
      </c>
      <c r="DL847">
        <v>730</v>
      </c>
      <c r="DM847">
        <v>730</v>
      </c>
      <c r="DQ847">
        <v>64</v>
      </c>
    </row>
    <row r="848" spans="95:122" x14ac:dyDescent="0.25">
      <c r="CQ848" t="s">
        <v>637</v>
      </c>
      <c r="CR848" t="s">
        <v>125</v>
      </c>
      <c r="CS848" t="s">
        <v>12</v>
      </c>
      <c r="CT848">
        <v>46071</v>
      </c>
      <c r="CU848">
        <v>1</v>
      </c>
      <c r="CV848">
        <v>1</v>
      </c>
      <c r="CX848">
        <v>1</v>
      </c>
      <c r="CZ848">
        <v>1.1574074074074075E-4</v>
      </c>
      <c r="DA848">
        <v>1.1574074074074075E-4</v>
      </c>
      <c r="DB848">
        <v>0.20836805555555554</v>
      </c>
      <c r="DC848">
        <v>0.12741898148148148</v>
      </c>
      <c r="DD848">
        <v>99</v>
      </c>
      <c r="DE848">
        <v>278</v>
      </c>
      <c r="DF848">
        <v>22</v>
      </c>
      <c r="DG848" t="s">
        <v>698</v>
      </c>
      <c r="DH848">
        <v>19324</v>
      </c>
      <c r="DI848">
        <v>0.22220000000000001</v>
      </c>
      <c r="DQ848">
        <v>64</v>
      </c>
    </row>
    <row r="849" spans="95:121" x14ac:dyDescent="0.25">
      <c r="CQ849" t="s">
        <v>637</v>
      </c>
      <c r="CR849" t="s">
        <v>125</v>
      </c>
      <c r="CS849" t="s">
        <v>12</v>
      </c>
      <c r="CT849">
        <v>46072</v>
      </c>
      <c r="CU849">
        <v>1</v>
      </c>
      <c r="CV849">
        <v>1</v>
      </c>
      <c r="CX849">
        <v>1</v>
      </c>
      <c r="CZ849">
        <v>1.7361111111111112E-4</v>
      </c>
      <c r="DA849">
        <v>1.7361111111111112E-4</v>
      </c>
      <c r="DB849">
        <v>0.19135416666666666</v>
      </c>
      <c r="DC849">
        <v>0.15008101851851852</v>
      </c>
      <c r="DD849">
        <v>78</v>
      </c>
      <c r="DE849">
        <v>203</v>
      </c>
      <c r="DF849">
        <v>18</v>
      </c>
      <c r="DG849" t="s">
        <v>729</v>
      </c>
      <c r="DH849">
        <v>31633</v>
      </c>
      <c r="DI849">
        <v>0.23080000000000001</v>
      </c>
      <c r="DQ849">
        <v>64</v>
      </c>
    </row>
    <row r="850" spans="95:121" x14ac:dyDescent="0.25">
      <c r="CQ850" t="s">
        <v>637</v>
      </c>
      <c r="CR850" t="s">
        <v>125</v>
      </c>
      <c r="CS850" t="s">
        <v>12</v>
      </c>
      <c r="CT850">
        <v>46079</v>
      </c>
      <c r="CU850">
        <v>1</v>
      </c>
      <c r="CV850">
        <v>1</v>
      </c>
      <c r="CX850">
        <v>1</v>
      </c>
      <c r="CZ850">
        <v>2.6620370370370372E-4</v>
      </c>
      <c r="DA850">
        <v>2.6620370370370372E-4</v>
      </c>
      <c r="DB850">
        <v>0.18160879629629631</v>
      </c>
      <c r="DC850">
        <v>0.1716550925925926</v>
      </c>
      <c r="DD850">
        <v>82</v>
      </c>
      <c r="DE850">
        <v>212</v>
      </c>
      <c r="DF850">
        <v>18</v>
      </c>
      <c r="DG850" t="s">
        <v>677</v>
      </c>
      <c r="DH850">
        <v>25302</v>
      </c>
      <c r="DI850">
        <v>0.2195</v>
      </c>
      <c r="DQ850">
        <v>64</v>
      </c>
    </row>
    <row r="851" spans="95:121" x14ac:dyDescent="0.25">
      <c r="CQ851" t="s">
        <v>637</v>
      </c>
      <c r="CR851" t="s">
        <v>125</v>
      </c>
      <c r="CS851" t="s">
        <v>122</v>
      </c>
      <c r="CT851">
        <v>46058</v>
      </c>
      <c r="CU851">
        <v>1</v>
      </c>
      <c r="CV851">
        <v>1</v>
      </c>
      <c r="CX851">
        <v>1</v>
      </c>
      <c r="CZ851">
        <v>0</v>
      </c>
      <c r="DA851">
        <v>0</v>
      </c>
      <c r="DB851">
        <v>5.3449074074074072E-2</v>
      </c>
      <c r="DC851">
        <v>1.5300925925925926E-2</v>
      </c>
      <c r="DD851">
        <v>55</v>
      </c>
      <c r="DE851">
        <v>167</v>
      </c>
      <c r="DF851">
        <v>12</v>
      </c>
      <c r="DG851">
        <v>1.75</v>
      </c>
      <c r="DH851">
        <v>52720</v>
      </c>
      <c r="DI851">
        <v>0.21820000000000001</v>
      </c>
      <c r="DQ851">
        <v>64</v>
      </c>
    </row>
    <row r="852" spans="95:121" x14ac:dyDescent="0.25">
      <c r="CQ852" t="s">
        <v>637</v>
      </c>
      <c r="CR852" t="s">
        <v>125</v>
      </c>
      <c r="CS852" t="s">
        <v>122</v>
      </c>
      <c r="CT852">
        <v>46069</v>
      </c>
      <c r="CU852">
        <v>1</v>
      </c>
      <c r="CV852">
        <v>1</v>
      </c>
      <c r="CX852">
        <v>1</v>
      </c>
      <c r="CZ852">
        <v>0</v>
      </c>
      <c r="DA852">
        <v>0</v>
      </c>
      <c r="DB852">
        <v>0.20425925925925925</v>
      </c>
      <c r="DC852">
        <v>0.12021990740740741</v>
      </c>
      <c r="DD852">
        <v>47</v>
      </c>
      <c r="DE852">
        <v>148</v>
      </c>
      <c r="DF852">
        <v>12</v>
      </c>
      <c r="DG852">
        <v>2</v>
      </c>
      <c r="DH852">
        <v>42315</v>
      </c>
      <c r="DI852">
        <v>0.25530000000000003</v>
      </c>
      <c r="DJ852">
        <v>1</v>
      </c>
      <c r="DK852">
        <v>8.3299999999999999E-2</v>
      </c>
      <c r="DL852">
        <v>1080</v>
      </c>
      <c r="DM852">
        <v>1080</v>
      </c>
      <c r="DQ852">
        <v>64</v>
      </c>
    </row>
    <row r="853" spans="95:121" x14ac:dyDescent="0.25">
      <c r="CQ853" t="s">
        <v>637</v>
      </c>
      <c r="CR853" t="s">
        <v>125</v>
      </c>
      <c r="CS853" t="s">
        <v>122</v>
      </c>
      <c r="CT853">
        <v>46071</v>
      </c>
      <c r="CU853">
        <v>1</v>
      </c>
      <c r="CV853">
        <v>1</v>
      </c>
      <c r="CX853">
        <v>1</v>
      </c>
      <c r="CZ853">
        <v>0</v>
      </c>
      <c r="DA853">
        <v>0</v>
      </c>
      <c r="DB853">
        <v>0.19721064814814815</v>
      </c>
      <c r="DC853">
        <v>0.13225694444444444</v>
      </c>
      <c r="DD853">
        <v>65</v>
      </c>
      <c r="DE853">
        <v>189</v>
      </c>
      <c r="DF853">
        <v>12</v>
      </c>
      <c r="DG853">
        <v>1.5</v>
      </c>
      <c r="DH853">
        <v>32689</v>
      </c>
      <c r="DI853">
        <v>0.18459999999999999</v>
      </c>
      <c r="DQ853">
        <v>64</v>
      </c>
    </row>
    <row r="854" spans="95:121" x14ac:dyDescent="0.25">
      <c r="CQ854" t="s">
        <v>637</v>
      </c>
      <c r="CR854" t="s">
        <v>125</v>
      </c>
      <c r="CS854" t="s">
        <v>122</v>
      </c>
      <c r="CT854">
        <v>46079</v>
      </c>
      <c r="CU854">
        <v>1</v>
      </c>
      <c r="CV854">
        <v>1</v>
      </c>
      <c r="CX854">
        <v>1</v>
      </c>
      <c r="CZ854">
        <v>0</v>
      </c>
      <c r="DA854">
        <v>0</v>
      </c>
      <c r="DB854">
        <v>0.19819444444444445</v>
      </c>
      <c r="DC854">
        <v>6.9988425925925926E-2</v>
      </c>
      <c r="DD854">
        <v>56</v>
      </c>
      <c r="DE854">
        <v>192</v>
      </c>
      <c r="DF854">
        <v>13</v>
      </c>
      <c r="DG854" t="s">
        <v>846</v>
      </c>
      <c r="DH854">
        <v>38017</v>
      </c>
      <c r="DI854">
        <v>0.2321</v>
      </c>
      <c r="DQ854">
        <v>64</v>
      </c>
    </row>
    <row r="855" spans="95:121" x14ac:dyDescent="0.25">
      <c r="CQ855" t="s">
        <v>637</v>
      </c>
      <c r="CR855" t="s">
        <v>125</v>
      </c>
      <c r="CS855" t="s">
        <v>75</v>
      </c>
      <c r="CT855">
        <v>46058</v>
      </c>
      <c r="CU855">
        <v>1</v>
      </c>
      <c r="CV855">
        <v>1</v>
      </c>
      <c r="CX855">
        <v>1</v>
      </c>
      <c r="CZ855">
        <v>4.6296296296296294E-5</v>
      </c>
      <c r="DA855">
        <v>4.6296296296296294E-5</v>
      </c>
      <c r="DB855">
        <v>0.1200925925925926</v>
      </c>
      <c r="DC855">
        <v>7.9398148148148145E-3</v>
      </c>
      <c r="DD855">
        <v>108</v>
      </c>
      <c r="DE855">
        <v>270</v>
      </c>
      <c r="DF855">
        <v>21</v>
      </c>
      <c r="DG855" t="s">
        <v>965</v>
      </c>
      <c r="DH855">
        <v>44690</v>
      </c>
      <c r="DI855">
        <v>0.19439999999999999</v>
      </c>
      <c r="DQ855">
        <v>64</v>
      </c>
    </row>
    <row r="856" spans="95:121" x14ac:dyDescent="0.25">
      <c r="CQ856" t="s">
        <v>637</v>
      </c>
      <c r="CR856" t="s">
        <v>125</v>
      </c>
      <c r="CS856" t="s">
        <v>75</v>
      </c>
      <c r="CT856">
        <v>46071</v>
      </c>
      <c r="CU856">
        <v>1</v>
      </c>
      <c r="CV856">
        <v>1</v>
      </c>
      <c r="CX856">
        <v>1</v>
      </c>
      <c r="CZ856">
        <v>6.9444444444444444E-5</v>
      </c>
      <c r="DA856">
        <v>6.9444444444444444E-5</v>
      </c>
      <c r="DB856">
        <v>0.16809027777777777</v>
      </c>
      <c r="DC856">
        <v>0.11798611111111111</v>
      </c>
      <c r="DD856">
        <v>74</v>
      </c>
      <c r="DE856">
        <v>160</v>
      </c>
      <c r="DF856">
        <v>7</v>
      </c>
      <c r="DG856" t="s">
        <v>682</v>
      </c>
      <c r="DH856">
        <v>26339</v>
      </c>
      <c r="DI856">
        <v>9.4600000000000004E-2</v>
      </c>
      <c r="DQ856">
        <v>64</v>
      </c>
    </row>
    <row r="857" spans="95:121" x14ac:dyDescent="0.25">
      <c r="CQ857" t="s">
        <v>637</v>
      </c>
      <c r="CR857" t="s">
        <v>125</v>
      </c>
      <c r="CS857" t="s">
        <v>75</v>
      </c>
      <c r="CT857">
        <v>46072</v>
      </c>
      <c r="CU857">
        <v>1</v>
      </c>
      <c r="CV857">
        <v>1</v>
      </c>
      <c r="CX857">
        <v>1</v>
      </c>
      <c r="CZ857">
        <v>1.273148148148148E-4</v>
      </c>
      <c r="DA857">
        <v>1.273148148148148E-4</v>
      </c>
      <c r="DB857">
        <v>0.22247685185185184</v>
      </c>
      <c r="DC857">
        <v>0.110625</v>
      </c>
      <c r="DD857">
        <v>114</v>
      </c>
      <c r="DE857">
        <v>212</v>
      </c>
      <c r="DF857">
        <v>13</v>
      </c>
      <c r="DG857" t="s">
        <v>790</v>
      </c>
      <c r="DH857">
        <v>24758</v>
      </c>
      <c r="DI857">
        <v>0.114</v>
      </c>
      <c r="DQ857">
        <v>64</v>
      </c>
    </row>
    <row r="858" spans="95:121" x14ac:dyDescent="0.25">
      <c r="CQ858" t="s">
        <v>637</v>
      </c>
      <c r="CR858" t="s">
        <v>125</v>
      </c>
      <c r="CS858" t="s">
        <v>75</v>
      </c>
      <c r="CT858">
        <v>46073</v>
      </c>
      <c r="CU858">
        <v>1</v>
      </c>
      <c r="CV858">
        <v>1</v>
      </c>
      <c r="CX858">
        <v>1</v>
      </c>
      <c r="CZ858">
        <v>1.0416666666666667E-4</v>
      </c>
      <c r="DA858">
        <v>1.0416666666666667E-4</v>
      </c>
      <c r="DB858">
        <v>0.21637731481481481</v>
      </c>
      <c r="DC858">
        <v>0.115</v>
      </c>
      <c r="DD858">
        <v>89</v>
      </c>
      <c r="DE858">
        <v>187</v>
      </c>
      <c r="DF858">
        <v>15</v>
      </c>
      <c r="DG858" t="s">
        <v>811</v>
      </c>
      <c r="DH858">
        <v>15447</v>
      </c>
      <c r="DI858">
        <v>0.16850000000000001</v>
      </c>
      <c r="DQ858">
        <v>64</v>
      </c>
    </row>
    <row r="859" spans="95:121" x14ac:dyDescent="0.25">
      <c r="CQ859" t="s">
        <v>637</v>
      </c>
      <c r="CR859" t="s">
        <v>125</v>
      </c>
      <c r="CS859" t="s">
        <v>75</v>
      </c>
      <c r="CT859">
        <v>46077</v>
      </c>
      <c r="CU859">
        <v>1</v>
      </c>
      <c r="CV859">
        <v>1</v>
      </c>
      <c r="CX859">
        <v>1</v>
      </c>
      <c r="CZ859">
        <v>1.1574074074074075E-4</v>
      </c>
      <c r="DA859">
        <v>1.1574074074074075E-4</v>
      </c>
      <c r="DB859">
        <v>0.20030092592592594</v>
      </c>
      <c r="DC859">
        <v>0.14004629629629631</v>
      </c>
      <c r="DD859">
        <v>101</v>
      </c>
      <c r="DE859">
        <v>184</v>
      </c>
      <c r="DF859">
        <v>11</v>
      </c>
      <c r="DG859" t="s">
        <v>683</v>
      </c>
      <c r="DH859">
        <v>27972</v>
      </c>
      <c r="DI859">
        <v>0.1089</v>
      </c>
      <c r="DQ859">
        <v>64</v>
      </c>
    </row>
    <row r="860" spans="95:121" x14ac:dyDescent="0.25">
      <c r="CQ860" t="s">
        <v>637</v>
      </c>
      <c r="CR860" t="s">
        <v>125</v>
      </c>
      <c r="CS860" t="s">
        <v>75</v>
      </c>
      <c r="CT860">
        <v>46079</v>
      </c>
      <c r="CU860">
        <v>1</v>
      </c>
      <c r="CV860">
        <v>1</v>
      </c>
      <c r="CX860">
        <v>1</v>
      </c>
      <c r="CZ860">
        <v>1.0416666666666667E-4</v>
      </c>
      <c r="DA860">
        <v>1.0416666666666667E-4</v>
      </c>
      <c r="DB860">
        <v>0.18883101851851852</v>
      </c>
      <c r="DC860">
        <v>0.14174768518518518</v>
      </c>
      <c r="DD860">
        <v>74</v>
      </c>
      <c r="DE860">
        <v>168</v>
      </c>
      <c r="DF860">
        <v>16</v>
      </c>
      <c r="DG860">
        <v>1.375</v>
      </c>
      <c r="DH860">
        <v>27766</v>
      </c>
      <c r="DI860">
        <v>0.2162</v>
      </c>
      <c r="DQ860">
        <v>64</v>
      </c>
    </row>
    <row r="861" spans="95:121" x14ac:dyDescent="0.25">
      <c r="CQ861" t="s">
        <v>637</v>
      </c>
      <c r="CR861" t="s">
        <v>125</v>
      </c>
      <c r="CS861" t="s">
        <v>206</v>
      </c>
      <c r="CT861">
        <v>46058</v>
      </c>
      <c r="CU861">
        <v>1</v>
      </c>
      <c r="CV861">
        <v>1</v>
      </c>
      <c r="CX861">
        <v>1</v>
      </c>
      <c r="CZ861">
        <v>3.4722222222222222E-5</v>
      </c>
      <c r="DA861">
        <v>3.4722222222222222E-5</v>
      </c>
      <c r="DB861">
        <v>7.586805555555555E-2</v>
      </c>
      <c r="DC861">
        <v>1.6516203703703703E-2</v>
      </c>
      <c r="DD861">
        <v>164</v>
      </c>
      <c r="DE861">
        <v>316</v>
      </c>
      <c r="DF861">
        <v>20</v>
      </c>
      <c r="DG861">
        <v>1.7</v>
      </c>
      <c r="DH861">
        <v>20386</v>
      </c>
      <c r="DI861">
        <v>0.122</v>
      </c>
      <c r="DQ861">
        <v>64</v>
      </c>
    </row>
    <row r="862" spans="95:121" x14ac:dyDescent="0.25">
      <c r="CQ862" t="s">
        <v>637</v>
      </c>
      <c r="CR862" t="s">
        <v>125</v>
      </c>
      <c r="CS862" t="s">
        <v>206</v>
      </c>
      <c r="CT862">
        <v>46071</v>
      </c>
      <c r="CU862">
        <v>1</v>
      </c>
      <c r="CV862">
        <v>1</v>
      </c>
      <c r="CX862">
        <v>1</v>
      </c>
      <c r="CZ862">
        <v>5.7870370370370373E-5</v>
      </c>
      <c r="DA862">
        <v>5.7870370370370373E-5</v>
      </c>
      <c r="DB862">
        <v>0.22739583333333332</v>
      </c>
      <c r="DC862">
        <v>0.12790509259259258</v>
      </c>
      <c r="DD862">
        <v>117</v>
      </c>
      <c r="DE862">
        <v>310</v>
      </c>
      <c r="DF862">
        <v>26</v>
      </c>
      <c r="DG862" t="s">
        <v>782</v>
      </c>
      <c r="DH862">
        <v>25915</v>
      </c>
      <c r="DI862">
        <v>0.22220000000000001</v>
      </c>
      <c r="DQ862">
        <v>64</v>
      </c>
    </row>
    <row r="863" spans="95:121" x14ac:dyDescent="0.25">
      <c r="CQ863" t="s">
        <v>637</v>
      </c>
      <c r="CR863" t="s">
        <v>125</v>
      </c>
      <c r="CS863" t="s">
        <v>206</v>
      </c>
      <c r="CT863">
        <v>46073</v>
      </c>
      <c r="CU863">
        <v>1</v>
      </c>
      <c r="CV863">
        <v>1</v>
      </c>
      <c r="CX863">
        <v>1</v>
      </c>
      <c r="CZ863">
        <v>8.1018518518518516E-5</v>
      </c>
      <c r="DA863">
        <v>8.1018518518518516E-5</v>
      </c>
      <c r="DB863">
        <v>0.21984953703703702</v>
      </c>
      <c r="DC863">
        <v>0.13493055555555555</v>
      </c>
      <c r="DD863">
        <v>147</v>
      </c>
      <c r="DE863">
        <v>303</v>
      </c>
      <c r="DF863">
        <v>23</v>
      </c>
      <c r="DG863" t="s">
        <v>852</v>
      </c>
      <c r="DH863">
        <v>55703</v>
      </c>
      <c r="DI863">
        <v>0.1565</v>
      </c>
      <c r="DQ863">
        <v>64</v>
      </c>
    </row>
    <row r="864" spans="95:121" x14ac:dyDescent="0.25">
      <c r="CQ864" t="s">
        <v>637</v>
      </c>
      <c r="CR864" t="s">
        <v>125</v>
      </c>
      <c r="CS864" t="s">
        <v>206</v>
      </c>
      <c r="CT864">
        <v>46079</v>
      </c>
      <c r="CU864">
        <v>1</v>
      </c>
      <c r="CV864">
        <v>1</v>
      </c>
      <c r="CX864">
        <v>1</v>
      </c>
      <c r="CZ864">
        <v>1.6203703703703703E-4</v>
      </c>
      <c r="DA864">
        <v>1.6203703703703703E-4</v>
      </c>
      <c r="DB864">
        <v>0.19423611111111111</v>
      </c>
      <c r="DC864">
        <v>0.15975694444444444</v>
      </c>
      <c r="DD864">
        <v>105</v>
      </c>
      <c r="DE864">
        <v>297</v>
      </c>
      <c r="DF864">
        <v>19</v>
      </c>
      <c r="DG864" t="s">
        <v>686</v>
      </c>
      <c r="DH864">
        <v>36926</v>
      </c>
      <c r="DI864">
        <v>0.18099999999999999</v>
      </c>
      <c r="DQ864">
        <v>64</v>
      </c>
    </row>
    <row r="865" spans="95:121" x14ac:dyDescent="0.25">
      <c r="CQ865" t="s">
        <v>637</v>
      </c>
      <c r="CR865" t="s">
        <v>125</v>
      </c>
      <c r="CS865" t="s">
        <v>206</v>
      </c>
      <c r="CT865">
        <v>46080</v>
      </c>
      <c r="CU865">
        <v>1</v>
      </c>
      <c r="CV865">
        <v>1</v>
      </c>
      <c r="CX865">
        <v>1</v>
      </c>
      <c r="CZ865">
        <v>5.7870370370370373E-5</v>
      </c>
      <c r="DA865">
        <v>5.7870370370370373E-5</v>
      </c>
      <c r="DB865">
        <v>0.24106481481481482</v>
      </c>
      <c r="DC865">
        <v>0.15056712962962962</v>
      </c>
      <c r="DD865">
        <v>116</v>
      </c>
      <c r="DE865">
        <v>317</v>
      </c>
      <c r="DF865">
        <v>24</v>
      </c>
      <c r="DG865" t="s">
        <v>814</v>
      </c>
      <c r="DH865">
        <v>20705</v>
      </c>
      <c r="DI865">
        <v>0.2069</v>
      </c>
      <c r="DQ865">
        <v>64</v>
      </c>
    </row>
    <row r="866" spans="95:121" x14ac:dyDescent="0.25">
      <c r="CQ866" t="s">
        <v>637</v>
      </c>
      <c r="CR866" t="s">
        <v>125</v>
      </c>
      <c r="CS866" t="s">
        <v>59</v>
      </c>
      <c r="CT866">
        <v>46062</v>
      </c>
      <c r="CU866">
        <v>1</v>
      </c>
      <c r="CV866">
        <v>1</v>
      </c>
      <c r="CX866">
        <v>1</v>
      </c>
      <c r="CZ866">
        <v>3.4722222222222222E-5</v>
      </c>
      <c r="DA866">
        <v>3.4722222222222222E-5</v>
      </c>
      <c r="DB866">
        <v>2.4918981481481483E-2</v>
      </c>
      <c r="DC866">
        <v>2.1655092592592594E-2</v>
      </c>
      <c r="DD866">
        <v>110</v>
      </c>
      <c r="DE866">
        <v>276</v>
      </c>
      <c r="DF866">
        <v>14</v>
      </c>
      <c r="DG866" t="s">
        <v>1021</v>
      </c>
      <c r="DH866">
        <v>75186</v>
      </c>
      <c r="DI866">
        <v>0.1273</v>
      </c>
      <c r="DJ866">
        <v>1</v>
      </c>
      <c r="DK866">
        <v>7.1400000000000005E-2</v>
      </c>
      <c r="DL866">
        <v>3000</v>
      </c>
      <c r="DM866">
        <v>3000</v>
      </c>
      <c r="DQ866">
        <v>64</v>
      </c>
    </row>
    <row r="867" spans="95:121" x14ac:dyDescent="0.25">
      <c r="CQ867" t="s">
        <v>637</v>
      </c>
      <c r="CR867" t="s">
        <v>125</v>
      </c>
      <c r="CS867" t="s">
        <v>59</v>
      </c>
      <c r="CT867">
        <v>46073</v>
      </c>
      <c r="CU867">
        <v>1</v>
      </c>
      <c r="CV867">
        <v>1</v>
      </c>
      <c r="CX867">
        <v>1</v>
      </c>
      <c r="CZ867">
        <v>0</v>
      </c>
      <c r="DA867">
        <v>0</v>
      </c>
      <c r="DB867">
        <v>0.19587962962962963</v>
      </c>
      <c r="DC867">
        <v>0.13690972222222222</v>
      </c>
      <c r="DD867">
        <v>127</v>
      </c>
      <c r="DE867">
        <v>246</v>
      </c>
      <c r="DF867">
        <v>17</v>
      </c>
      <c r="DG867" t="s">
        <v>673</v>
      </c>
      <c r="DH867">
        <v>43111</v>
      </c>
      <c r="DI867">
        <v>0.13389999999999999</v>
      </c>
      <c r="DQ867">
        <v>64</v>
      </c>
    </row>
    <row r="868" spans="95:121" x14ac:dyDescent="0.25">
      <c r="CQ868" t="s">
        <v>637</v>
      </c>
      <c r="CR868" t="s">
        <v>125</v>
      </c>
      <c r="CS868" t="s">
        <v>59</v>
      </c>
      <c r="CT868">
        <v>46077</v>
      </c>
      <c r="CU868">
        <v>1</v>
      </c>
      <c r="CV868">
        <v>1</v>
      </c>
      <c r="CX868">
        <v>1</v>
      </c>
      <c r="CZ868">
        <v>9.2592592592592588E-5</v>
      </c>
      <c r="DA868">
        <v>9.2592592592592588E-5</v>
      </c>
      <c r="DB868">
        <v>0.17993055555555557</v>
      </c>
      <c r="DC868">
        <v>0.1592824074074074</v>
      </c>
      <c r="DD868">
        <v>96</v>
      </c>
      <c r="DE868">
        <v>218</v>
      </c>
      <c r="DF868">
        <v>15</v>
      </c>
      <c r="DG868">
        <v>1.8</v>
      </c>
      <c r="DH868">
        <v>40312</v>
      </c>
      <c r="DI868">
        <v>0.15629999999999999</v>
      </c>
      <c r="DQ868">
        <v>64</v>
      </c>
    </row>
    <row r="869" spans="95:121" x14ac:dyDescent="0.25">
      <c r="CQ869" t="s">
        <v>637</v>
      </c>
      <c r="CR869" t="s">
        <v>125</v>
      </c>
      <c r="CS869" t="s">
        <v>59</v>
      </c>
      <c r="CT869">
        <v>46080</v>
      </c>
      <c r="CU869">
        <v>1</v>
      </c>
      <c r="CV869">
        <v>1</v>
      </c>
      <c r="CX869">
        <v>1</v>
      </c>
      <c r="CZ869">
        <v>1.1574074074074073E-5</v>
      </c>
      <c r="DA869">
        <v>1.1574074074074073E-5</v>
      </c>
      <c r="DB869">
        <v>0.21759259259259259</v>
      </c>
      <c r="DC869">
        <v>0.1595138888888889</v>
      </c>
      <c r="DD869">
        <v>160</v>
      </c>
      <c r="DE869">
        <v>331</v>
      </c>
      <c r="DF869">
        <v>15</v>
      </c>
      <c r="DG869">
        <v>2.4</v>
      </c>
      <c r="DH869">
        <v>42222</v>
      </c>
      <c r="DI869">
        <v>9.3799999999999994E-2</v>
      </c>
      <c r="DQ869">
        <v>64</v>
      </c>
    </row>
    <row r="870" spans="95:121" x14ac:dyDescent="0.25">
      <c r="CQ870" t="s">
        <v>637</v>
      </c>
      <c r="CR870" t="s">
        <v>125</v>
      </c>
      <c r="CS870" t="s">
        <v>10</v>
      </c>
      <c r="CT870">
        <v>46072</v>
      </c>
      <c r="CU870">
        <v>1</v>
      </c>
      <c r="CV870">
        <v>1</v>
      </c>
      <c r="CX870">
        <v>1</v>
      </c>
      <c r="CZ870">
        <v>8.1018518518518516E-5</v>
      </c>
      <c r="DA870">
        <v>8.1018518518518516E-5</v>
      </c>
      <c r="DB870">
        <v>0.21824074074074074</v>
      </c>
      <c r="DC870">
        <v>0.14697916666666666</v>
      </c>
      <c r="DD870">
        <v>149</v>
      </c>
      <c r="DE870">
        <v>228</v>
      </c>
      <c r="DF870">
        <v>13</v>
      </c>
      <c r="DG870">
        <v>2</v>
      </c>
      <c r="DH870">
        <v>56936</v>
      </c>
      <c r="DI870">
        <v>8.72E-2</v>
      </c>
      <c r="DQ870">
        <v>64</v>
      </c>
    </row>
    <row r="871" spans="95:121" x14ac:dyDescent="0.25">
      <c r="CQ871" t="s">
        <v>637</v>
      </c>
      <c r="CR871" t="s">
        <v>125</v>
      </c>
      <c r="CS871" t="s">
        <v>10</v>
      </c>
      <c r="CT871">
        <v>46080</v>
      </c>
      <c r="CU871">
        <v>1</v>
      </c>
      <c r="CV871">
        <v>1</v>
      </c>
      <c r="CX871">
        <v>1</v>
      </c>
      <c r="CZ871">
        <v>4.6296296296296294E-5</v>
      </c>
      <c r="DA871">
        <v>4.6296296296296294E-5</v>
      </c>
      <c r="DB871">
        <v>0.20226851851851851</v>
      </c>
      <c r="DC871">
        <v>0.19089120370370372</v>
      </c>
      <c r="DD871">
        <v>133</v>
      </c>
      <c r="DE871">
        <v>253</v>
      </c>
      <c r="DF871">
        <v>21</v>
      </c>
      <c r="DG871" t="s">
        <v>1012</v>
      </c>
      <c r="DH871">
        <v>61103</v>
      </c>
      <c r="DI871">
        <v>0.15790000000000001</v>
      </c>
      <c r="DJ871">
        <v>1</v>
      </c>
      <c r="DK871">
        <v>4.7600000000000003E-2</v>
      </c>
      <c r="DL871">
        <v>1000</v>
      </c>
      <c r="DM871">
        <v>1000</v>
      </c>
      <c r="DQ871">
        <v>64</v>
      </c>
    </row>
    <row r="872" spans="95:121" x14ac:dyDescent="0.25">
      <c r="CQ872" t="s">
        <v>637</v>
      </c>
      <c r="CR872" t="s">
        <v>2</v>
      </c>
      <c r="CS872" t="s">
        <v>15</v>
      </c>
      <c r="CT872">
        <v>46056</v>
      </c>
      <c r="CU872">
        <v>1</v>
      </c>
      <c r="CV872">
        <v>1</v>
      </c>
      <c r="CX872">
        <v>1</v>
      </c>
      <c r="CZ872">
        <v>0</v>
      </c>
      <c r="DA872">
        <v>0</v>
      </c>
      <c r="DB872">
        <v>3.9629629629629633E-2</v>
      </c>
      <c r="DC872">
        <v>2.3541666666666666E-2</v>
      </c>
      <c r="DD872">
        <v>112</v>
      </c>
      <c r="DE872">
        <v>154</v>
      </c>
      <c r="DF872">
        <v>38</v>
      </c>
      <c r="DG872" t="s">
        <v>724</v>
      </c>
      <c r="DH872">
        <v>22320</v>
      </c>
      <c r="DI872">
        <v>0.33929999999999999</v>
      </c>
      <c r="DJ872">
        <v>1</v>
      </c>
      <c r="DK872">
        <v>2.63E-2</v>
      </c>
      <c r="DL872">
        <v>367</v>
      </c>
      <c r="DM872">
        <v>367</v>
      </c>
      <c r="DQ872">
        <v>64</v>
      </c>
    </row>
    <row r="873" spans="95:121" x14ac:dyDescent="0.25">
      <c r="CQ873" t="s">
        <v>637</v>
      </c>
      <c r="CR873" t="s">
        <v>2</v>
      </c>
      <c r="CS873" t="s">
        <v>15</v>
      </c>
      <c r="CT873">
        <v>46058</v>
      </c>
      <c r="CU873">
        <v>1</v>
      </c>
      <c r="CV873">
        <v>1</v>
      </c>
      <c r="CX873">
        <v>1</v>
      </c>
      <c r="CZ873">
        <v>6.9444444444444444E-5</v>
      </c>
      <c r="DA873">
        <v>6.9444444444444444E-5</v>
      </c>
      <c r="DB873">
        <v>3.5300925925925923E-2</v>
      </c>
      <c r="DC873">
        <v>1.9953703703703703E-2</v>
      </c>
      <c r="DD873">
        <v>85</v>
      </c>
      <c r="DE873">
        <v>97</v>
      </c>
      <c r="DF873">
        <v>15</v>
      </c>
      <c r="DG873" t="s">
        <v>901</v>
      </c>
      <c r="DH873">
        <v>15840</v>
      </c>
      <c r="DI873">
        <v>0.17649999999999999</v>
      </c>
      <c r="DQ873">
        <v>64</v>
      </c>
    </row>
    <row r="874" spans="95:121" x14ac:dyDescent="0.25">
      <c r="CQ874" t="s">
        <v>637</v>
      </c>
      <c r="CR874" t="s">
        <v>2</v>
      </c>
      <c r="CS874" t="s">
        <v>42</v>
      </c>
      <c r="CT874">
        <v>46073</v>
      </c>
      <c r="CU874">
        <v>1</v>
      </c>
      <c r="CV874">
        <v>1</v>
      </c>
      <c r="CX874">
        <v>1</v>
      </c>
      <c r="CZ874">
        <v>1.5046296296296297E-4</v>
      </c>
      <c r="DA874">
        <v>1.5046296296296297E-4</v>
      </c>
      <c r="DB874">
        <v>0.18203703703703702</v>
      </c>
      <c r="DC874">
        <v>0.11703703703703704</v>
      </c>
      <c r="DD874">
        <v>80</v>
      </c>
      <c r="DE874">
        <v>128</v>
      </c>
      <c r="DF874">
        <v>26</v>
      </c>
      <c r="DG874" t="s">
        <v>782</v>
      </c>
      <c r="DH874">
        <v>31572</v>
      </c>
      <c r="DI874">
        <v>0.32500000000000001</v>
      </c>
      <c r="DQ874">
        <v>64</v>
      </c>
    </row>
    <row r="875" spans="95:121" x14ac:dyDescent="0.25">
      <c r="CQ875" t="s">
        <v>637</v>
      </c>
      <c r="CR875" t="s">
        <v>2</v>
      </c>
      <c r="CS875" t="s">
        <v>38</v>
      </c>
      <c r="CT875">
        <v>46058</v>
      </c>
      <c r="CU875">
        <v>1</v>
      </c>
      <c r="CV875">
        <v>1</v>
      </c>
      <c r="CX875">
        <v>1</v>
      </c>
      <c r="CZ875">
        <v>2.3148148148148147E-5</v>
      </c>
      <c r="DA875">
        <v>2.3148148148148147E-5</v>
      </c>
      <c r="DB875">
        <v>0.1096412037037037</v>
      </c>
      <c r="DC875">
        <v>2.2488425925925926E-2</v>
      </c>
      <c r="DD875">
        <v>126</v>
      </c>
      <c r="DE875">
        <v>159</v>
      </c>
      <c r="DF875">
        <v>29</v>
      </c>
      <c r="DG875" t="s">
        <v>970</v>
      </c>
      <c r="DH875">
        <v>25399</v>
      </c>
      <c r="DI875">
        <v>0.23019999999999999</v>
      </c>
      <c r="DQ875">
        <v>64</v>
      </c>
    </row>
    <row r="876" spans="95:121" x14ac:dyDescent="0.25">
      <c r="CQ876" t="s">
        <v>637</v>
      </c>
      <c r="CR876" t="s">
        <v>2</v>
      </c>
      <c r="CS876" t="s">
        <v>38</v>
      </c>
      <c r="CT876">
        <v>46073</v>
      </c>
      <c r="CU876">
        <v>1</v>
      </c>
      <c r="CV876">
        <v>1</v>
      </c>
      <c r="CX876">
        <v>1</v>
      </c>
      <c r="CZ876">
        <v>0</v>
      </c>
      <c r="DA876">
        <v>0</v>
      </c>
      <c r="DB876">
        <v>0.19402777777777777</v>
      </c>
      <c r="DC876">
        <v>0.12365740740740741</v>
      </c>
      <c r="DD876">
        <v>68</v>
      </c>
      <c r="DE876">
        <v>100</v>
      </c>
      <c r="DF876">
        <v>30</v>
      </c>
      <c r="DG876">
        <v>1.6</v>
      </c>
      <c r="DH876">
        <v>28574</v>
      </c>
      <c r="DI876">
        <v>0.44119999999999998</v>
      </c>
      <c r="DQ876">
        <v>64</v>
      </c>
    </row>
    <row r="877" spans="95:121" x14ac:dyDescent="0.25">
      <c r="CQ877" t="s">
        <v>637</v>
      </c>
      <c r="CR877" t="s">
        <v>2</v>
      </c>
      <c r="CS877" t="s">
        <v>76</v>
      </c>
      <c r="CT877">
        <v>46058</v>
      </c>
      <c r="CU877">
        <v>1</v>
      </c>
      <c r="CV877">
        <v>1</v>
      </c>
      <c r="CX877">
        <v>1</v>
      </c>
      <c r="CZ877">
        <v>2.3148148148148149E-4</v>
      </c>
      <c r="DA877">
        <v>2.3148148148148149E-4</v>
      </c>
      <c r="DB877">
        <v>0.17766203703703703</v>
      </c>
      <c r="DC877">
        <v>2.8784722222222222E-2</v>
      </c>
      <c r="DD877">
        <v>70</v>
      </c>
      <c r="DE877">
        <v>97</v>
      </c>
      <c r="DF877">
        <v>17</v>
      </c>
      <c r="DG877" t="s">
        <v>785</v>
      </c>
      <c r="DH877">
        <v>22181</v>
      </c>
      <c r="DI877">
        <v>0.2429</v>
      </c>
      <c r="DQ877">
        <v>64</v>
      </c>
    </row>
    <row r="878" spans="95:121" x14ac:dyDescent="0.25">
      <c r="CQ878" t="s">
        <v>637</v>
      </c>
      <c r="CR878" t="s">
        <v>2</v>
      </c>
      <c r="CS878" t="s">
        <v>76</v>
      </c>
      <c r="CT878">
        <v>46073</v>
      </c>
      <c r="CU878">
        <v>1</v>
      </c>
      <c r="CV878">
        <v>1</v>
      </c>
      <c r="CX878">
        <v>1</v>
      </c>
      <c r="CZ878">
        <v>0</v>
      </c>
      <c r="DA878">
        <v>0</v>
      </c>
      <c r="DB878">
        <v>0.17297453703703702</v>
      </c>
      <c r="DC878">
        <v>0.11874999999999999</v>
      </c>
      <c r="DD878">
        <v>82</v>
      </c>
      <c r="DE878">
        <v>109</v>
      </c>
      <c r="DF878">
        <v>12</v>
      </c>
      <c r="DG878">
        <v>1.5</v>
      </c>
      <c r="DH878">
        <v>21679</v>
      </c>
      <c r="DI878">
        <v>0.14630000000000001</v>
      </c>
      <c r="DQ878">
        <v>64</v>
      </c>
    </row>
    <row r="879" spans="95:121" x14ac:dyDescent="0.25">
      <c r="CQ879" t="s">
        <v>637</v>
      </c>
      <c r="CR879" t="s">
        <v>6</v>
      </c>
      <c r="CS879" t="s">
        <v>19</v>
      </c>
      <c r="CT879">
        <v>46056</v>
      </c>
      <c r="CU879">
        <v>1</v>
      </c>
      <c r="CV879">
        <v>1</v>
      </c>
      <c r="CX879">
        <v>1</v>
      </c>
      <c r="CZ879">
        <v>0</v>
      </c>
      <c r="DA879">
        <v>0</v>
      </c>
      <c r="DB879">
        <v>8.2870370370370372E-3</v>
      </c>
      <c r="DC879">
        <v>1.1886574074074074E-2</v>
      </c>
      <c r="DD879">
        <v>207</v>
      </c>
      <c r="DE879">
        <v>302</v>
      </c>
      <c r="DF879">
        <v>22</v>
      </c>
      <c r="DG879" t="s">
        <v>986</v>
      </c>
      <c r="DH879">
        <v>31576</v>
      </c>
      <c r="DI879">
        <v>0.10630000000000001</v>
      </c>
      <c r="DQ879">
        <v>64</v>
      </c>
    </row>
    <row r="880" spans="95:121" x14ac:dyDescent="0.25">
      <c r="CQ880" t="s">
        <v>637</v>
      </c>
      <c r="CR880" t="s">
        <v>6</v>
      </c>
      <c r="CS880" t="s">
        <v>19</v>
      </c>
      <c r="CT880">
        <v>46065</v>
      </c>
      <c r="CU880">
        <v>1</v>
      </c>
      <c r="CV880">
        <v>1</v>
      </c>
      <c r="CX880">
        <v>1</v>
      </c>
      <c r="CZ880">
        <v>0</v>
      </c>
      <c r="DA880">
        <v>0</v>
      </c>
      <c r="DB880">
        <v>2.3321759259259261E-2</v>
      </c>
      <c r="DC880">
        <v>2.0347222222222221E-2</v>
      </c>
      <c r="DD880">
        <v>201</v>
      </c>
      <c r="DE880">
        <v>287</v>
      </c>
      <c r="DF880">
        <v>25</v>
      </c>
      <c r="DG880">
        <v>1.64</v>
      </c>
      <c r="DH880">
        <v>31333</v>
      </c>
      <c r="DI880">
        <v>0.1244</v>
      </c>
      <c r="DQ880">
        <v>64</v>
      </c>
    </row>
    <row r="881" spans="95:122" x14ac:dyDescent="0.25">
      <c r="CQ881" t="s">
        <v>637</v>
      </c>
      <c r="CR881" t="s">
        <v>6</v>
      </c>
      <c r="CS881" t="s">
        <v>80</v>
      </c>
      <c r="CT881">
        <v>46055</v>
      </c>
      <c r="CU881">
        <v>1</v>
      </c>
      <c r="CV881">
        <v>1</v>
      </c>
      <c r="CX881">
        <v>1</v>
      </c>
      <c r="CZ881">
        <v>3.4722222222222222E-5</v>
      </c>
      <c r="DA881">
        <v>3.4722222222222222E-5</v>
      </c>
      <c r="DB881">
        <v>1.7627314814814814E-2</v>
      </c>
      <c r="DC881">
        <v>1.2847222222222223E-3</v>
      </c>
      <c r="DD881">
        <v>67</v>
      </c>
      <c r="DE881">
        <v>86</v>
      </c>
      <c r="DF881">
        <v>10</v>
      </c>
      <c r="DG881">
        <v>1.2</v>
      </c>
      <c r="DH881">
        <v>32545</v>
      </c>
      <c r="DI881">
        <v>0.14929999999999999</v>
      </c>
      <c r="DJ881">
        <v>1</v>
      </c>
      <c r="DK881">
        <v>0.1</v>
      </c>
      <c r="DL881">
        <v>400</v>
      </c>
      <c r="DM881">
        <v>400</v>
      </c>
      <c r="DN881">
        <v>400</v>
      </c>
      <c r="DO881">
        <v>1</v>
      </c>
      <c r="DQ881">
        <v>64</v>
      </c>
      <c r="DR881">
        <v>400</v>
      </c>
    </row>
    <row r="882" spans="95:122" x14ac:dyDescent="0.25">
      <c r="CQ882" t="s">
        <v>637</v>
      </c>
      <c r="CR882" t="s">
        <v>6</v>
      </c>
      <c r="CS882" t="s">
        <v>80</v>
      </c>
      <c r="CT882">
        <v>46080</v>
      </c>
      <c r="CU882">
        <v>1</v>
      </c>
      <c r="CV882">
        <v>1</v>
      </c>
      <c r="CX882">
        <v>1</v>
      </c>
      <c r="CZ882">
        <v>5.7870370370370373E-5</v>
      </c>
      <c r="DA882">
        <v>5.7870370370370373E-5</v>
      </c>
      <c r="DB882">
        <v>0.12211805555555555</v>
      </c>
      <c r="DC882">
        <v>0.23521990740740742</v>
      </c>
      <c r="DD882">
        <v>72</v>
      </c>
      <c r="DE882">
        <v>109</v>
      </c>
      <c r="DF882">
        <v>21</v>
      </c>
      <c r="DG882" t="s">
        <v>791</v>
      </c>
      <c r="DH882">
        <v>41521</v>
      </c>
      <c r="DI882">
        <v>0.29170000000000001</v>
      </c>
      <c r="DQ882">
        <v>64</v>
      </c>
    </row>
    <row r="883" spans="95:122" x14ac:dyDescent="0.25">
      <c r="CQ883" t="s">
        <v>637</v>
      </c>
      <c r="CR883" t="s">
        <v>6</v>
      </c>
      <c r="CS883" t="s">
        <v>81</v>
      </c>
      <c r="CT883">
        <v>46070</v>
      </c>
      <c r="CU883">
        <v>1</v>
      </c>
      <c r="CV883">
        <v>1</v>
      </c>
      <c r="CX883">
        <v>1</v>
      </c>
      <c r="CZ883">
        <v>0</v>
      </c>
      <c r="DA883">
        <v>0</v>
      </c>
      <c r="DB883">
        <v>0.21607638888888889</v>
      </c>
      <c r="DC883">
        <v>0.13493055555555555</v>
      </c>
      <c r="DD883">
        <v>76</v>
      </c>
      <c r="DE883">
        <v>130</v>
      </c>
      <c r="DF883">
        <v>10</v>
      </c>
      <c r="DG883">
        <v>2.1</v>
      </c>
      <c r="DH883">
        <v>29954</v>
      </c>
      <c r="DI883">
        <v>0.13159999999999999</v>
      </c>
      <c r="DQ883">
        <v>64</v>
      </c>
    </row>
    <row r="884" spans="95:122" x14ac:dyDescent="0.25">
      <c r="CQ884" t="s">
        <v>637</v>
      </c>
      <c r="CR884" t="s">
        <v>6</v>
      </c>
      <c r="CS884" t="s">
        <v>81</v>
      </c>
      <c r="CT884">
        <v>46080</v>
      </c>
      <c r="CU884">
        <v>1</v>
      </c>
      <c r="CV884">
        <v>1</v>
      </c>
      <c r="CX884">
        <v>1</v>
      </c>
      <c r="CZ884">
        <v>1.0416666666666667E-4</v>
      </c>
      <c r="DA884">
        <v>1.0416666666666667E-4</v>
      </c>
      <c r="DB884">
        <v>0.1789236111111111</v>
      </c>
      <c r="DC884">
        <v>0.19658564814814813</v>
      </c>
      <c r="DD884">
        <v>69</v>
      </c>
      <c r="DE884">
        <v>108</v>
      </c>
      <c r="DF884">
        <v>8</v>
      </c>
      <c r="DG884">
        <v>1.875</v>
      </c>
      <c r="DH884">
        <v>56801</v>
      </c>
      <c r="DI884">
        <v>0.1159</v>
      </c>
      <c r="DQ884">
        <v>64</v>
      </c>
    </row>
    <row r="885" spans="95:122" x14ac:dyDescent="0.25">
      <c r="CQ885" t="s">
        <v>637</v>
      </c>
      <c r="CR885" t="s">
        <v>6</v>
      </c>
      <c r="CS885" t="s">
        <v>105</v>
      </c>
      <c r="CT885">
        <v>46065</v>
      </c>
      <c r="CU885">
        <v>1</v>
      </c>
      <c r="CV885">
        <v>1</v>
      </c>
      <c r="CX885">
        <v>1</v>
      </c>
      <c r="CZ885">
        <v>9.2592592592592588E-5</v>
      </c>
      <c r="DA885">
        <v>9.2592592592592588E-5</v>
      </c>
      <c r="DB885">
        <v>5.9236111111111114E-2</v>
      </c>
      <c r="DC885">
        <v>2.7303240740740739E-2</v>
      </c>
      <c r="DD885">
        <v>100</v>
      </c>
      <c r="DE885">
        <v>202</v>
      </c>
      <c r="DF885">
        <v>18</v>
      </c>
      <c r="DG885" t="s">
        <v>677</v>
      </c>
      <c r="DH885">
        <v>38757</v>
      </c>
      <c r="DI885">
        <v>0.18</v>
      </c>
      <c r="DQ885">
        <v>64</v>
      </c>
    </row>
    <row r="886" spans="95:122" x14ac:dyDescent="0.25">
      <c r="CQ886" t="s">
        <v>637</v>
      </c>
      <c r="CR886" t="s">
        <v>6</v>
      </c>
      <c r="CS886" t="s">
        <v>105</v>
      </c>
      <c r="CT886">
        <v>46070</v>
      </c>
      <c r="CU886">
        <v>1</v>
      </c>
      <c r="CV886">
        <v>1</v>
      </c>
      <c r="CX886">
        <v>1</v>
      </c>
      <c r="CZ886">
        <v>8.1018518518518516E-5</v>
      </c>
      <c r="DA886">
        <v>8.1018518518518516E-5</v>
      </c>
      <c r="DB886">
        <v>0.1958101851851852</v>
      </c>
      <c r="DC886">
        <v>0.15032407407407408</v>
      </c>
      <c r="DD886">
        <v>94</v>
      </c>
      <c r="DE886">
        <v>201</v>
      </c>
      <c r="DF886">
        <v>15</v>
      </c>
      <c r="DG886" t="s">
        <v>901</v>
      </c>
      <c r="DH886">
        <v>19766</v>
      </c>
      <c r="DI886">
        <v>0.15959999999999999</v>
      </c>
      <c r="DQ886">
        <v>64</v>
      </c>
    </row>
    <row r="887" spans="95:122" x14ac:dyDescent="0.25">
      <c r="CQ887" t="s">
        <v>637</v>
      </c>
      <c r="CR887" t="s">
        <v>6</v>
      </c>
      <c r="CS887" t="s">
        <v>105</v>
      </c>
      <c r="CT887">
        <v>46077</v>
      </c>
      <c r="CU887">
        <v>1</v>
      </c>
      <c r="CV887">
        <v>1</v>
      </c>
      <c r="CX887">
        <v>1</v>
      </c>
      <c r="CZ887">
        <v>9.2592592592592588E-5</v>
      </c>
      <c r="DA887">
        <v>9.2592592592592588E-5</v>
      </c>
      <c r="DB887">
        <v>0.18635416666666665</v>
      </c>
      <c r="DC887">
        <v>0.16277777777777777</v>
      </c>
      <c r="DD887">
        <v>119</v>
      </c>
      <c r="DE887">
        <v>232</v>
      </c>
      <c r="DF887">
        <v>17</v>
      </c>
      <c r="DG887" t="s">
        <v>805</v>
      </c>
      <c r="DH887">
        <v>34631</v>
      </c>
      <c r="DI887">
        <v>0.1429</v>
      </c>
      <c r="DQ887">
        <v>64</v>
      </c>
    </row>
    <row r="888" spans="95:122" x14ac:dyDescent="0.25">
      <c r="CQ888" t="s">
        <v>637</v>
      </c>
      <c r="CR888" t="s">
        <v>6</v>
      </c>
      <c r="CS888" t="s">
        <v>26</v>
      </c>
      <c r="CT888">
        <v>46055</v>
      </c>
      <c r="CU888">
        <v>1</v>
      </c>
      <c r="CV888">
        <v>1</v>
      </c>
      <c r="CX888">
        <v>1</v>
      </c>
      <c r="CZ888">
        <v>4.6296296296296294E-5</v>
      </c>
      <c r="DA888">
        <v>4.6296296296296294E-5</v>
      </c>
      <c r="DB888">
        <v>2.8622685185185185E-2</v>
      </c>
      <c r="DC888">
        <v>1.6562500000000001E-2</v>
      </c>
      <c r="DD888">
        <v>105</v>
      </c>
      <c r="DE888">
        <v>172</v>
      </c>
      <c r="DF888">
        <v>26</v>
      </c>
      <c r="DG888" t="s">
        <v>1015</v>
      </c>
      <c r="DH888">
        <v>18212</v>
      </c>
      <c r="DI888">
        <v>0.24759999999999999</v>
      </c>
      <c r="DJ888">
        <v>4</v>
      </c>
      <c r="DK888">
        <v>0.15379999999999999</v>
      </c>
      <c r="DL888">
        <v>1233</v>
      </c>
      <c r="DM888">
        <v>308</v>
      </c>
      <c r="DN888">
        <v>733</v>
      </c>
      <c r="DO888">
        <v>0.59450000000000003</v>
      </c>
      <c r="DP888">
        <v>0.73009999999999997</v>
      </c>
      <c r="DQ888">
        <v>64</v>
      </c>
      <c r="DR888">
        <v>244</v>
      </c>
    </row>
    <row r="889" spans="95:122" x14ac:dyDescent="0.25">
      <c r="CQ889" t="s">
        <v>637</v>
      </c>
      <c r="CR889" t="s">
        <v>6</v>
      </c>
      <c r="CS889" t="s">
        <v>26</v>
      </c>
      <c r="CT889">
        <v>46056</v>
      </c>
      <c r="CU889">
        <v>1</v>
      </c>
      <c r="CV889">
        <v>1</v>
      </c>
      <c r="CX889">
        <v>1</v>
      </c>
      <c r="CZ889">
        <v>1.1574074074074075E-4</v>
      </c>
      <c r="DA889">
        <v>1.1574074074074075E-4</v>
      </c>
      <c r="DB889">
        <v>2.0706018518518519E-2</v>
      </c>
      <c r="DC889">
        <v>1.4305555555555556E-2</v>
      </c>
      <c r="DD889">
        <v>176</v>
      </c>
      <c r="DE889">
        <v>290</v>
      </c>
      <c r="DF889">
        <v>18</v>
      </c>
      <c r="DG889" t="s">
        <v>770</v>
      </c>
      <c r="DH889">
        <v>19373</v>
      </c>
      <c r="DI889">
        <v>0.1023</v>
      </c>
      <c r="DQ889">
        <v>64</v>
      </c>
    </row>
    <row r="890" spans="95:122" x14ac:dyDescent="0.25">
      <c r="CQ890" t="s">
        <v>637</v>
      </c>
      <c r="CR890" t="s">
        <v>6</v>
      </c>
      <c r="CS890" t="s">
        <v>26</v>
      </c>
      <c r="CT890">
        <v>46062</v>
      </c>
      <c r="CU890">
        <v>1</v>
      </c>
      <c r="CV890">
        <v>1</v>
      </c>
      <c r="CX890">
        <v>1</v>
      </c>
      <c r="CZ890">
        <v>1.1574074074074075E-4</v>
      </c>
      <c r="DA890">
        <v>1.1574074074074075E-4</v>
      </c>
      <c r="DB890">
        <v>6.1342592592592594E-3</v>
      </c>
      <c r="DC890">
        <v>1.0474537037037037E-2</v>
      </c>
      <c r="DD890">
        <v>163</v>
      </c>
      <c r="DE890">
        <v>246</v>
      </c>
      <c r="DF890">
        <v>10</v>
      </c>
      <c r="DG890">
        <v>1.2</v>
      </c>
      <c r="DH890">
        <v>12083</v>
      </c>
      <c r="DI890">
        <v>6.13E-2</v>
      </c>
      <c r="DJ890">
        <v>1</v>
      </c>
      <c r="DK890">
        <v>0.1</v>
      </c>
      <c r="DL890">
        <v>400</v>
      </c>
      <c r="DM890">
        <v>400</v>
      </c>
      <c r="DN890">
        <v>400</v>
      </c>
      <c r="DO890">
        <v>1</v>
      </c>
      <c r="DQ890">
        <v>64</v>
      </c>
      <c r="DR890">
        <v>400</v>
      </c>
    </row>
    <row r="891" spans="95:122" x14ac:dyDescent="0.25">
      <c r="CQ891" t="s">
        <v>637</v>
      </c>
      <c r="CR891" t="s">
        <v>6</v>
      </c>
      <c r="CS891" t="s">
        <v>26</v>
      </c>
      <c r="CT891">
        <v>46077</v>
      </c>
      <c r="CU891">
        <v>1</v>
      </c>
      <c r="CV891">
        <v>1</v>
      </c>
      <c r="CX891">
        <v>1</v>
      </c>
      <c r="CZ891">
        <v>1.273148148148148E-4</v>
      </c>
      <c r="DA891">
        <v>1.273148148148148E-4</v>
      </c>
      <c r="DB891">
        <v>0.23576388888888888</v>
      </c>
      <c r="DC891">
        <v>0.12939814814814815</v>
      </c>
      <c r="DD891">
        <v>152</v>
      </c>
      <c r="DE891">
        <v>256</v>
      </c>
      <c r="DF891">
        <v>18</v>
      </c>
      <c r="DG891" t="s">
        <v>721</v>
      </c>
      <c r="DH891">
        <v>17732</v>
      </c>
      <c r="DI891">
        <v>0.11840000000000001</v>
      </c>
      <c r="DQ891">
        <v>64</v>
      </c>
    </row>
    <row r="892" spans="95:122" x14ac:dyDescent="0.25">
      <c r="CQ892" t="s">
        <v>637</v>
      </c>
      <c r="CR892" t="s">
        <v>6</v>
      </c>
      <c r="CS892" t="s">
        <v>26</v>
      </c>
      <c r="CT892">
        <v>46080</v>
      </c>
      <c r="CU892">
        <v>1</v>
      </c>
      <c r="CV892">
        <v>1</v>
      </c>
      <c r="CX892">
        <v>1</v>
      </c>
      <c r="CZ892">
        <v>9.2592592592592588E-5</v>
      </c>
      <c r="DA892">
        <v>9.2592592592592588E-5</v>
      </c>
      <c r="DB892">
        <v>0.31479166666666669</v>
      </c>
      <c r="DC892">
        <v>5.3055555555555557E-2</v>
      </c>
      <c r="DD892">
        <v>116</v>
      </c>
      <c r="DE892">
        <v>211</v>
      </c>
      <c r="DF892">
        <v>28</v>
      </c>
      <c r="DG892" t="s">
        <v>733</v>
      </c>
      <c r="DH892">
        <v>37488</v>
      </c>
      <c r="DI892">
        <v>0.2414</v>
      </c>
      <c r="DQ892">
        <v>64</v>
      </c>
    </row>
    <row r="893" spans="95:122" x14ac:dyDescent="0.25">
      <c r="CQ893" t="s">
        <v>637</v>
      </c>
      <c r="CR893" t="s">
        <v>6</v>
      </c>
      <c r="CS893" t="s">
        <v>37</v>
      </c>
      <c r="CT893">
        <v>46065</v>
      </c>
      <c r="CU893">
        <v>1</v>
      </c>
      <c r="CV893">
        <v>1</v>
      </c>
      <c r="CX893">
        <v>1</v>
      </c>
      <c r="CZ893">
        <v>0</v>
      </c>
      <c r="DA893">
        <v>0</v>
      </c>
      <c r="DB893">
        <v>1.9016203703703705E-2</v>
      </c>
      <c r="DC893">
        <v>4.0740740740740737E-3</v>
      </c>
      <c r="DD893">
        <v>86</v>
      </c>
      <c r="DE893">
        <v>118</v>
      </c>
      <c r="DF893">
        <v>17</v>
      </c>
      <c r="DG893" t="s">
        <v>823</v>
      </c>
      <c r="DH893">
        <v>32513</v>
      </c>
      <c r="DI893">
        <v>0.19769999999999999</v>
      </c>
      <c r="DQ893">
        <v>64</v>
      </c>
    </row>
    <row r="894" spans="95:122" x14ac:dyDescent="0.25">
      <c r="CQ894" t="s">
        <v>637</v>
      </c>
      <c r="CR894" t="s">
        <v>6</v>
      </c>
      <c r="CS894" t="s">
        <v>37</v>
      </c>
      <c r="CT894">
        <v>46077</v>
      </c>
      <c r="CU894">
        <v>1</v>
      </c>
      <c r="CV894">
        <v>1</v>
      </c>
      <c r="CX894">
        <v>1</v>
      </c>
      <c r="CZ894">
        <v>4.6296296296296294E-5</v>
      </c>
      <c r="DA894">
        <v>4.6296296296296294E-5</v>
      </c>
      <c r="DB894">
        <v>6.3692129629629626E-2</v>
      </c>
      <c r="DC894">
        <v>0.24398148148148149</v>
      </c>
      <c r="DD894">
        <v>83</v>
      </c>
      <c r="DE894">
        <v>113</v>
      </c>
      <c r="DF894">
        <v>11</v>
      </c>
      <c r="DG894" t="s">
        <v>986</v>
      </c>
      <c r="DH894">
        <v>22355</v>
      </c>
      <c r="DI894">
        <v>0.13250000000000001</v>
      </c>
      <c r="DQ894">
        <v>64</v>
      </c>
    </row>
    <row r="895" spans="95:122" x14ac:dyDescent="0.25">
      <c r="CQ895" t="s">
        <v>637</v>
      </c>
      <c r="CR895" t="s">
        <v>6</v>
      </c>
      <c r="CS895" t="s">
        <v>35</v>
      </c>
      <c r="CT895">
        <v>46056</v>
      </c>
      <c r="CU895">
        <v>1</v>
      </c>
      <c r="CV895">
        <v>1</v>
      </c>
      <c r="CX895">
        <v>1</v>
      </c>
      <c r="CZ895">
        <v>1.7361111111111112E-4</v>
      </c>
      <c r="DA895">
        <v>1.7361111111111112E-4</v>
      </c>
      <c r="DB895">
        <v>3.2627314814814817E-2</v>
      </c>
      <c r="DC895">
        <v>2.5844907407407407E-2</v>
      </c>
      <c r="DD895">
        <v>76</v>
      </c>
      <c r="DE895">
        <v>176</v>
      </c>
      <c r="DF895">
        <v>12</v>
      </c>
      <c r="DG895">
        <v>1.5</v>
      </c>
      <c r="DH895">
        <v>65107</v>
      </c>
      <c r="DI895">
        <v>0.15790000000000001</v>
      </c>
      <c r="DQ895">
        <v>64</v>
      </c>
    </row>
    <row r="896" spans="95:122" x14ac:dyDescent="0.25">
      <c r="CQ896" t="s">
        <v>637</v>
      </c>
      <c r="CR896" t="s">
        <v>6</v>
      </c>
      <c r="CS896" t="s">
        <v>35</v>
      </c>
      <c r="CT896">
        <v>46070</v>
      </c>
      <c r="CU896">
        <v>1</v>
      </c>
      <c r="CV896">
        <v>1</v>
      </c>
      <c r="CX896">
        <v>1</v>
      </c>
      <c r="CZ896">
        <v>5.7870370370370373E-5</v>
      </c>
      <c r="DA896">
        <v>5.7870370370370373E-5</v>
      </c>
      <c r="DB896">
        <v>0.16541666666666666</v>
      </c>
      <c r="DC896">
        <v>0.1927662037037037</v>
      </c>
      <c r="DD896">
        <v>84</v>
      </c>
      <c r="DE896">
        <v>149</v>
      </c>
      <c r="DF896">
        <v>10</v>
      </c>
      <c r="DG896">
        <v>1</v>
      </c>
      <c r="DH896">
        <v>36549</v>
      </c>
      <c r="DI896">
        <v>0.11899999999999999</v>
      </c>
      <c r="DQ896">
        <v>64</v>
      </c>
    </row>
    <row r="897" spans="95:122" x14ac:dyDescent="0.25">
      <c r="CQ897" t="s">
        <v>637</v>
      </c>
      <c r="CR897" t="s">
        <v>6</v>
      </c>
      <c r="CS897" t="s">
        <v>50</v>
      </c>
      <c r="CT897">
        <v>46065</v>
      </c>
      <c r="CU897">
        <v>1</v>
      </c>
      <c r="CV897">
        <v>1</v>
      </c>
      <c r="CX897">
        <v>1</v>
      </c>
      <c r="CZ897">
        <v>2.3148148148148149E-4</v>
      </c>
      <c r="DA897">
        <v>2.3148148148148149E-4</v>
      </c>
      <c r="DB897">
        <v>1.2337962962962964E-2</v>
      </c>
      <c r="DC897">
        <v>1.1539351851851851E-2</v>
      </c>
      <c r="DD897">
        <v>118</v>
      </c>
      <c r="DE897">
        <v>198</v>
      </c>
      <c r="DF897">
        <v>16</v>
      </c>
      <c r="DG897">
        <v>1.625</v>
      </c>
      <c r="DH897">
        <v>15358</v>
      </c>
      <c r="DI897">
        <v>0.1356</v>
      </c>
      <c r="DQ897">
        <v>64</v>
      </c>
    </row>
    <row r="898" spans="95:122" x14ac:dyDescent="0.25">
      <c r="CQ898" t="s">
        <v>637</v>
      </c>
      <c r="CR898" t="s">
        <v>6</v>
      </c>
      <c r="CS898" t="s">
        <v>50</v>
      </c>
      <c r="CT898">
        <v>46070</v>
      </c>
      <c r="CU898">
        <v>1</v>
      </c>
      <c r="CV898">
        <v>1</v>
      </c>
      <c r="CX898">
        <v>1</v>
      </c>
      <c r="CZ898">
        <v>1.5046296296296297E-4</v>
      </c>
      <c r="DA898">
        <v>1.5046296296296297E-4</v>
      </c>
      <c r="DB898">
        <v>0.22473379629629631</v>
      </c>
      <c r="DC898">
        <v>0.11945601851851852</v>
      </c>
      <c r="DD898">
        <v>74</v>
      </c>
      <c r="DE898">
        <v>130</v>
      </c>
      <c r="DF898">
        <v>15</v>
      </c>
      <c r="DG898" t="s">
        <v>721</v>
      </c>
      <c r="DH898">
        <v>14376</v>
      </c>
      <c r="DI898">
        <v>0.20269999999999999</v>
      </c>
      <c r="DQ898">
        <v>64</v>
      </c>
    </row>
    <row r="899" spans="95:122" x14ac:dyDescent="0.25">
      <c r="CQ899" t="s">
        <v>637</v>
      </c>
      <c r="CR899" t="s">
        <v>6</v>
      </c>
      <c r="CS899" t="s">
        <v>50</v>
      </c>
      <c r="CT899">
        <v>46077</v>
      </c>
      <c r="CU899">
        <v>1</v>
      </c>
      <c r="CV899">
        <v>1</v>
      </c>
      <c r="CX899">
        <v>1</v>
      </c>
      <c r="CZ899">
        <v>2.7777777777777779E-3</v>
      </c>
      <c r="DA899">
        <v>2.7777777777777779E-3</v>
      </c>
      <c r="DB899">
        <v>0.17001157407407408</v>
      </c>
      <c r="DC899">
        <v>0.16896990740740742</v>
      </c>
      <c r="DD899">
        <v>79</v>
      </c>
      <c r="DE899">
        <v>138</v>
      </c>
      <c r="DF899">
        <v>10</v>
      </c>
      <c r="DG899">
        <v>1.6</v>
      </c>
      <c r="DH899">
        <v>28229</v>
      </c>
      <c r="DI899">
        <v>0.12659999999999999</v>
      </c>
      <c r="DQ899">
        <v>64</v>
      </c>
    </row>
    <row r="900" spans="95:122" x14ac:dyDescent="0.25">
      <c r="CQ900" t="s">
        <v>637</v>
      </c>
      <c r="CR900" t="s">
        <v>6</v>
      </c>
      <c r="CS900" t="s">
        <v>50</v>
      </c>
      <c r="CT900">
        <v>46080</v>
      </c>
      <c r="CU900">
        <v>1</v>
      </c>
      <c r="CV900">
        <v>1</v>
      </c>
      <c r="CX900">
        <v>1</v>
      </c>
      <c r="CZ900">
        <v>1.1574074074074075E-4</v>
      </c>
      <c r="DA900">
        <v>1.1574074074074075E-4</v>
      </c>
      <c r="DB900">
        <v>0.1907638888888889</v>
      </c>
      <c r="DC900">
        <v>0.17631944444444445</v>
      </c>
      <c r="DD900">
        <v>97</v>
      </c>
      <c r="DE900">
        <v>201</v>
      </c>
      <c r="DF900">
        <v>21</v>
      </c>
      <c r="DG900" t="s">
        <v>820</v>
      </c>
      <c r="DH900">
        <v>15286</v>
      </c>
      <c r="DI900">
        <v>0.2165</v>
      </c>
      <c r="DQ900">
        <v>64</v>
      </c>
    </row>
    <row r="901" spans="95:122" x14ac:dyDescent="0.25">
      <c r="CQ901" t="s">
        <v>637</v>
      </c>
      <c r="CR901" t="s">
        <v>6</v>
      </c>
      <c r="CS901" t="s">
        <v>97</v>
      </c>
      <c r="CT901">
        <v>46058</v>
      </c>
      <c r="CU901">
        <v>1</v>
      </c>
      <c r="CV901">
        <v>1</v>
      </c>
      <c r="CX901">
        <v>1</v>
      </c>
      <c r="CZ901">
        <v>0</v>
      </c>
      <c r="DA901">
        <v>0</v>
      </c>
      <c r="DB901">
        <v>4.1400462962962965E-2</v>
      </c>
      <c r="DC901">
        <v>2.2916666666666665E-2</v>
      </c>
      <c r="DD901">
        <v>106</v>
      </c>
      <c r="DE901">
        <v>190</v>
      </c>
      <c r="DF901">
        <v>18</v>
      </c>
      <c r="DG901" t="s">
        <v>706</v>
      </c>
      <c r="DH901">
        <v>37194</v>
      </c>
      <c r="DI901">
        <v>0.16980000000000001</v>
      </c>
      <c r="DJ901">
        <v>2</v>
      </c>
      <c r="DK901">
        <v>0.1111</v>
      </c>
      <c r="DL901">
        <v>787</v>
      </c>
      <c r="DM901">
        <v>393</v>
      </c>
      <c r="DN901">
        <v>37</v>
      </c>
      <c r="DO901">
        <v>4.6800000000000001E-2</v>
      </c>
      <c r="DP901">
        <v>4.9700000000000001E-2</v>
      </c>
      <c r="DQ901">
        <v>64</v>
      </c>
      <c r="DR901">
        <v>37</v>
      </c>
    </row>
    <row r="902" spans="95:122" x14ac:dyDescent="0.25">
      <c r="CQ902" t="s">
        <v>637</v>
      </c>
      <c r="CR902" t="s">
        <v>6</v>
      </c>
      <c r="CS902" t="s">
        <v>34</v>
      </c>
      <c r="CT902">
        <v>46056</v>
      </c>
      <c r="CU902">
        <v>1</v>
      </c>
      <c r="CV902">
        <v>1</v>
      </c>
      <c r="CX902">
        <v>1</v>
      </c>
      <c r="CZ902">
        <v>8.1018518518518516E-5</v>
      </c>
      <c r="DA902">
        <v>8.1018518518518516E-5</v>
      </c>
      <c r="DB902">
        <v>0.13221064814814815</v>
      </c>
      <c r="DC902">
        <v>7.037037037037037E-3</v>
      </c>
      <c r="DD902">
        <v>106</v>
      </c>
      <c r="DE902">
        <v>119</v>
      </c>
      <c r="DF902">
        <v>7</v>
      </c>
      <c r="DG902" t="s">
        <v>748</v>
      </c>
      <c r="DH902">
        <v>31990</v>
      </c>
      <c r="DI902">
        <v>6.6000000000000003E-2</v>
      </c>
      <c r="DQ902">
        <v>64</v>
      </c>
    </row>
    <row r="903" spans="95:122" x14ac:dyDescent="0.25">
      <c r="CQ903" t="s">
        <v>637</v>
      </c>
      <c r="CR903" t="s">
        <v>6</v>
      </c>
      <c r="CS903" t="s">
        <v>34</v>
      </c>
      <c r="CT903">
        <v>46058</v>
      </c>
      <c r="CU903">
        <v>1</v>
      </c>
      <c r="CV903">
        <v>1</v>
      </c>
      <c r="CW903">
        <v>1</v>
      </c>
      <c r="CZ903">
        <v>1.5370370370370371E-2</v>
      </c>
      <c r="DA903">
        <v>1.5370370370370371E-2</v>
      </c>
      <c r="DB903">
        <v>9.2905092592592595E-2</v>
      </c>
      <c r="DC903">
        <v>3.0023148148148149E-2</v>
      </c>
      <c r="DD903">
        <v>83</v>
      </c>
      <c r="DE903">
        <v>113</v>
      </c>
      <c r="DF903">
        <v>9</v>
      </c>
      <c r="DG903" t="s">
        <v>677</v>
      </c>
      <c r="DH903">
        <v>40235</v>
      </c>
      <c r="DI903">
        <v>0.1084</v>
      </c>
      <c r="DJ903">
        <v>2</v>
      </c>
      <c r="DK903">
        <v>0.22220000000000001</v>
      </c>
      <c r="DL903">
        <v>3650</v>
      </c>
      <c r="DM903">
        <v>1825</v>
      </c>
      <c r="DQ903">
        <v>64</v>
      </c>
    </row>
    <row r="904" spans="95:122" x14ac:dyDescent="0.25">
      <c r="CQ904" t="s">
        <v>637</v>
      </c>
      <c r="CR904" t="s">
        <v>6</v>
      </c>
      <c r="CS904" t="s">
        <v>34</v>
      </c>
      <c r="CT904">
        <v>46065</v>
      </c>
      <c r="CU904">
        <v>1</v>
      </c>
      <c r="CV904">
        <v>1</v>
      </c>
      <c r="CX904">
        <v>1</v>
      </c>
      <c r="CZ904">
        <v>1.0416666666666667E-4</v>
      </c>
      <c r="DA904">
        <v>1.0416666666666667E-4</v>
      </c>
      <c r="DB904">
        <v>1.1678240740740741E-2</v>
      </c>
      <c r="DC904">
        <v>2.4560185185185185E-2</v>
      </c>
      <c r="DD904">
        <v>177</v>
      </c>
      <c r="DE904">
        <v>192</v>
      </c>
      <c r="DF904">
        <v>9</v>
      </c>
      <c r="DG904" t="s">
        <v>752</v>
      </c>
      <c r="DH904">
        <v>31079</v>
      </c>
      <c r="DI904">
        <v>5.0799999999999998E-2</v>
      </c>
      <c r="DQ904">
        <v>64</v>
      </c>
    </row>
    <row r="905" spans="95:122" x14ac:dyDescent="0.25">
      <c r="CQ905" t="s">
        <v>637</v>
      </c>
      <c r="CR905" t="s">
        <v>6</v>
      </c>
      <c r="CS905" t="s">
        <v>34</v>
      </c>
      <c r="CT905">
        <v>46070</v>
      </c>
      <c r="CU905">
        <v>1</v>
      </c>
      <c r="CV905">
        <v>1</v>
      </c>
      <c r="CX905">
        <v>1</v>
      </c>
      <c r="CZ905">
        <v>3.4722222222222222E-5</v>
      </c>
      <c r="DA905">
        <v>3.4722222222222222E-5</v>
      </c>
      <c r="DB905">
        <v>0.21636574074074075</v>
      </c>
      <c r="DC905">
        <v>0.13185185185185186</v>
      </c>
      <c r="DD905">
        <v>129</v>
      </c>
      <c r="DE905">
        <v>142</v>
      </c>
      <c r="DF905">
        <v>17</v>
      </c>
      <c r="DG905" t="s">
        <v>847</v>
      </c>
      <c r="DH905">
        <v>22047</v>
      </c>
      <c r="DI905">
        <v>0.1318</v>
      </c>
      <c r="DQ905">
        <v>64</v>
      </c>
    </row>
    <row r="906" spans="95:122" x14ac:dyDescent="0.25">
      <c r="CQ906" t="s">
        <v>637</v>
      </c>
      <c r="CR906" t="s">
        <v>6</v>
      </c>
      <c r="CS906" t="s">
        <v>34</v>
      </c>
      <c r="CT906">
        <v>46077</v>
      </c>
      <c r="CU906">
        <v>1</v>
      </c>
      <c r="CV906">
        <v>1</v>
      </c>
      <c r="CX906">
        <v>1</v>
      </c>
      <c r="CZ906">
        <v>1.5046296296296297E-4</v>
      </c>
      <c r="DA906">
        <v>1.5046296296296297E-4</v>
      </c>
      <c r="DB906">
        <v>0.19545138888888888</v>
      </c>
      <c r="DC906">
        <v>0.15644675925925927</v>
      </c>
      <c r="DD906">
        <v>165</v>
      </c>
      <c r="DE906">
        <v>184</v>
      </c>
      <c r="DF906">
        <v>12</v>
      </c>
      <c r="DG906">
        <v>1.75</v>
      </c>
      <c r="DH906">
        <v>18529</v>
      </c>
      <c r="DI906">
        <v>7.2700000000000001E-2</v>
      </c>
      <c r="DQ906">
        <v>64</v>
      </c>
    </row>
    <row r="907" spans="95:122" x14ac:dyDescent="0.25">
      <c r="CQ907" t="s">
        <v>637</v>
      </c>
      <c r="CR907" t="s">
        <v>6</v>
      </c>
      <c r="CS907" t="s">
        <v>34</v>
      </c>
      <c r="CT907">
        <v>46080</v>
      </c>
      <c r="CU907">
        <v>1</v>
      </c>
      <c r="CV907">
        <v>1</v>
      </c>
      <c r="CX907">
        <v>1</v>
      </c>
      <c r="CZ907">
        <v>2.3148148148148147E-5</v>
      </c>
      <c r="DA907">
        <v>2.3148148148148147E-5</v>
      </c>
      <c r="DB907">
        <v>0.1796875</v>
      </c>
      <c r="DC907">
        <v>0.18100694444444446</v>
      </c>
      <c r="DD907">
        <v>153</v>
      </c>
      <c r="DE907">
        <v>179</v>
      </c>
      <c r="DF907">
        <v>15</v>
      </c>
      <c r="DG907">
        <v>1.6</v>
      </c>
      <c r="DH907">
        <v>13478</v>
      </c>
      <c r="DI907">
        <v>9.8000000000000004E-2</v>
      </c>
      <c r="DQ907">
        <v>64</v>
      </c>
    </row>
    <row r="908" spans="95:122" x14ac:dyDescent="0.25">
      <c r="CQ908" t="s">
        <v>637</v>
      </c>
      <c r="CR908" t="s">
        <v>3</v>
      </c>
      <c r="CS908" t="s">
        <v>377</v>
      </c>
      <c r="CT908">
        <v>46059</v>
      </c>
      <c r="CU908">
        <v>1</v>
      </c>
      <c r="CV908">
        <v>1</v>
      </c>
      <c r="CX908">
        <v>1</v>
      </c>
      <c r="CZ908">
        <v>0</v>
      </c>
      <c r="DA908">
        <v>0</v>
      </c>
      <c r="DB908">
        <v>9.8148148148148144E-3</v>
      </c>
      <c r="DC908">
        <v>1.3032407407407407E-2</v>
      </c>
      <c r="DD908">
        <v>76</v>
      </c>
      <c r="DE908">
        <v>128</v>
      </c>
      <c r="DF908">
        <v>14</v>
      </c>
      <c r="DG908" t="s">
        <v>989</v>
      </c>
      <c r="DH908">
        <v>27664</v>
      </c>
      <c r="DI908">
        <v>0.1842</v>
      </c>
      <c r="DJ908">
        <v>1</v>
      </c>
      <c r="DK908">
        <v>7.1400000000000005E-2</v>
      </c>
      <c r="DL908">
        <v>499</v>
      </c>
      <c r="DM908">
        <v>499</v>
      </c>
      <c r="DQ908">
        <v>64</v>
      </c>
    </row>
    <row r="909" spans="95:122" x14ac:dyDescent="0.25">
      <c r="CQ909" t="s">
        <v>637</v>
      </c>
      <c r="CR909" t="s">
        <v>3</v>
      </c>
      <c r="CS909" t="s">
        <v>377</v>
      </c>
      <c r="CT909">
        <v>46076</v>
      </c>
      <c r="CU909">
        <v>1</v>
      </c>
      <c r="CV909">
        <v>1</v>
      </c>
      <c r="CX909">
        <v>1</v>
      </c>
      <c r="CZ909">
        <v>3.1250000000000001E-4</v>
      </c>
      <c r="DA909">
        <v>3.1250000000000001E-4</v>
      </c>
      <c r="DB909">
        <v>0.15689814814814815</v>
      </c>
      <c r="DC909">
        <v>0.16896990740740742</v>
      </c>
      <c r="DD909">
        <v>76</v>
      </c>
      <c r="DE909">
        <v>184</v>
      </c>
      <c r="DF909">
        <v>19</v>
      </c>
      <c r="DG909" t="s">
        <v>839</v>
      </c>
      <c r="DH909">
        <v>30588</v>
      </c>
      <c r="DI909">
        <v>0.25</v>
      </c>
      <c r="DQ909">
        <v>64</v>
      </c>
    </row>
    <row r="910" spans="95:122" x14ac:dyDescent="0.25">
      <c r="CQ910" t="s">
        <v>637</v>
      </c>
      <c r="CR910" t="s">
        <v>3</v>
      </c>
      <c r="CS910" t="s">
        <v>377</v>
      </c>
      <c r="CT910">
        <v>46080</v>
      </c>
      <c r="CU910">
        <v>1</v>
      </c>
      <c r="CV910">
        <v>1</v>
      </c>
      <c r="CX910">
        <v>1</v>
      </c>
      <c r="CZ910">
        <v>1.5509259259259259E-3</v>
      </c>
      <c r="DA910">
        <v>1.5509259259259259E-3</v>
      </c>
      <c r="DB910">
        <v>0.1108912037037037</v>
      </c>
      <c r="DC910">
        <v>0.26853009259259258</v>
      </c>
      <c r="DD910">
        <v>78</v>
      </c>
      <c r="DE910">
        <v>169</v>
      </c>
      <c r="DF910">
        <v>19</v>
      </c>
      <c r="DG910" t="s">
        <v>924</v>
      </c>
      <c r="DH910">
        <v>27014</v>
      </c>
      <c r="DI910">
        <v>0.24360000000000001</v>
      </c>
      <c r="DQ910">
        <v>64</v>
      </c>
    </row>
    <row r="911" spans="95:122" x14ac:dyDescent="0.25">
      <c r="CQ911" t="s">
        <v>637</v>
      </c>
      <c r="CR911" t="s">
        <v>3</v>
      </c>
      <c r="CS911" t="s">
        <v>22</v>
      </c>
      <c r="CT911">
        <v>46059</v>
      </c>
      <c r="CU911">
        <v>1</v>
      </c>
      <c r="CV911">
        <v>1</v>
      </c>
      <c r="CX911">
        <v>1</v>
      </c>
      <c r="CZ911">
        <v>7.0601851851851847E-4</v>
      </c>
      <c r="DA911">
        <v>7.0601851851851847E-4</v>
      </c>
      <c r="DB911">
        <v>2.3171296296296297E-2</v>
      </c>
      <c r="DC911">
        <v>2.9259259259259259E-2</v>
      </c>
      <c r="DD911">
        <v>74</v>
      </c>
      <c r="DE911">
        <v>169</v>
      </c>
      <c r="DF911">
        <v>14</v>
      </c>
      <c r="DG911" t="s">
        <v>853</v>
      </c>
      <c r="DH911">
        <v>38394</v>
      </c>
      <c r="DI911">
        <v>0.18920000000000001</v>
      </c>
      <c r="DQ911">
        <v>64</v>
      </c>
    </row>
    <row r="912" spans="95:122" x14ac:dyDescent="0.25">
      <c r="CQ912" t="s">
        <v>637</v>
      </c>
      <c r="CR912" t="s">
        <v>3</v>
      </c>
      <c r="CS912" t="s">
        <v>22</v>
      </c>
      <c r="CT912">
        <v>46064</v>
      </c>
      <c r="CU912">
        <v>1</v>
      </c>
      <c r="CV912">
        <v>1</v>
      </c>
      <c r="CX912">
        <v>1</v>
      </c>
      <c r="CZ912">
        <v>0</v>
      </c>
      <c r="DA912">
        <v>0</v>
      </c>
      <c r="DB912">
        <v>3.1574074074074074E-2</v>
      </c>
      <c r="DC912">
        <v>3.2037037037037037E-2</v>
      </c>
      <c r="DD912">
        <v>61</v>
      </c>
      <c r="DE912">
        <v>142</v>
      </c>
      <c r="DF912">
        <v>9</v>
      </c>
      <c r="DG912" t="s">
        <v>677</v>
      </c>
      <c r="DH912">
        <v>42168</v>
      </c>
      <c r="DI912">
        <v>0.14749999999999999</v>
      </c>
      <c r="DQ912">
        <v>64</v>
      </c>
    </row>
    <row r="913" spans="95:122" x14ac:dyDescent="0.25">
      <c r="CQ913" t="s">
        <v>637</v>
      </c>
      <c r="CR913" t="s">
        <v>3</v>
      </c>
      <c r="CS913" t="s">
        <v>22</v>
      </c>
      <c r="CT913">
        <v>46069</v>
      </c>
      <c r="CU913">
        <v>1</v>
      </c>
      <c r="CV913">
        <v>1</v>
      </c>
      <c r="CX913">
        <v>1</v>
      </c>
      <c r="CZ913">
        <v>0</v>
      </c>
      <c r="DA913">
        <v>0</v>
      </c>
      <c r="DB913">
        <v>0.16023148148148147</v>
      </c>
      <c r="DC913">
        <v>0.19945601851851852</v>
      </c>
      <c r="DD913">
        <v>103</v>
      </c>
      <c r="DE913">
        <v>173</v>
      </c>
      <c r="DF913">
        <v>15</v>
      </c>
      <c r="DG913" t="s">
        <v>726</v>
      </c>
      <c r="DH913">
        <v>55434</v>
      </c>
      <c r="DI913">
        <v>0.14560000000000001</v>
      </c>
      <c r="DQ913">
        <v>64</v>
      </c>
    </row>
    <row r="914" spans="95:122" x14ac:dyDescent="0.25">
      <c r="CQ914" t="s">
        <v>637</v>
      </c>
      <c r="CR914" t="s">
        <v>3</v>
      </c>
      <c r="CS914" t="s">
        <v>22</v>
      </c>
      <c r="CT914">
        <v>46071</v>
      </c>
      <c r="CU914">
        <v>1</v>
      </c>
      <c r="CV914">
        <v>1</v>
      </c>
      <c r="CX914">
        <v>1</v>
      </c>
      <c r="CZ914">
        <v>0</v>
      </c>
      <c r="DA914">
        <v>0</v>
      </c>
      <c r="DB914">
        <v>0.1998263888888889</v>
      </c>
      <c r="DC914">
        <v>0.14229166666666668</v>
      </c>
      <c r="DD914">
        <v>78</v>
      </c>
      <c r="DE914">
        <v>179</v>
      </c>
      <c r="DF914">
        <v>14</v>
      </c>
      <c r="DG914" t="s">
        <v>853</v>
      </c>
      <c r="DH914">
        <v>51927</v>
      </c>
      <c r="DI914">
        <v>0.17949999999999999</v>
      </c>
      <c r="DJ914">
        <v>1</v>
      </c>
      <c r="DK914">
        <v>7.1400000000000005E-2</v>
      </c>
      <c r="DL914">
        <v>590</v>
      </c>
      <c r="DM914">
        <v>590</v>
      </c>
      <c r="DQ914">
        <v>64</v>
      </c>
    </row>
    <row r="915" spans="95:122" x14ac:dyDescent="0.25">
      <c r="CQ915" t="s">
        <v>637</v>
      </c>
      <c r="CR915" t="s">
        <v>3</v>
      </c>
      <c r="CS915" t="s">
        <v>22</v>
      </c>
      <c r="CT915">
        <v>46080</v>
      </c>
      <c r="CU915">
        <v>1</v>
      </c>
      <c r="CV915">
        <v>1</v>
      </c>
      <c r="CX915">
        <v>1</v>
      </c>
      <c r="CZ915">
        <v>0</v>
      </c>
      <c r="DA915">
        <v>0</v>
      </c>
      <c r="DB915">
        <v>0.15224537037037036</v>
      </c>
      <c r="DC915">
        <v>0.22862268518518519</v>
      </c>
      <c r="DD915">
        <v>67</v>
      </c>
      <c r="DE915">
        <v>176</v>
      </c>
      <c r="DF915">
        <v>23</v>
      </c>
      <c r="DG915" t="s">
        <v>800</v>
      </c>
      <c r="DH915">
        <v>33143</v>
      </c>
      <c r="DI915">
        <v>0.34329999999999999</v>
      </c>
      <c r="DQ915">
        <v>64</v>
      </c>
    </row>
    <row r="916" spans="95:122" x14ac:dyDescent="0.25">
      <c r="CQ916" t="s">
        <v>637</v>
      </c>
      <c r="CR916" t="s">
        <v>3</v>
      </c>
      <c r="CS916" t="s">
        <v>13</v>
      </c>
      <c r="CT916">
        <v>46057</v>
      </c>
      <c r="CU916">
        <v>1</v>
      </c>
      <c r="CV916">
        <v>1</v>
      </c>
      <c r="CX916">
        <v>1</v>
      </c>
      <c r="CZ916">
        <v>6.8287037037037036E-4</v>
      </c>
      <c r="DA916">
        <v>6.8287037037037036E-4</v>
      </c>
      <c r="DB916">
        <v>5.2037037037037034E-2</v>
      </c>
      <c r="DC916">
        <v>1.7106481481481483E-2</v>
      </c>
      <c r="DD916">
        <v>107</v>
      </c>
      <c r="DE916">
        <v>223</v>
      </c>
      <c r="DF916">
        <v>26</v>
      </c>
      <c r="DG916" t="s">
        <v>782</v>
      </c>
      <c r="DH916">
        <v>22287</v>
      </c>
      <c r="DI916">
        <v>0.24299999999999999</v>
      </c>
      <c r="DQ916">
        <v>64</v>
      </c>
    </row>
    <row r="917" spans="95:122" x14ac:dyDescent="0.25">
      <c r="CQ917" t="s">
        <v>637</v>
      </c>
      <c r="CR917" t="s">
        <v>3</v>
      </c>
      <c r="CS917" t="s">
        <v>13</v>
      </c>
      <c r="CT917">
        <v>46064</v>
      </c>
      <c r="CU917">
        <v>1</v>
      </c>
      <c r="CV917">
        <v>1</v>
      </c>
      <c r="CX917">
        <v>1</v>
      </c>
      <c r="CZ917">
        <v>0</v>
      </c>
      <c r="DA917">
        <v>0</v>
      </c>
      <c r="DB917">
        <v>1.9386574074074073E-2</v>
      </c>
      <c r="DC917">
        <v>1.3078703703703703E-3</v>
      </c>
      <c r="DD917">
        <v>85</v>
      </c>
      <c r="DE917">
        <v>193</v>
      </c>
      <c r="DF917">
        <v>23</v>
      </c>
      <c r="DG917" t="s">
        <v>852</v>
      </c>
      <c r="DH917">
        <v>30850</v>
      </c>
      <c r="DI917">
        <v>0.27060000000000001</v>
      </c>
      <c r="DQ917">
        <v>64</v>
      </c>
    </row>
    <row r="918" spans="95:122" x14ac:dyDescent="0.25">
      <c r="CQ918" t="s">
        <v>637</v>
      </c>
      <c r="CR918" t="s">
        <v>3</v>
      </c>
      <c r="CS918" t="s">
        <v>13</v>
      </c>
      <c r="CT918">
        <v>46069</v>
      </c>
      <c r="CU918">
        <v>1</v>
      </c>
      <c r="CV918">
        <v>1</v>
      </c>
      <c r="CX918">
        <v>1</v>
      </c>
      <c r="CZ918">
        <v>2.3148148148148147E-5</v>
      </c>
      <c r="DA918">
        <v>2.3148148148148147E-5</v>
      </c>
      <c r="DB918">
        <v>0.19914351851851853</v>
      </c>
      <c r="DC918">
        <v>0.12783564814814816</v>
      </c>
      <c r="DD918">
        <v>81</v>
      </c>
      <c r="DE918">
        <v>176</v>
      </c>
      <c r="DF918">
        <v>14</v>
      </c>
      <c r="DG918" t="s">
        <v>991</v>
      </c>
      <c r="DH918">
        <v>32888</v>
      </c>
      <c r="DI918">
        <v>0.17280000000000001</v>
      </c>
      <c r="DQ918">
        <v>64</v>
      </c>
    </row>
    <row r="919" spans="95:122" x14ac:dyDescent="0.25">
      <c r="CQ919" t="s">
        <v>637</v>
      </c>
      <c r="CR919" t="s">
        <v>3</v>
      </c>
      <c r="CS919" t="s">
        <v>32</v>
      </c>
      <c r="CT919">
        <v>46059</v>
      </c>
      <c r="CU919">
        <v>1</v>
      </c>
      <c r="CV919">
        <v>1</v>
      </c>
      <c r="CX919">
        <v>1</v>
      </c>
      <c r="CZ919">
        <v>8.1018518518518516E-5</v>
      </c>
      <c r="DA919">
        <v>8.1018518518518516E-5</v>
      </c>
      <c r="DB919">
        <v>3.0983796296296297E-2</v>
      </c>
      <c r="DC919">
        <v>8.6921296296296295E-3</v>
      </c>
      <c r="DD919">
        <v>104</v>
      </c>
      <c r="DE919">
        <v>230</v>
      </c>
      <c r="DF919">
        <v>23</v>
      </c>
      <c r="DG919" t="s">
        <v>898</v>
      </c>
      <c r="DH919">
        <v>32876</v>
      </c>
      <c r="DI919">
        <v>0.22120000000000001</v>
      </c>
      <c r="DQ919">
        <v>64</v>
      </c>
    </row>
    <row r="920" spans="95:122" x14ac:dyDescent="0.25">
      <c r="CQ920" t="s">
        <v>637</v>
      </c>
      <c r="CR920" t="s">
        <v>3</v>
      </c>
      <c r="CS920" t="s">
        <v>32</v>
      </c>
      <c r="CT920">
        <v>46076</v>
      </c>
      <c r="CU920">
        <v>1</v>
      </c>
      <c r="CV920">
        <v>1</v>
      </c>
      <c r="CX920">
        <v>1</v>
      </c>
      <c r="CZ920">
        <v>1.0416666666666667E-4</v>
      </c>
      <c r="DA920">
        <v>1.0416666666666667E-4</v>
      </c>
      <c r="DB920">
        <v>0.19354166666666667</v>
      </c>
      <c r="DC920">
        <v>0.15233796296296295</v>
      </c>
      <c r="DD920">
        <v>100</v>
      </c>
      <c r="DE920">
        <v>215</v>
      </c>
      <c r="DF920">
        <v>30</v>
      </c>
      <c r="DG920" t="s">
        <v>706</v>
      </c>
      <c r="DH920">
        <v>27859</v>
      </c>
      <c r="DI920">
        <v>0.3</v>
      </c>
      <c r="DQ920">
        <v>64</v>
      </c>
    </row>
    <row r="921" spans="95:122" x14ac:dyDescent="0.25">
      <c r="CQ921" t="s">
        <v>637</v>
      </c>
      <c r="CR921" t="s">
        <v>3</v>
      </c>
      <c r="CS921" t="s">
        <v>96</v>
      </c>
      <c r="CT921">
        <v>46081</v>
      </c>
      <c r="CU921">
        <v>1</v>
      </c>
      <c r="CV921">
        <v>1</v>
      </c>
      <c r="CX921">
        <v>1</v>
      </c>
      <c r="CZ921">
        <v>0</v>
      </c>
      <c r="DA921">
        <v>0</v>
      </c>
      <c r="DB921">
        <v>9.8344907407407409E-2</v>
      </c>
      <c r="DC921">
        <v>9.4745370370370369E-2</v>
      </c>
      <c r="DD921">
        <v>25</v>
      </c>
      <c r="DE921">
        <v>41</v>
      </c>
      <c r="DF921">
        <v>3</v>
      </c>
      <c r="DG921" t="s">
        <v>677</v>
      </c>
      <c r="DH921">
        <v>15274</v>
      </c>
      <c r="DI921">
        <v>0.12</v>
      </c>
      <c r="DQ921">
        <v>64</v>
      </c>
    </row>
    <row r="922" spans="95:122" x14ac:dyDescent="0.25">
      <c r="CQ922" t="s">
        <v>637</v>
      </c>
      <c r="CR922" t="s">
        <v>3</v>
      </c>
      <c r="CS922" t="s">
        <v>65</v>
      </c>
      <c r="CT922">
        <v>46057</v>
      </c>
      <c r="CU922">
        <v>1</v>
      </c>
      <c r="CV922">
        <v>1</v>
      </c>
      <c r="CX922">
        <v>1</v>
      </c>
      <c r="CZ922">
        <v>1.5046296296296297E-4</v>
      </c>
      <c r="DA922">
        <v>1.5046296296296297E-4</v>
      </c>
      <c r="DB922">
        <v>3.4166666666666665E-2</v>
      </c>
      <c r="DC922">
        <v>1.0393518518518519E-2</v>
      </c>
      <c r="DD922">
        <v>91</v>
      </c>
      <c r="DE922">
        <v>201</v>
      </c>
      <c r="DF922">
        <v>7</v>
      </c>
      <c r="DG922" t="s">
        <v>748</v>
      </c>
      <c r="DH922">
        <v>26386</v>
      </c>
      <c r="DI922">
        <v>7.6899999999999996E-2</v>
      </c>
      <c r="DQ922">
        <v>64</v>
      </c>
    </row>
    <row r="923" spans="95:122" x14ac:dyDescent="0.25">
      <c r="CQ923" t="s">
        <v>637</v>
      </c>
      <c r="CR923" t="s">
        <v>3</v>
      </c>
      <c r="CS923" t="s">
        <v>65</v>
      </c>
      <c r="CT923">
        <v>46059</v>
      </c>
      <c r="CU923">
        <v>1</v>
      </c>
      <c r="CV923">
        <v>1</v>
      </c>
      <c r="CX923">
        <v>1</v>
      </c>
      <c r="CZ923">
        <v>4.6296296296296294E-5</v>
      </c>
      <c r="DA923">
        <v>4.6296296296296294E-5</v>
      </c>
      <c r="DB923">
        <v>5.4571759259259257E-2</v>
      </c>
      <c r="DC923">
        <v>1.1990740740740741E-2</v>
      </c>
      <c r="DD923">
        <v>70</v>
      </c>
      <c r="DE923">
        <v>170</v>
      </c>
      <c r="DF923">
        <v>11</v>
      </c>
      <c r="DG923" t="s">
        <v>696</v>
      </c>
      <c r="DH923">
        <v>24460</v>
      </c>
      <c r="DI923">
        <v>0.15709999999999999</v>
      </c>
      <c r="DQ923">
        <v>64</v>
      </c>
    </row>
    <row r="924" spans="95:122" x14ac:dyDescent="0.25">
      <c r="CQ924" t="s">
        <v>637</v>
      </c>
      <c r="CR924" t="s">
        <v>3</v>
      </c>
      <c r="CS924" t="s">
        <v>65</v>
      </c>
      <c r="CT924">
        <v>46069</v>
      </c>
      <c r="CU924">
        <v>1</v>
      </c>
      <c r="CV924">
        <v>1</v>
      </c>
      <c r="CX924">
        <v>1</v>
      </c>
      <c r="CZ924">
        <v>8.1018518518518516E-5</v>
      </c>
      <c r="DA924">
        <v>8.1018518518518516E-5</v>
      </c>
      <c r="DB924">
        <v>0.1958449074074074</v>
      </c>
      <c r="DC924">
        <v>0.14866898148148147</v>
      </c>
      <c r="DD924">
        <v>84</v>
      </c>
      <c r="DE924">
        <v>182</v>
      </c>
      <c r="DF924">
        <v>12</v>
      </c>
      <c r="DG924" t="s">
        <v>784</v>
      </c>
      <c r="DH924">
        <v>34482</v>
      </c>
      <c r="DI924">
        <v>0.1429</v>
      </c>
      <c r="DJ924">
        <v>1</v>
      </c>
      <c r="DK924">
        <v>8.3299999999999999E-2</v>
      </c>
      <c r="DL924">
        <v>600</v>
      </c>
      <c r="DM924">
        <v>600</v>
      </c>
      <c r="DQ924">
        <v>64</v>
      </c>
    </row>
    <row r="925" spans="95:122" x14ac:dyDescent="0.25">
      <c r="CQ925" t="s">
        <v>637</v>
      </c>
      <c r="CR925" t="s">
        <v>3</v>
      </c>
      <c r="CS925" t="s">
        <v>23</v>
      </c>
      <c r="CT925">
        <v>46076</v>
      </c>
      <c r="CU925">
        <v>1</v>
      </c>
      <c r="CV925">
        <v>1</v>
      </c>
      <c r="CX925">
        <v>1</v>
      </c>
      <c r="CZ925">
        <v>0</v>
      </c>
      <c r="DA925">
        <v>0</v>
      </c>
      <c r="DB925">
        <v>0.17170138888888889</v>
      </c>
      <c r="DC925">
        <v>0.17378472222222222</v>
      </c>
      <c r="DD925">
        <v>110</v>
      </c>
      <c r="DE925">
        <v>237</v>
      </c>
      <c r="DF925">
        <v>26</v>
      </c>
      <c r="DG925" t="s">
        <v>808</v>
      </c>
      <c r="DH925">
        <v>30702</v>
      </c>
      <c r="DI925">
        <v>0.2364</v>
      </c>
      <c r="DJ925">
        <v>2</v>
      </c>
      <c r="DK925">
        <v>7.6899999999999996E-2</v>
      </c>
      <c r="DL925">
        <v>952</v>
      </c>
      <c r="DM925">
        <v>476</v>
      </c>
      <c r="DN925">
        <v>400</v>
      </c>
      <c r="DO925">
        <v>0.42020000000000002</v>
      </c>
      <c r="DQ925">
        <v>64</v>
      </c>
      <c r="DR925">
        <v>400</v>
      </c>
    </row>
    <row r="926" spans="95:122" x14ac:dyDescent="0.25">
      <c r="CQ926" t="s">
        <v>637</v>
      </c>
      <c r="CR926" t="s">
        <v>3</v>
      </c>
      <c r="CS926" t="s">
        <v>31</v>
      </c>
      <c r="CT926">
        <v>46058</v>
      </c>
      <c r="CU926">
        <v>1</v>
      </c>
      <c r="CV926">
        <v>1</v>
      </c>
      <c r="CX926">
        <v>1</v>
      </c>
      <c r="CZ926">
        <v>5.7870370370370373E-5</v>
      </c>
      <c r="DA926">
        <v>5.7870370370370373E-5</v>
      </c>
      <c r="DB926">
        <v>8.2523148148148151E-2</v>
      </c>
      <c r="DC926">
        <v>2.2337962962962962E-3</v>
      </c>
      <c r="DD926">
        <v>63</v>
      </c>
      <c r="DE926">
        <v>133</v>
      </c>
      <c r="DF926">
        <v>11</v>
      </c>
      <c r="DG926" t="s">
        <v>850</v>
      </c>
      <c r="DH926">
        <v>64707</v>
      </c>
      <c r="DI926">
        <v>0.17460000000000001</v>
      </c>
      <c r="DJ926">
        <v>1</v>
      </c>
      <c r="DK926">
        <v>9.0899999999999995E-2</v>
      </c>
      <c r="DL926">
        <v>550</v>
      </c>
      <c r="DM926">
        <v>550</v>
      </c>
      <c r="DQ926">
        <v>64</v>
      </c>
    </row>
    <row r="927" spans="95:122" x14ac:dyDescent="0.25">
      <c r="CQ927" t="s">
        <v>637</v>
      </c>
      <c r="CR927" t="s">
        <v>3</v>
      </c>
      <c r="CS927" t="s">
        <v>31</v>
      </c>
      <c r="CT927">
        <v>46059</v>
      </c>
      <c r="CU927">
        <v>1</v>
      </c>
      <c r="CV927">
        <v>1</v>
      </c>
      <c r="CX927">
        <v>1</v>
      </c>
      <c r="CZ927">
        <v>1.1574074074074075E-4</v>
      </c>
      <c r="DA927">
        <v>1.1574074074074075E-4</v>
      </c>
      <c r="DB927">
        <v>4.1087962962962962E-3</v>
      </c>
      <c r="DC927">
        <v>0</v>
      </c>
      <c r="DD927">
        <v>62</v>
      </c>
      <c r="DE927">
        <v>133</v>
      </c>
      <c r="DF927">
        <v>9</v>
      </c>
      <c r="DG927" t="s">
        <v>752</v>
      </c>
      <c r="DH927">
        <v>39991</v>
      </c>
      <c r="DI927">
        <v>0.1452</v>
      </c>
      <c r="DQ927">
        <v>64</v>
      </c>
    </row>
    <row r="928" spans="95:122" x14ac:dyDescent="0.25">
      <c r="CQ928" t="s">
        <v>637</v>
      </c>
      <c r="CR928" t="s">
        <v>3</v>
      </c>
      <c r="CS928" t="s">
        <v>31</v>
      </c>
      <c r="CT928">
        <v>46080</v>
      </c>
      <c r="CU928">
        <v>1</v>
      </c>
      <c r="CV928">
        <v>1</v>
      </c>
      <c r="CX928">
        <v>1</v>
      </c>
      <c r="CZ928">
        <v>2.5462962962962961E-4</v>
      </c>
      <c r="DA928">
        <v>2.5462962962962961E-4</v>
      </c>
      <c r="DB928">
        <v>0.1816898148148148</v>
      </c>
      <c r="DC928">
        <v>0.13868055555555556</v>
      </c>
      <c r="DD928">
        <v>88</v>
      </c>
      <c r="DE928">
        <v>194</v>
      </c>
      <c r="DF928">
        <v>16</v>
      </c>
      <c r="DG928">
        <v>2</v>
      </c>
      <c r="DH928">
        <v>21092</v>
      </c>
      <c r="DI928">
        <v>0.18179999999999999</v>
      </c>
      <c r="DQ928">
        <v>64</v>
      </c>
    </row>
    <row r="929" spans="95:122" x14ac:dyDescent="0.25">
      <c r="CQ929" t="s">
        <v>637</v>
      </c>
      <c r="CR929" t="s">
        <v>3</v>
      </c>
      <c r="CS929" t="s">
        <v>17</v>
      </c>
      <c r="CT929">
        <v>46057</v>
      </c>
      <c r="CU929">
        <v>1</v>
      </c>
      <c r="CV929">
        <v>1</v>
      </c>
      <c r="CX929">
        <v>1</v>
      </c>
      <c r="CZ929">
        <v>7.0601851851851847E-4</v>
      </c>
      <c r="DA929">
        <v>7.0601851851851847E-4</v>
      </c>
      <c r="DB929">
        <v>6.0972222222222219E-2</v>
      </c>
      <c r="DC929">
        <v>6.9560185185185185E-3</v>
      </c>
      <c r="DD929">
        <v>72</v>
      </c>
      <c r="DE929">
        <v>126</v>
      </c>
      <c r="DF929">
        <v>13</v>
      </c>
      <c r="DG929" t="s">
        <v>707</v>
      </c>
      <c r="DH929">
        <v>47198</v>
      </c>
      <c r="DI929">
        <v>0.18060000000000001</v>
      </c>
      <c r="DQ929">
        <v>64</v>
      </c>
    </row>
    <row r="930" spans="95:122" x14ac:dyDescent="0.25">
      <c r="CQ930" t="s">
        <v>637</v>
      </c>
      <c r="CR930" t="s">
        <v>3</v>
      </c>
      <c r="CS930" t="s">
        <v>17</v>
      </c>
      <c r="CT930">
        <v>46076</v>
      </c>
      <c r="CU930">
        <v>1</v>
      </c>
      <c r="CV930">
        <v>1</v>
      </c>
      <c r="CX930">
        <v>1</v>
      </c>
      <c r="CZ930">
        <v>1.6203703703703703E-4</v>
      </c>
      <c r="DA930">
        <v>1.6203703703703703E-4</v>
      </c>
      <c r="DB930">
        <v>0.18340277777777778</v>
      </c>
      <c r="DC930">
        <v>0.15562500000000001</v>
      </c>
      <c r="DD930">
        <v>77</v>
      </c>
      <c r="DE930">
        <v>150</v>
      </c>
      <c r="DF930">
        <v>17</v>
      </c>
      <c r="DG930" t="s">
        <v>673</v>
      </c>
      <c r="DH930">
        <v>33693</v>
      </c>
      <c r="DI930">
        <v>0.2208</v>
      </c>
      <c r="DQ930">
        <v>64</v>
      </c>
    </row>
    <row r="931" spans="95:122" x14ac:dyDescent="0.25">
      <c r="CQ931" t="s">
        <v>637</v>
      </c>
      <c r="CR931" t="s">
        <v>3</v>
      </c>
      <c r="CS931" t="s">
        <v>17</v>
      </c>
      <c r="CT931">
        <v>46080</v>
      </c>
      <c r="CU931">
        <v>1</v>
      </c>
      <c r="CV931">
        <v>1</v>
      </c>
      <c r="CX931">
        <v>1</v>
      </c>
      <c r="CZ931">
        <v>2.6620370370370372E-4</v>
      </c>
      <c r="DA931">
        <v>2.6620370370370372E-4</v>
      </c>
      <c r="DB931">
        <v>0.21126157407407409</v>
      </c>
      <c r="DC931">
        <v>0.14901620370370369</v>
      </c>
      <c r="DD931">
        <v>73</v>
      </c>
      <c r="DE931">
        <v>129</v>
      </c>
      <c r="DF931">
        <v>14</v>
      </c>
      <c r="DG931" t="s">
        <v>682</v>
      </c>
      <c r="DH931">
        <v>24801</v>
      </c>
      <c r="DI931">
        <v>0.1918</v>
      </c>
      <c r="DQ931">
        <v>64</v>
      </c>
    </row>
    <row r="932" spans="95:122" x14ac:dyDescent="0.25">
      <c r="CQ932" t="s">
        <v>637</v>
      </c>
      <c r="CR932" t="s">
        <v>3</v>
      </c>
      <c r="CS932" t="s">
        <v>17</v>
      </c>
      <c r="CT932">
        <v>46081</v>
      </c>
      <c r="CU932">
        <v>1</v>
      </c>
      <c r="CV932">
        <v>1</v>
      </c>
      <c r="CX932">
        <v>1</v>
      </c>
      <c r="CZ932">
        <v>3.4722222222222222E-5</v>
      </c>
      <c r="DA932">
        <v>3.4722222222222222E-5</v>
      </c>
      <c r="DB932">
        <v>0.1590625</v>
      </c>
      <c r="DC932">
        <v>3.2199074074074074E-2</v>
      </c>
      <c r="DD932">
        <v>18</v>
      </c>
      <c r="DE932">
        <v>26</v>
      </c>
      <c r="DF932">
        <v>8</v>
      </c>
      <c r="DG932">
        <v>1.875</v>
      </c>
      <c r="DH932">
        <v>23407</v>
      </c>
      <c r="DI932">
        <v>0.44440000000000002</v>
      </c>
      <c r="DQ932">
        <v>64</v>
      </c>
    </row>
    <row r="933" spans="95:122" x14ac:dyDescent="0.25">
      <c r="CQ933" t="s">
        <v>637</v>
      </c>
      <c r="CR933" t="s">
        <v>3</v>
      </c>
      <c r="CS933" t="s">
        <v>207</v>
      </c>
      <c r="CT933">
        <v>46057</v>
      </c>
      <c r="CU933">
        <v>1</v>
      </c>
      <c r="CV933">
        <v>1</v>
      </c>
      <c r="CX933">
        <v>1</v>
      </c>
      <c r="CZ933">
        <v>1.1574074074074073E-5</v>
      </c>
      <c r="DA933">
        <v>1.1574074074074073E-5</v>
      </c>
      <c r="DB933">
        <v>2.224537037037037E-2</v>
      </c>
      <c r="DC933">
        <v>3.7187499999999998E-2</v>
      </c>
      <c r="DD933">
        <v>204</v>
      </c>
      <c r="DE933">
        <v>300</v>
      </c>
      <c r="DF933">
        <v>30</v>
      </c>
      <c r="DG933" t="s">
        <v>726</v>
      </c>
      <c r="DH933">
        <v>27099</v>
      </c>
      <c r="DI933">
        <v>0.14710000000000001</v>
      </c>
      <c r="DQ933">
        <v>64</v>
      </c>
    </row>
    <row r="934" spans="95:122" x14ac:dyDescent="0.25">
      <c r="CQ934" t="s">
        <v>637</v>
      </c>
      <c r="CR934" t="s">
        <v>3</v>
      </c>
      <c r="CS934" t="s">
        <v>207</v>
      </c>
      <c r="CT934">
        <v>46058</v>
      </c>
      <c r="CU934">
        <v>1</v>
      </c>
      <c r="CV934">
        <v>1</v>
      </c>
      <c r="CX934">
        <v>1</v>
      </c>
      <c r="CZ934">
        <v>1.1574074074074073E-5</v>
      </c>
      <c r="DA934">
        <v>1.1574074074074073E-5</v>
      </c>
      <c r="DB934">
        <v>8.2511574074074071E-2</v>
      </c>
      <c r="DC934">
        <v>3.8634259259259257E-2</v>
      </c>
      <c r="DD934">
        <v>165</v>
      </c>
      <c r="DE934">
        <v>253</v>
      </c>
      <c r="DF934">
        <v>22</v>
      </c>
      <c r="DG934" t="s">
        <v>676</v>
      </c>
      <c r="DH934">
        <v>35199</v>
      </c>
      <c r="DI934">
        <v>0.1333</v>
      </c>
      <c r="DJ934">
        <v>1</v>
      </c>
      <c r="DK934">
        <v>4.5499999999999999E-2</v>
      </c>
      <c r="DL934">
        <v>950</v>
      </c>
      <c r="DM934">
        <v>950</v>
      </c>
      <c r="DN934">
        <v>950</v>
      </c>
      <c r="DO934">
        <v>1</v>
      </c>
      <c r="DQ934">
        <v>64</v>
      </c>
      <c r="DR934">
        <v>950</v>
      </c>
    </row>
    <row r="935" spans="95:122" x14ac:dyDescent="0.25">
      <c r="CQ935" t="s">
        <v>637</v>
      </c>
      <c r="CR935" t="s">
        <v>3</v>
      </c>
      <c r="CS935" t="s">
        <v>207</v>
      </c>
      <c r="CT935">
        <v>46059</v>
      </c>
      <c r="CU935">
        <v>1</v>
      </c>
      <c r="CV935">
        <v>1</v>
      </c>
      <c r="CX935">
        <v>1</v>
      </c>
      <c r="CZ935">
        <v>2.3148148148148147E-5</v>
      </c>
      <c r="DA935">
        <v>2.3148148148148147E-5</v>
      </c>
      <c r="DB935">
        <v>5.0706018518518518E-2</v>
      </c>
      <c r="DC935">
        <v>1.9722222222222221E-2</v>
      </c>
      <c r="DD935">
        <v>145</v>
      </c>
      <c r="DE935">
        <v>237</v>
      </c>
      <c r="DF935">
        <v>20</v>
      </c>
      <c r="DG935">
        <v>1.45</v>
      </c>
      <c r="DH935">
        <v>33660</v>
      </c>
      <c r="DI935">
        <v>0.13789999999999999</v>
      </c>
      <c r="DQ935">
        <v>64</v>
      </c>
    </row>
    <row r="936" spans="95:122" x14ac:dyDescent="0.25">
      <c r="CQ936" t="s">
        <v>637</v>
      </c>
      <c r="CR936" t="s">
        <v>3</v>
      </c>
      <c r="CS936" t="s">
        <v>207</v>
      </c>
      <c r="CT936">
        <v>46064</v>
      </c>
      <c r="CU936">
        <v>1</v>
      </c>
      <c r="CV936">
        <v>1</v>
      </c>
      <c r="CX936">
        <v>1</v>
      </c>
      <c r="CZ936">
        <v>1.1574074074074073E-5</v>
      </c>
      <c r="DA936">
        <v>1.1574074074074073E-5</v>
      </c>
      <c r="DB936">
        <v>4.9988425925925929E-2</v>
      </c>
      <c r="DC936">
        <v>8.8425925925925929E-3</v>
      </c>
      <c r="DD936">
        <v>185</v>
      </c>
      <c r="DE936">
        <v>337</v>
      </c>
      <c r="DF936">
        <v>23</v>
      </c>
      <c r="DG936" t="s">
        <v>978</v>
      </c>
      <c r="DH936">
        <v>51626</v>
      </c>
      <c r="DI936">
        <v>0.12429999999999999</v>
      </c>
      <c r="DQ936">
        <v>64</v>
      </c>
    </row>
    <row r="937" spans="95:122" x14ac:dyDescent="0.25">
      <c r="CQ937" t="s">
        <v>637</v>
      </c>
      <c r="CR937" t="s">
        <v>3</v>
      </c>
      <c r="CS937" t="s">
        <v>207</v>
      </c>
      <c r="CT937">
        <v>46069</v>
      </c>
      <c r="CU937">
        <v>1</v>
      </c>
      <c r="CV937">
        <v>1</v>
      </c>
      <c r="CX937">
        <v>1</v>
      </c>
      <c r="CZ937">
        <v>5.7870370370370373E-5</v>
      </c>
      <c r="DA937">
        <v>5.7870370370370373E-5</v>
      </c>
      <c r="DB937">
        <v>0.1950462962962963</v>
      </c>
      <c r="DC937">
        <v>0.120625</v>
      </c>
      <c r="DD937">
        <v>145</v>
      </c>
      <c r="DE937">
        <v>220</v>
      </c>
      <c r="DF937">
        <v>19</v>
      </c>
      <c r="DG937" t="s">
        <v>924</v>
      </c>
      <c r="DH937">
        <v>24523</v>
      </c>
      <c r="DI937">
        <v>0.13100000000000001</v>
      </c>
      <c r="DQ937">
        <v>64</v>
      </c>
    </row>
    <row r="938" spans="95:122" x14ac:dyDescent="0.25">
      <c r="CQ938" t="s">
        <v>637</v>
      </c>
      <c r="CR938" t="s">
        <v>3</v>
      </c>
      <c r="CS938" t="s">
        <v>207</v>
      </c>
      <c r="CT938">
        <v>46076</v>
      </c>
      <c r="CU938">
        <v>1</v>
      </c>
      <c r="CV938">
        <v>1</v>
      </c>
      <c r="CX938">
        <v>1</v>
      </c>
      <c r="CZ938">
        <v>6.9444444444444444E-5</v>
      </c>
      <c r="DA938">
        <v>6.9444444444444444E-5</v>
      </c>
      <c r="DB938">
        <v>0.19273148148148148</v>
      </c>
      <c r="DC938">
        <v>0.16285879629629629</v>
      </c>
      <c r="DD938">
        <v>162</v>
      </c>
      <c r="DE938">
        <v>254</v>
      </c>
      <c r="DF938">
        <v>23</v>
      </c>
      <c r="DG938" t="s">
        <v>957</v>
      </c>
      <c r="DH938">
        <v>39418</v>
      </c>
      <c r="DI938">
        <v>0.14199999999999999</v>
      </c>
      <c r="DQ938">
        <v>64</v>
      </c>
    </row>
    <row r="939" spans="95:122" x14ac:dyDescent="0.25">
      <c r="CQ939" t="s">
        <v>637</v>
      </c>
      <c r="CR939" t="s">
        <v>3</v>
      </c>
      <c r="CS939" t="s">
        <v>207</v>
      </c>
      <c r="CT939">
        <v>46081</v>
      </c>
      <c r="CU939">
        <v>1</v>
      </c>
      <c r="CV939">
        <v>1</v>
      </c>
      <c r="CX939">
        <v>1</v>
      </c>
      <c r="CZ939">
        <v>2.7777777777777778E-4</v>
      </c>
      <c r="DA939">
        <v>2.7777777777777778E-4</v>
      </c>
      <c r="DB939">
        <v>9.5428240740740744E-2</v>
      </c>
      <c r="DC939">
        <v>0.10324074074074074</v>
      </c>
      <c r="DD939">
        <v>77</v>
      </c>
      <c r="DE939">
        <v>97</v>
      </c>
      <c r="DF939">
        <v>14</v>
      </c>
      <c r="DG939" t="s">
        <v>991</v>
      </c>
      <c r="DH939">
        <v>32650</v>
      </c>
      <c r="DI939">
        <v>0.18179999999999999</v>
      </c>
      <c r="DQ939">
        <v>64</v>
      </c>
    </row>
    <row r="940" spans="95:122" x14ac:dyDescent="0.25">
      <c r="CQ940" t="s">
        <v>637</v>
      </c>
      <c r="CR940" t="s">
        <v>124</v>
      </c>
      <c r="CS940" t="s">
        <v>41</v>
      </c>
      <c r="CT940">
        <v>46058</v>
      </c>
      <c r="CU940">
        <v>1</v>
      </c>
      <c r="CV940">
        <v>1</v>
      </c>
      <c r="CZ940">
        <v>0</v>
      </c>
      <c r="DA940">
        <v>0</v>
      </c>
      <c r="DB940">
        <v>0</v>
      </c>
      <c r="DC940">
        <v>0</v>
      </c>
      <c r="DQ940">
        <v>62</v>
      </c>
    </row>
    <row r="941" spans="95:122" x14ac:dyDescent="0.25">
      <c r="CQ941" t="s">
        <v>637</v>
      </c>
      <c r="CR941" t="s">
        <v>124</v>
      </c>
      <c r="CS941" t="s">
        <v>41</v>
      </c>
      <c r="CT941">
        <v>46059</v>
      </c>
      <c r="CU941">
        <v>1</v>
      </c>
      <c r="CV941">
        <v>1</v>
      </c>
      <c r="CZ941">
        <v>0</v>
      </c>
      <c r="DA941">
        <v>0</v>
      </c>
      <c r="DB941">
        <v>0</v>
      </c>
      <c r="DC941">
        <v>0</v>
      </c>
      <c r="DQ941">
        <v>62</v>
      </c>
    </row>
    <row r="942" spans="95:122" x14ac:dyDescent="0.25">
      <c r="CQ942" t="s">
        <v>637</v>
      </c>
      <c r="CR942" t="s">
        <v>124</v>
      </c>
      <c r="CS942" t="s">
        <v>41</v>
      </c>
      <c r="CT942">
        <v>46080</v>
      </c>
      <c r="CU942">
        <v>1</v>
      </c>
      <c r="CV942">
        <v>1</v>
      </c>
      <c r="CZ942">
        <v>5.7870370370370373E-5</v>
      </c>
      <c r="DA942">
        <v>5.7870370370370373E-5</v>
      </c>
      <c r="DB942">
        <v>0.14162037037037037</v>
      </c>
      <c r="DC942">
        <v>0.24605324074074075</v>
      </c>
      <c r="DQ942">
        <v>62</v>
      </c>
    </row>
    <row r="943" spans="95:122" x14ac:dyDescent="0.25">
      <c r="CQ943" t="s">
        <v>637</v>
      </c>
      <c r="CR943" t="s">
        <v>124</v>
      </c>
      <c r="CS943" t="s">
        <v>41</v>
      </c>
      <c r="CT943">
        <v>46081</v>
      </c>
      <c r="CU943">
        <v>1</v>
      </c>
      <c r="CV943">
        <v>1</v>
      </c>
      <c r="CZ943">
        <v>5.7870370370370373E-5</v>
      </c>
      <c r="DA943">
        <v>5.7870370370370373E-5</v>
      </c>
      <c r="DB943">
        <v>7.6874999999999999E-2</v>
      </c>
      <c r="DC943">
        <v>0.11791666666666667</v>
      </c>
      <c r="DQ943">
        <v>62</v>
      </c>
    </row>
    <row r="944" spans="95:122" x14ac:dyDescent="0.25">
      <c r="CQ944" t="s">
        <v>637</v>
      </c>
      <c r="CR944" t="s">
        <v>124</v>
      </c>
      <c r="CS944" t="s">
        <v>40</v>
      </c>
      <c r="CT944">
        <v>46058</v>
      </c>
      <c r="CU944">
        <v>1</v>
      </c>
      <c r="CV944">
        <v>1</v>
      </c>
      <c r="CY944">
        <v>1</v>
      </c>
      <c r="CZ944">
        <v>0</v>
      </c>
      <c r="DA944">
        <v>0</v>
      </c>
      <c r="DB944">
        <v>0</v>
      </c>
      <c r="DC944">
        <v>0</v>
      </c>
      <c r="DQ944">
        <v>62</v>
      </c>
    </row>
    <row r="945" spans="95:122" x14ac:dyDescent="0.25">
      <c r="CQ945" t="s">
        <v>637</v>
      </c>
      <c r="CR945" t="s">
        <v>124</v>
      </c>
      <c r="CS945" t="s">
        <v>40</v>
      </c>
      <c r="CT945">
        <v>46059</v>
      </c>
      <c r="CU945">
        <v>1</v>
      </c>
      <c r="CV945">
        <v>1</v>
      </c>
      <c r="CY945">
        <v>1</v>
      </c>
      <c r="CZ945">
        <v>0</v>
      </c>
      <c r="DA945">
        <v>0</v>
      </c>
      <c r="DB945">
        <v>0</v>
      </c>
      <c r="DC945">
        <v>0</v>
      </c>
      <c r="DQ945">
        <v>62</v>
      </c>
    </row>
    <row r="946" spans="95:122" x14ac:dyDescent="0.25">
      <c r="CQ946" t="s">
        <v>637</v>
      </c>
      <c r="CR946" t="s">
        <v>124</v>
      </c>
      <c r="CS946" t="s">
        <v>495</v>
      </c>
      <c r="CT946">
        <v>46076</v>
      </c>
      <c r="CU946">
        <v>1</v>
      </c>
      <c r="CV946">
        <v>1</v>
      </c>
      <c r="CX946">
        <v>1</v>
      </c>
      <c r="CZ946">
        <v>0</v>
      </c>
      <c r="DA946">
        <v>0</v>
      </c>
      <c r="DB946">
        <v>0.16320601851851851</v>
      </c>
      <c r="DC946">
        <v>0.1915625</v>
      </c>
      <c r="DD946">
        <v>118</v>
      </c>
      <c r="DE946">
        <v>203</v>
      </c>
      <c r="DF946">
        <v>21</v>
      </c>
      <c r="DG946" t="s">
        <v>985</v>
      </c>
      <c r="DH946">
        <v>29026</v>
      </c>
      <c r="DI946">
        <v>0.17799999999999999</v>
      </c>
      <c r="DJ946">
        <v>2</v>
      </c>
      <c r="DK946">
        <v>9.5200000000000007E-2</v>
      </c>
      <c r="DL946">
        <v>450</v>
      </c>
      <c r="DM946">
        <v>225</v>
      </c>
      <c r="DN946">
        <v>200</v>
      </c>
      <c r="DO946">
        <v>0.44440000000000002</v>
      </c>
      <c r="DQ946">
        <v>62</v>
      </c>
      <c r="DR946">
        <v>200</v>
      </c>
    </row>
    <row r="947" spans="95:122" x14ac:dyDescent="0.25">
      <c r="CQ947" t="s">
        <v>637</v>
      </c>
      <c r="CR947" t="s">
        <v>124</v>
      </c>
      <c r="CS947" t="s">
        <v>495</v>
      </c>
      <c r="CT947">
        <v>46080</v>
      </c>
      <c r="CU947">
        <v>1</v>
      </c>
      <c r="CV947">
        <v>1</v>
      </c>
      <c r="CZ947">
        <v>3.5185185185185185E-3</v>
      </c>
      <c r="DA947">
        <v>3.5185185185185185E-3</v>
      </c>
      <c r="DB947">
        <v>9.8553240740740747E-2</v>
      </c>
      <c r="DC947">
        <v>0.28144675925925927</v>
      </c>
      <c r="DD947">
        <v>149</v>
      </c>
      <c r="DE947">
        <v>320</v>
      </c>
      <c r="DF947">
        <v>25</v>
      </c>
      <c r="DG947">
        <v>1.48</v>
      </c>
      <c r="DH947">
        <v>22335</v>
      </c>
      <c r="DI947">
        <v>0.1678</v>
      </c>
      <c r="DQ947">
        <v>62</v>
      </c>
    </row>
    <row r="948" spans="95:122" x14ac:dyDescent="0.25">
      <c r="CQ948" t="s">
        <v>637</v>
      </c>
      <c r="CR948" t="s">
        <v>124</v>
      </c>
      <c r="CS948" t="s">
        <v>51</v>
      </c>
      <c r="CT948">
        <v>46059</v>
      </c>
      <c r="CU948">
        <v>1</v>
      </c>
      <c r="CV948">
        <v>1</v>
      </c>
      <c r="CZ948">
        <v>3.9930555555555552E-3</v>
      </c>
      <c r="DA948">
        <v>3.9930555555555552E-3</v>
      </c>
      <c r="DB948">
        <v>9.015046296296296E-2</v>
      </c>
      <c r="DC948">
        <v>1.8402777777777777E-3</v>
      </c>
      <c r="DD948">
        <v>59</v>
      </c>
      <c r="DE948">
        <v>122</v>
      </c>
      <c r="DF948">
        <v>11</v>
      </c>
      <c r="DG948" t="s">
        <v>850</v>
      </c>
      <c r="DH948">
        <v>21608</v>
      </c>
      <c r="DI948">
        <v>0.18640000000000001</v>
      </c>
      <c r="DQ948">
        <v>62</v>
      </c>
    </row>
    <row r="949" spans="95:122" x14ac:dyDescent="0.25">
      <c r="CQ949" t="s">
        <v>637</v>
      </c>
      <c r="CR949" t="s">
        <v>124</v>
      </c>
      <c r="CS949" t="s">
        <v>549</v>
      </c>
      <c r="CT949">
        <v>46080</v>
      </c>
      <c r="CU949">
        <v>1</v>
      </c>
      <c r="CV949">
        <v>1</v>
      </c>
      <c r="CW949">
        <v>1</v>
      </c>
      <c r="CZ949">
        <v>7.1990740740740739E-3</v>
      </c>
      <c r="DA949">
        <v>7.1990740740740739E-3</v>
      </c>
      <c r="DB949">
        <v>0.12795138888888888</v>
      </c>
      <c r="DC949">
        <v>0.25319444444444444</v>
      </c>
      <c r="DD949">
        <v>189</v>
      </c>
      <c r="DE949">
        <v>314</v>
      </c>
      <c r="DF949">
        <v>47</v>
      </c>
      <c r="DG949" t="s">
        <v>1110</v>
      </c>
      <c r="DH949">
        <v>22395</v>
      </c>
      <c r="DI949">
        <v>0.2487</v>
      </c>
      <c r="DQ949">
        <v>62</v>
      </c>
    </row>
    <row r="950" spans="95:122" x14ac:dyDescent="0.25">
      <c r="CQ950" t="s">
        <v>637</v>
      </c>
      <c r="CR950" t="s">
        <v>124</v>
      </c>
      <c r="CS950" t="s">
        <v>77</v>
      </c>
      <c r="CT950">
        <v>46058</v>
      </c>
      <c r="CU950">
        <v>1</v>
      </c>
      <c r="CV950">
        <v>1</v>
      </c>
      <c r="CW950">
        <v>1</v>
      </c>
      <c r="CZ950">
        <v>5.324074074074074E-3</v>
      </c>
      <c r="DA950">
        <v>5.324074074074074E-3</v>
      </c>
      <c r="DB950">
        <v>4.9270833333333333E-2</v>
      </c>
      <c r="DC950">
        <v>5.0219907407407408E-2</v>
      </c>
      <c r="DD950">
        <v>88</v>
      </c>
      <c r="DE950">
        <v>161</v>
      </c>
      <c r="DF950">
        <v>29</v>
      </c>
      <c r="DG950" t="s">
        <v>741</v>
      </c>
      <c r="DH950">
        <v>11388</v>
      </c>
      <c r="DI950">
        <v>0.32950000000000002</v>
      </c>
      <c r="DQ950">
        <v>62</v>
      </c>
    </row>
    <row r="951" spans="95:122" x14ac:dyDescent="0.25">
      <c r="CQ951" t="s">
        <v>637</v>
      </c>
      <c r="CR951" t="s">
        <v>124</v>
      </c>
      <c r="CS951" t="s">
        <v>557</v>
      </c>
      <c r="CT951">
        <v>46081</v>
      </c>
      <c r="CU951">
        <v>1</v>
      </c>
      <c r="CV951">
        <v>1</v>
      </c>
      <c r="CW951">
        <v>1</v>
      </c>
      <c r="CZ951">
        <v>4.9421296296296297E-3</v>
      </c>
      <c r="DA951">
        <v>4.9421296296296297E-3</v>
      </c>
      <c r="DB951">
        <v>0.11506944444444445</v>
      </c>
      <c r="DC951">
        <v>7.3564814814814819E-2</v>
      </c>
      <c r="DD951">
        <v>87</v>
      </c>
      <c r="DE951">
        <v>111</v>
      </c>
      <c r="DF951">
        <v>16</v>
      </c>
      <c r="DG951">
        <v>2</v>
      </c>
      <c r="DH951">
        <v>23887</v>
      </c>
      <c r="DI951">
        <v>0.18390000000000001</v>
      </c>
      <c r="DQ951">
        <v>62</v>
      </c>
    </row>
    <row r="952" spans="95:122" x14ac:dyDescent="0.25">
      <c r="CQ952" t="s">
        <v>637</v>
      </c>
      <c r="CR952" t="s">
        <v>125</v>
      </c>
      <c r="CS952" t="s">
        <v>109</v>
      </c>
      <c r="CT952">
        <v>46064</v>
      </c>
      <c r="CU952">
        <v>1</v>
      </c>
      <c r="CV952">
        <v>1</v>
      </c>
      <c r="CX952">
        <v>1</v>
      </c>
      <c r="CZ952">
        <v>3.4722222222222222E-5</v>
      </c>
      <c r="DA952">
        <v>3.4722222222222222E-5</v>
      </c>
      <c r="DB952">
        <v>0</v>
      </c>
      <c r="DC952">
        <v>0</v>
      </c>
      <c r="DD952">
        <v>159</v>
      </c>
      <c r="DE952">
        <v>279</v>
      </c>
      <c r="DF952">
        <v>11</v>
      </c>
      <c r="DG952" t="s">
        <v>683</v>
      </c>
      <c r="DH952">
        <v>25115</v>
      </c>
      <c r="DI952">
        <v>6.9199999999999998E-2</v>
      </c>
      <c r="DJ952">
        <v>1</v>
      </c>
      <c r="DK952">
        <v>9.0899999999999995E-2</v>
      </c>
      <c r="DL952">
        <v>350</v>
      </c>
      <c r="DM952">
        <v>350</v>
      </c>
      <c r="DQ952">
        <v>62</v>
      </c>
    </row>
    <row r="953" spans="95:122" x14ac:dyDescent="0.25">
      <c r="CQ953" t="s">
        <v>637</v>
      </c>
      <c r="CR953" t="s">
        <v>2</v>
      </c>
      <c r="CS953" t="s">
        <v>68</v>
      </c>
      <c r="CT953">
        <v>46081</v>
      </c>
      <c r="CU953">
        <v>1</v>
      </c>
      <c r="CV953">
        <v>1</v>
      </c>
      <c r="CZ953">
        <v>2.8935185185185184E-4</v>
      </c>
      <c r="DA953">
        <v>2.8935185185185184E-4</v>
      </c>
      <c r="DB953">
        <v>0.11194444444444444</v>
      </c>
      <c r="DC953">
        <v>7.9502314814814817E-2</v>
      </c>
      <c r="DQ953">
        <v>62</v>
      </c>
    </row>
    <row r="954" spans="95:122" x14ac:dyDescent="0.25">
      <c r="CQ954" t="s">
        <v>637</v>
      </c>
      <c r="CR954" t="s">
        <v>2</v>
      </c>
      <c r="CS954" t="s">
        <v>29</v>
      </c>
      <c r="CT954">
        <v>46081</v>
      </c>
      <c r="CU954">
        <v>1</v>
      </c>
      <c r="CV954">
        <v>1</v>
      </c>
      <c r="CZ954">
        <v>4.1550925925925922E-3</v>
      </c>
      <c r="DA954">
        <v>4.1550925925925922E-3</v>
      </c>
      <c r="DB954">
        <v>8.1956018518518525E-2</v>
      </c>
      <c r="DC954">
        <v>9.8113425925925923E-2</v>
      </c>
      <c r="DD954">
        <v>30</v>
      </c>
      <c r="DE954">
        <v>56</v>
      </c>
      <c r="DF954">
        <v>16</v>
      </c>
      <c r="DG954">
        <v>1.6875</v>
      </c>
      <c r="DH954">
        <v>15502</v>
      </c>
      <c r="DI954">
        <v>0.5333</v>
      </c>
      <c r="DQ954">
        <v>62</v>
      </c>
    </row>
    <row r="955" spans="95:122" x14ac:dyDescent="0.25">
      <c r="CQ955" t="s">
        <v>637</v>
      </c>
      <c r="CR955" t="s">
        <v>6</v>
      </c>
      <c r="CS955" t="s">
        <v>37</v>
      </c>
      <c r="CT955">
        <v>46057</v>
      </c>
      <c r="CU955">
        <v>1</v>
      </c>
      <c r="CV955">
        <v>1</v>
      </c>
      <c r="CX955">
        <v>1</v>
      </c>
      <c r="CZ955">
        <v>2.3148148148148147E-5</v>
      </c>
      <c r="DA955">
        <v>2.3148148148148147E-5</v>
      </c>
      <c r="DB955">
        <v>8.7847222222222215E-2</v>
      </c>
      <c r="DC955">
        <v>2.210648148148148E-2</v>
      </c>
      <c r="DD955">
        <v>101</v>
      </c>
      <c r="DE955">
        <v>232</v>
      </c>
      <c r="DF955">
        <v>28</v>
      </c>
      <c r="DG955" t="s">
        <v>765</v>
      </c>
      <c r="DH955">
        <v>33476</v>
      </c>
      <c r="DI955">
        <v>0.2772</v>
      </c>
      <c r="DJ955">
        <v>2</v>
      </c>
      <c r="DK955">
        <v>7.1400000000000005E-2</v>
      </c>
      <c r="DL955">
        <v>1398</v>
      </c>
      <c r="DM955">
        <v>699</v>
      </c>
      <c r="DN955">
        <v>867</v>
      </c>
      <c r="DO955">
        <v>0.61980000000000002</v>
      </c>
      <c r="DP955">
        <v>0.76480000000000004</v>
      </c>
      <c r="DQ955">
        <v>62</v>
      </c>
      <c r="DR955">
        <v>867</v>
      </c>
    </row>
    <row r="956" spans="95:122" x14ac:dyDescent="0.25">
      <c r="CQ956" t="s">
        <v>637</v>
      </c>
      <c r="CR956" t="s">
        <v>6</v>
      </c>
      <c r="CS956" t="s">
        <v>34</v>
      </c>
      <c r="CT956">
        <v>46063</v>
      </c>
      <c r="CU956">
        <v>1</v>
      </c>
      <c r="CV956">
        <v>1</v>
      </c>
      <c r="CX956">
        <v>1</v>
      </c>
      <c r="CZ956">
        <v>2.3148148148148147E-5</v>
      </c>
      <c r="DA956">
        <v>2.3148148148148147E-5</v>
      </c>
      <c r="DB956">
        <v>7.4768518518518517E-3</v>
      </c>
      <c r="DC956">
        <v>1.2118055555555556E-2</v>
      </c>
      <c r="DD956">
        <v>183</v>
      </c>
      <c r="DE956">
        <v>208</v>
      </c>
      <c r="DF956">
        <v>14</v>
      </c>
      <c r="DG956" t="s">
        <v>806</v>
      </c>
      <c r="DH956">
        <v>15250</v>
      </c>
      <c r="DI956">
        <v>7.6499999999999999E-2</v>
      </c>
      <c r="DJ956">
        <v>1</v>
      </c>
      <c r="DK956">
        <v>7.1400000000000005E-2</v>
      </c>
      <c r="DL956">
        <v>360</v>
      </c>
      <c r="DM956">
        <v>360</v>
      </c>
      <c r="DQ956">
        <v>62</v>
      </c>
    </row>
    <row r="957" spans="95:122" x14ac:dyDescent="0.25">
      <c r="CQ957" t="s">
        <v>637</v>
      </c>
      <c r="CR957" t="s">
        <v>3</v>
      </c>
      <c r="CS957" t="s">
        <v>377</v>
      </c>
      <c r="CT957">
        <v>46073</v>
      </c>
      <c r="CU957">
        <v>1</v>
      </c>
      <c r="CV957">
        <v>1</v>
      </c>
      <c r="CW957">
        <v>1</v>
      </c>
      <c r="CZ957">
        <v>4.3055555555555555E-3</v>
      </c>
      <c r="DA957">
        <v>4.3055555555555555E-3</v>
      </c>
      <c r="DB957">
        <v>0.14479166666666668</v>
      </c>
      <c r="DC957">
        <v>0.19668981481481482</v>
      </c>
      <c r="DD957">
        <v>73</v>
      </c>
      <c r="DE957">
        <v>168</v>
      </c>
      <c r="DF957">
        <v>25</v>
      </c>
      <c r="DG957">
        <v>1.4</v>
      </c>
      <c r="DH957">
        <v>28264</v>
      </c>
      <c r="DI957">
        <v>0.34250000000000003</v>
      </c>
      <c r="DJ957">
        <v>1</v>
      </c>
      <c r="DK957">
        <v>0.04</v>
      </c>
      <c r="DL957">
        <v>1000</v>
      </c>
      <c r="DM957">
        <v>1000</v>
      </c>
      <c r="DQ957">
        <v>62</v>
      </c>
    </row>
    <row r="958" spans="95:122" x14ac:dyDescent="0.25">
      <c r="CQ958" t="s">
        <v>637</v>
      </c>
      <c r="CR958" t="s">
        <v>3</v>
      </c>
      <c r="CS958" t="s">
        <v>96</v>
      </c>
      <c r="CT958">
        <v>46055</v>
      </c>
      <c r="CU958">
        <v>1</v>
      </c>
      <c r="CV958">
        <v>1</v>
      </c>
      <c r="CW958">
        <v>1</v>
      </c>
      <c r="CZ958">
        <v>7.0486111111111114E-3</v>
      </c>
      <c r="DA958">
        <v>7.0486111111111114E-3</v>
      </c>
      <c r="DB958">
        <v>3.366898148148148E-2</v>
      </c>
      <c r="DC958">
        <v>1.9976851851851853E-2</v>
      </c>
      <c r="DD958">
        <v>46</v>
      </c>
      <c r="DE958">
        <v>107</v>
      </c>
      <c r="DF958">
        <v>18</v>
      </c>
      <c r="DG958" t="s">
        <v>700</v>
      </c>
      <c r="DH958">
        <v>20966</v>
      </c>
      <c r="DI958">
        <v>0.39129999999999998</v>
      </c>
      <c r="DJ958">
        <v>8</v>
      </c>
      <c r="DK958">
        <v>0.44440000000000002</v>
      </c>
      <c r="DL958">
        <v>5671</v>
      </c>
      <c r="DM958">
        <v>709</v>
      </c>
      <c r="DN958">
        <v>2908</v>
      </c>
      <c r="DO958">
        <v>0.51280000000000003</v>
      </c>
      <c r="DQ958">
        <v>62</v>
      </c>
      <c r="DR958">
        <v>582</v>
      </c>
    </row>
    <row r="959" spans="95:122" x14ac:dyDescent="0.25">
      <c r="CQ959" t="s">
        <v>637</v>
      </c>
      <c r="CR959" t="s">
        <v>124</v>
      </c>
      <c r="CS959" t="s">
        <v>58</v>
      </c>
      <c r="CT959">
        <v>46066</v>
      </c>
      <c r="CU959">
        <v>1</v>
      </c>
      <c r="CV959">
        <v>1</v>
      </c>
      <c r="CX959">
        <v>1</v>
      </c>
      <c r="CZ959">
        <v>2.3148148148148147E-5</v>
      </c>
      <c r="DA959">
        <v>2.3148148148148147E-5</v>
      </c>
      <c r="DB959">
        <v>0.26864583333333331</v>
      </c>
      <c r="DC959">
        <v>0.13399305555555555</v>
      </c>
      <c r="DD959">
        <v>134</v>
      </c>
      <c r="DE959">
        <v>287</v>
      </c>
      <c r="DF959">
        <v>42</v>
      </c>
      <c r="DG959" t="s">
        <v>910</v>
      </c>
      <c r="DH959">
        <v>14459</v>
      </c>
      <c r="DI959">
        <v>0.31340000000000001</v>
      </c>
      <c r="DJ959">
        <v>1</v>
      </c>
      <c r="DK959">
        <v>2.3800000000000002E-2</v>
      </c>
      <c r="DL959">
        <v>760</v>
      </c>
      <c r="DM959">
        <v>760</v>
      </c>
      <c r="DQ959">
        <v>60</v>
      </c>
    </row>
    <row r="960" spans="95:122" x14ac:dyDescent="0.25">
      <c r="CQ960" t="s">
        <v>637</v>
      </c>
      <c r="CR960" t="s">
        <v>124</v>
      </c>
      <c r="CS960" t="s">
        <v>58</v>
      </c>
      <c r="CT960">
        <v>46070</v>
      </c>
      <c r="CU960">
        <v>1</v>
      </c>
      <c r="CV960">
        <v>1</v>
      </c>
      <c r="CY960">
        <v>1</v>
      </c>
      <c r="CZ960">
        <v>0</v>
      </c>
      <c r="DA960">
        <v>0</v>
      </c>
      <c r="DB960">
        <v>0</v>
      </c>
      <c r="DC960">
        <v>0</v>
      </c>
      <c r="DQ960">
        <v>60</v>
      </c>
    </row>
    <row r="961" spans="95:122" x14ac:dyDescent="0.25">
      <c r="CQ961" t="s">
        <v>637</v>
      </c>
      <c r="CR961" t="s">
        <v>124</v>
      </c>
      <c r="CS961" t="s">
        <v>41</v>
      </c>
      <c r="CT961">
        <v>46070</v>
      </c>
      <c r="CU961">
        <v>1</v>
      </c>
      <c r="CV961">
        <v>1</v>
      </c>
      <c r="CZ961">
        <v>0</v>
      </c>
      <c r="DA961">
        <v>0</v>
      </c>
      <c r="DB961">
        <v>0</v>
      </c>
      <c r="DC961">
        <v>0</v>
      </c>
      <c r="DQ961">
        <v>60</v>
      </c>
    </row>
    <row r="962" spans="95:122" x14ac:dyDescent="0.25">
      <c r="CQ962" t="s">
        <v>637</v>
      </c>
      <c r="CR962" t="s">
        <v>124</v>
      </c>
      <c r="CS962" t="s">
        <v>40</v>
      </c>
      <c r="CT962">
        <v>46057</v>
      </c>
      <c r="CU962">
        <v>1</v>
      </c>
      <c r="CV962">
        <v>1</v>
      </c>
      <c r="CX962">
        <v>1</v>
      </c>
      <c r="CZ962">
        <v>1.1921296296296296E-3</v>
      </c>
      <c r="DA962">
        <v>1.1921296296296296E-3</v>
      </c>
      <c r="DB962">
        <v>9.7083333333333327E-2</v>
      </c>
      <c r="DC962">
        <v>4.0902777777777781E-2</v>
      </c>
      <c r="DD962">
        <v>118</v>
      </c>
      <c r="DE962">
        <v>203</v>
      </c>
      <c r="DF962">
        <v>34</v>
      </c>
      <c r="DG962" t="s">
        <v>1000</v>
      </c>
      <c r="DH962">
        <v>8615</v>
      </c>
      <c r="DI962">
        <v>0.28810000000000002</v>
      </c>
      <c r="DQ962">
        <v>60</v>
      </c>
    </row>
    <row r="963" spans="95:122" x14ac:dyDescent="0.25">
      <c r="CQ963" t="s">
        <v>637</v>
      </c>
      <c r="CR963" t="s">
        <v>124</v>
      </c>
      <c r="CS963" t="s">
        <v>73</v>
      </c>
      <c r="CT963">
        <v>46057</v>
      </c>
      <c r="CU963">
        <v>1</v>
      </c>
      <c r="CV963">
        <v>1</v>
      </c>
      <c r="CX963">
        <v>1</v>
      </c>
      <c r="CZ963">
        <v>1.0416666666666667E-4</v>
      </c>
      <c r="DA963">
        <v>1.0416666666666667E-4</v>
      </c>
      <c r="DB963">
        <v>3.0011574074074072E-2</v>
      </c>
      <c r="DC963">
        <v>1.5173611111111112E-2</v>
      </c>
      <c r="DD963">
        <v>123</v>
      </c>
      <c r="DE963">
        <v>171</v>
      </c>
      <c r="DF963">
        <v>10</v>
      </c>
      <c r="DG963">
        <v>1.3</v>
      </c>
      <c r="DH963">
        <v>8951</v>
      </c>
      <c r="DI963">
        <v>8.1299999999999997E-2</v>
      </c>
      <c r="DQ963">
        <v>60</v>
      </c>
    </row>
    <row r="964" spans="95:122" x14ac:dyDescent="0.25">
      <c r="CQ964" t="s">
        <v>637</v>
      </c>
      <c r="CR964" t="s">
        <v>124</v>
      </c>
      <c r="CS964" t="s">
        <v>48</v>
      </c>
      <c r="CT964">
        <v>46057</v>
      </c>
      <c r="CU964">
        <v>1</v>
      </c>
      <c r="CV964">
        <v>1</v>
      </c>
      <c r="CX964">
        <v>1</v>
      </c>
      <c r="CZ964">
        <v>3.4722222222222222E-5</v>
      </c>
      <c r="DA964">
        <v>3.4722222222222222E-5</v>
      </c>
      <c r="DB964">
        <v>6.7627314814814821E-2</v>
      </c>
      <c r="DC964">
        <v>4.1122685185185186E-2</v>
      </c>
      <c r="DD964">
        <v>118</v>
      </c>
      <c r="DE964">
        <v>177</v>
      </c>
      <c r="DF964">
        <v>34</v>
      </c>
      <c r="DG964" t="s">
        <v>969</v>
      </c>
      <c r="DH964">
        <v>8806</v>
      </c>
      <c r="DI964">
        <v>0.28810000000000002</v>
      </c>
      <c r="DQ964">
        <v>60</v>
      </c>
    </row>
    <row r="965" spans="95:122" x14ac:dyDescent="0.25">
      <c r="CQ965" t="s">
        <v>637</v>
      </c>
      <c r="CR965" t="s">
        <v>125</v>
      </c>
      <c r="CS965" t="s">
        <v>18</v>
      </c>
      <c r="CT965">
        <v>46055</v>
      </c>
      <c r="CU965">
        <v>1</v>
      </c>
      <c r="CV965">
        <v>1</v>
      </c>
      <c r="CX965">
        <v>1</v>
      </c>
      <c r="CZ965">
        <v>0</v>
      </c>
      <c r="DA965">
        <v>0</v>
      </c>
      <c r="DB965">
        <v>6.2152777777777779E-2</v>
      </c>
      <c r="DC965">
        <v>4.8726851851851855E-2</v>
      </c>
      <c r="DD965">
        <v>136</v>
      </c>
      <c r="DE965">
        <v>289</v>
      </c>
      <c r="DF965">
        <v>27</v>
      </c>
      <c r="DG965" t="s">
        <v>700</v>
      </c>
      <c r="DH965">
        <v>25702</v>
      </c>
      <c r="DI965">
        <v>0.19850000000000001</v>
      </c>
      <c r="DJ965">
        <v>5</v>
      </c>
      <c r="DK965">
        <v>0.1852</v>
      </c>
      <c r="DL965">
        <v>8405</v>
      </c>
      <c r="DM965">
        <v>1681</v>
      </c>
      <c r="DN965">
        <v>6905</v>
      </c>
      <c r="DO965">
        <v>0.82150000000000001</v>
      </c>
      <c r="DQ965">
        <v>60</v>
      </c>
      <c r="DR965">
        <v>1726</v>
      </c>
    </row>
    <row r="966" spans="95:122" x14ac:dyDescent="0.25">
      <c r="CQ966" t="s">
        <v>637</v>
      </c>
      <c r="CR966" t="s">
        <v>125</v>
      </c>
      <c r="CS966" t="s">
        <v>18</v>
      </c>
      <c r="CT966">
        <v>46076</v>
      </c>
      <c r="CU966">
        <v>1</v>
      </c>
      <c r="CV966">
        <v>1</v>
      </c>
      <c r="CX966">
        <v>1</v>
      </c>
      <c r="CZ966">
        <v>2.199074074074074E-4</v>
      </c>
      <c r="DA966">
        <v>2.199074074074074E-4</v>
      </c>
      <c r="DB966">
        <v>0.20224537037037038</v>
      </c>
      <c r="DC966">
        <v>0.13543981481481482</v>
      </c>
      <c r="DD966">
        <v>167</v>
      </c>
      <c r="DE966">
        <v>289</v>
      </c>
      <c r="DF966">
        <v>23</v>
      </c>
      <c r="DG966" t="s">
        <v>1131</v>
      </c>
      <c r="DH966">
        <v>32179</v>
      </c>
      <c r="DI966">
        <v>0.13769999999999999</v>
      </c>
      <c r="DQ966">
        <v>60</v>
      </c>
    </row>
    <row r="967" spans="95:122" x14ac:dyDescent="0.25">
      <c r="CQ967" t="s">
        <v>637</v>
      </c>
      <c r="CR967" t="s">
        <v>125</v>
      </c>
      <c r="CS967" t="s">
        <v>85</v>
      </c>
      <c r="CT967">
        <v>46076</v>
      </c>
      <c r="CU967">
        <v>1</v>
      </c>
      <c r="CV967">
        <v>1</v>
      </c>
      <c r="CX967">
        <v>1</v>
      </c>
      <c r="CZ967">
        <v>2.3726851851851851E-3</v>
      </c>
      <c r="DA967">
        <v>2.3726851851851851E-3</v>
      </c>
      <c r="DB967">
        <v>0.18854166666666666</v>
      </c>
      <c r="DC967">
        <v>0.13136574074074073</v>
      </c>
      <c r="DD967">
        <v>108</v>
      </c>
      <c r="DE967">
        <v>202</v>
      </c>
      <c r="DF967">
        <v>21</v>
      </c>
      <c r="DG967" t="s">
        <v>1012</v>
      </c>
      <c r="DH967">
        <v>51769</v>
      </c>
      <c r="DI967">
        <v>0.19439999999999999</v>
      </c>
      <c r="DQ967">
        <v>60</v>
      </c>
    </row>
    <row r="968" spans="95:122" x14ac:dyDescent="0.25">
      <c r="CQ968" t="s">
        <v>637</v>
      </c>
      <c r="CR968" t="s">
        <v>125</v>
      </c>
      <c r="CS968" t="s">
        <v>72</v>
      </c>
      <c r="CT968">
        <v>46078</v>
      </c>
      <c r="CU968">
        <v>1</v>
      </c>
      <c r="CV968">
        <v>1</v>
      </c>
      <c r="CZ968">
        <v>0</v>
      </c>
      <c r="DA968">
        <v>0</v>
      </c>
      <c r="DB968">
        <v>0</v>
      </c>
      <c r="DC968">
        <v>0</v>
      </c>
      <c r="DQ968">
        <v>60</v>
      </c>
    </row>
    <row r="969" spans="95:122" x14ac:dyDescent="0.25">
      <c r="CQ969" t="s">
        <v>637</v>
      </c>
      <c r="CR969" t="s">
        <v>125</v>
      </c>
      <c r="CS969" t="s">
        <v>12</v>
      </c>
      <c r="CT969">
        <v>46076</v>
      </c>
      <c r="CU969">
        <v>1</v>
      </c>
      <c r="CV969">
        <v>1</v>
      </c>
      <c r="CX969">
        <v>1</v>
      </c>
      <c r="CZ969">
        <v>1.0416666666666667E-4</v>
      </c>
      <c r="DA969">
        <v>1.0416666666666667E-4</v>
      </c>
      <c r="DB969">
        <v>0.18167824074074074</v>
      </c>
      <c r="DC969">
        <v>0.12527777777777777</v>
      </c>
      <c r="DD969">
        <v>91</v>
      </c>
      <c r="DE969">
        <v>228</v>
      </c>
      <c r="DF969">
        <v>25</v>
      </c>
      <c r="DG969">
        <v>1.64</v>
      </c>
      <c r="DH969">
        <v>27671</v>
      </c>
      <c r="DI969">
        <v>0.2747</v>
      </c>
      <c r="DQ969">
        <v>60</v>
      </c>
    </row>
    <row r="970" spans="95:122" x14ac:dyDescent="0.25">
      <c r="CQ970" t="s">
        <v>637</v>
      </c>
      <c r="CR970" t="s">
        <v>125</v>
      </c>
      <c r="CS970" t="s">
        <v>122</v>
      </c>
      <c r="CT970">
        <v>46055</v>
      </c>
      <c r="CU970">
        <v>1</v>
      </c>
      <c r="CV970">
        <v>1</v>
      </c>
      <c r="CX970">
        <v>1</v>
      </c>
      <c r="CZ970">
        <v>0</v>
      </c>
      <c r="DA970">
        <v>0</v>
      </c>
      <c r="DB970">
        <v>3.9479166666666669E-2</v>
      </c>
      <c r="DC970">
        <v>6.099537037037037E-3</v>
      </c>
      <c r="DD970">
        <v>40</v>
      </c>
      <c r="DE970">
        <v>149</v>
      </c>
      <c r="DF970">
        <v>15</v>
      </c>
      <c r="DG970" t="s">
        <v>745</v>
      </c>
      <c r="DH970">
        <v>37540</v>
      </c>
      <c r="DI970">
        <v>0.375</v>
      </c>
      <c r="DJ970">
        <v>4</v>
      </c>
      <c r="DK970">
        <v>0.26669999999999999</v>
      </c>
      <c r="DL970">
        <v>32630</v>
      </c>
      <c r="DM970">
        <v>8158</v>
      </c>
      <c r="DN970">
        <v>14130</v>
      </c>
      <c r="DO970">
        <v>0.433</v>
      </c>
      <c r="DP970">
        <v>0.1288</v>
      </c>
      <c r="DQ970">
        <v>60</v>
      </c>
      <c r="DR970">
        <v>4710</v>
      </c>
    </row>
    <row r="971" spans="95:122" x14ac:dyDescent="0.25">
      <c r="CQ971" t="s">
        <v>637</v>
      </c>
      <c r="CR971" t="s">
        <v>125</v>
      </c>
      <c r="CS971" t="s">
        <v>122</v>
      </c>
      <c r="CT971">
        <v>46078</v>
      </c>
      <c r="CU971">
        <v>1</v>
      </c>
      <c r="CV971">
        <v>1</v>
      </c>
      <c r="CW971">
        <v>1</v>
      </c>
      <c r="CZ971">
        <v>3.7546296296296293E-2</v>
      </c>
      <c r="DA971">
        <v>3.7546296296296293E-2</v>
      </c>
      <c r="DB971">
        <v>0.15559027777777779</v>
      </c>
      <c r="DC971">
        <v>0.15177083333333333</v>
      </c>
      <c r="DD971">
        <v>48</v>
      </c>
      <c r="DE971">
        <v>171</v>
      </c>
      <c r="DF971">
        <v>16</v>
      </c>
      <c r="DG971">
        <v>1.4375</v>
      </c>
      <c r="DH971">
        <v>41903</v>
      </c>
      <c r="DI971">
        <v>0.33329999999999999</v>
      </c>
      <c r="DQ971">
        <v>60</v>
      </c>
    </row>
    <row r="972" spans="95:122" x14ac:dyDescent="0.25">
      <c r="CQ972" t="s">
        <v>637</v>
      </c>
      <c r="CR972" t="s">
        <v>125</v>
      </c>
      <c r="CS972" t="s">
        <v>206</v>
      </c>
      <c r="CT972">
        <v>46055</v>
      </c>
      <c r="CU972">
        <v>1</v>
      </c>
      <c r="CV972">
        <v>1</v>
      </c>
      <c r="CX972">
        <v>1</v>
      </c>
      <c r="CZ972">
        <v>3.4722222222222222E-5</v>
      </c>
      <c r="DA972">
        <v>3.4722222222222222E-5</v>
      </c>
      <c r="DB972">
        <v>7.5243055555555549E-2</v>
      </c>
      <c r="DC972">
        <v>2.5624999999999998E-2</v>
      </c>
      <c r="DD972">
        <v>177</v>
      </c>
      <c r="DE972">
        <v>323</v>
      </c>
      <c r="DF972">
        <v>42</v>
      </c>
      <c r="DG972" t="s">
        <v>853</v>
      </c>
      <c r="DH972">
        <v>35074</v>
      </c>
      <c r="DI972">
        <v>0.23730000000000001</v>
      </c>
      <c r="DJ972">
        <v>2</v>
      </c>
      <c r="DK972">
        <v>4.7600000000000003E-2</v>
      </c>
      <c r="DL972">
        <v>1309</v>
      </c>
      <c r="DM972">
        <v>655</v>
      </c>
      <c r="DN972">
        <v>1309</v>
      </c>
      <c r="DO972">
        <v>1</v>
      </c>
      <c r="DQ972">
        <v>60</v>
      </c>
      <c r="DR972">
        <v>655</v>
      </c>
    </row>
    <row r="973" spans="95:122" x14ac:dyDescent="0.25">
      <c r="CQ973" t="s">
        <v>637</v>
      </c>
      <c r="CR973" t="s">
        <v>125</v>
      </c>
      <c r="CS973" t="s">
        <v>206</v>
      </c>
      <c r="CT973">
        <v>46076</v>
      </c>
      <c r="CU973">
        <v>1</v>
      </c>
      <c r="CV973">
        <v>1</v>
      </c>
      <c r="CX973">
        <v>1</v>
      </c>
      <c r="CZ973">
        <v>5.7870370370370373E-5</v>
      </c>
      <c r="DA973">
        <v>5.7870370370370373E-5</v>
      </c>
      <c r="DB973">
        <v>0.19995370370370372</v>
      </c>
      <c r="DC973">
        <v>0.15384259259259259</v>
      </c>
      <c r="DD973">
        <v>143</v>
      </c>
      <c r="DE973">
        <v>280</v>
      </c>
      <c r="DF973">
        <v>37</v>
      </c>
      <c r="DG973" t="s">
        <v>998</v>
      </c>
      <c r="DH973">
        <v>24252</v>
      </c>
      <c r="DI973">
        <v>0.25869999999999999</v>
      </c>
      <c r="DQ973">
        <v>60</v>
      </c>
    </row>
    <row r="974" spans="95:122" x14ac:dyDescent="0.25">
      <c r="CQ974" t="s">
        <v>637</v>
      </c>
      <c r="CR974" t="s">
        <v>2</v>
      </c>
      <c r="CS974" t="s">
        <v>15</v>
      </c>
      <c r="CT974">
        <v>46057</v>
      </c>
      <c r="CU974">
        <v>1</v>
      </c>
      <c r="CV974">
        <v>1</v>
      </c>
      <c r="CX974">
        <v>1</v>
      </c>
      <c r="CZ974">
        <v>1.0416666666666667E-4</v>
      </c>
      <c r="DA974">
        <v>1.0416666666666667E-4</v>
      </c>
      <c r="DB974">
        <v>3.7870370370370374E-2</v>
      </c>
      <c r="DC974">
        <v>3.2384259259259258E-2</v>
      </c>
      <c r="DD974">
        <v>91</v>
      </c>
      <c r="DE974">
        <v>120</v>
      </c>
      <c r="DF974">
        <v>27</v>
      </c>
      <c r="DG974" t="s">
        <v>1091</v>
      </c>
      <c r="DH974">
        <v>22467</v>
      </c>
      <c r="DI974">
        <v>0.29670000000000002</v>
      </c>
      <c r="DJ974">
        <v>1</v>
      </c>
      <c r="DK974">
        <v>3.6999999999999998E-2</v>
      </c>
      <c r="DL974">
        <v>7000</v>
      </c>
      <c r="DM974">
        <v>7000</v>
      </c>
      <c r="DQ974">
        <v>60</v>
      </c>
    </row>
    <row r="975" spans="95:122" x14ac:dyDescent="0.25">
      <c r="CQ975" t="s">
        <v>637</v>
      </c>
      <c r="CR975" t="s">
        <v>2</v>
      </c>
      <c r="CS975" t="s">
        <v>15</v>
      </c>
      <c r="CT975">
        <v>46063</v>
      </c>
      <c r="CU975">
        <v>1</v>
      </c>
      <c r="CV975">
        <v>1</v>
      </c>
      <c r="CW975">
        <v>1</v>
      </c>
      <c r="CZ975">
        <v>1.545138888888889E-2</v>
      </c>
      <c r="DA975">
        <v>1.545138888888889E-2</v>
      </c>
      <c r="DB975">
        <v>9.0162037037037034E-3</v>
      </c>
      <c r="DC975">
        <v>2.4733796296296295E-2</v>
      </c>
      <c r="DD975">
        <v>151</v>
      </c>
      <c r="DE975">
        <v>190</v>
      </c>
      <c r="DF975">
        <v>48</v>
      </c>
      <c r="DG975" t="s">
        <v>1132</v>
      </c>
      <c r="DH975">
        <v>12634</v>
      </c>
      <c r="DI975">
        <v>0.31790000000000002</v>
      </c>
      <c r="DQ975">
        <v>60</v>
      </c>
    </row>
    <row r="976" spans="95:122" x14ac:dyDescent="0.25">
      <c r="CQ976" t="s">
        <v>637</v>
      </c>
      <c r="CR976" t="s">
        <v>2</v>
      </c>
      <c r="CS976" t="s">
        <v>15</v>
      </c>
      <c r="CT976">
        <v>46069</v>
      </c>
      <c r="CU976">
        <v>1</v>
      </c>
      <c r="CV976">
        <v>1</v>
      </c>
      <c r="CX976">
        <v>1</v>
      </c>
      <c r="CZ976">
        <v>1.6203703703703703E-4</v>
      </c>
      <c r="DA976">
        <v>1.6203703703703703E-4</v>
      </c>
      <c r="DB976">
        <v>0.18990740740740741</v>
      </c>
      <c r="DC976">
        <v>0.1482175925925926</v>
      </c>
      <c r="DD976">
        <v>121</v>
      </c>
      <c r="DE976">
        <v>144</v>
      </c>
      <c r="DF976">
        <v>18</v>
      </c>
      <c r="DG976" t="s">
        <v>758</v>
      </c>
      <c r="DH976">
        <v>15847</v>
      </c>
      <c r="DI976">
        <v>0.14879999999999999</v>
      </c>
      <c r="DQ976">
        <v>60</v>
      </c>
    </row>
    <row r="977" spans="95:121" x14ac:dyDescent="0.25">
      <c r="CQ977" t="s">
        <v>637</v>
      </c>
      <c r="CR977" t="s">
        <v>2</v>
      </c>
      <c r="CS977" t="s">
        <v>15</v>
      </c>
      <c r="CT977">
        <v>46076</v>
      </c>
      <c r="CU977">
        <v>1</v>
      </c>
      <c r="CV977">
        <v>1</v>
      </c>
      <c r="CX977">
        <v>1</v>
      </c>
      <c r="CZ977">
        <v>0</v>
      </c>
      <c r="DA977">
        <v>0</v>
      </c>
      <c r="DB977">
        <v>0.14969907407407407</v>
      </c>
      <c r="DC977">
        <v>0.18859953703703702</v>
      </c>
      <c r="DD977">
        <v>61</v>
      </c>
      <c r="DE977">
        <v>83</v>
      </c>
      <c r="DF977">
        <v>15</v>
      </c>
      <c r="DG977" t="s">
        <v>742</v>
      </c>
      <c r="DH977">
        <v>12762</v>
      </c>
      <c r="DI977">
        <v>0.24590000000000001</v>
      </c>
      <c r="DQ977">
        <v>60</v>
      </c>
    </row>
    <row r="978" spans="95:121" x14ac:dyDescent="0.25">
      <c r="CQ978" t="s">
        <v>637</v>
      </c>
      <c r="CR978" t="s">
        <v>2</v>
      </c>
      <c r="CS978" t="s">
        <v>68</v>
      </c>
      <c r="CT978">
        <v>46063</v>
      </c>
      <c r="CU978">
        <v>1</v>
      </c>
      <c r="CV978">
        <v>1</v>
      </c>
      <c r="CZ978">
        <v>0</v>
      </c>
      <c r="DA978">
        <v>0</v>
      </c>
      <c r="DB978">
        <v>0</v>
      </c>
      <c r="DC978">
        <v>0</v>
      </c>
      <c r="DQ978">
        <v>60</v>
      </c>
    </row>
    <row r="979" spans="95:121" x14ac:dyDescent="0.25">
      <c r="CQ979" t="s">
        <v>637</v>
      </c>
      <c r="CR979" t="s">
        <v>2</v>
      </c>
      <c r="CS979" t="s">
        <v>25</v>
      </c>
      <c r="CT979">
        <v>46063</v>
      </c>
      <c r="CU979">
        <v>1</v>
      </c>
      <c r="CV979">
        <v>1</v>
      </c>
      <c r="CW979">
        <v>1</v>
      </c>
      <c r="CZ979">
        <v>7.6504629629629631E-3</v>
      </c>
      <c r="DA979">
        <v>7.6504629629629631E-3</v>
      </c>
      <c r="DB979">
        <v>4.0428240740740744E-2</v>
      </c>
      <c r="DC979">
        <v>5.5775462962962964E-2</v>
      </c>
      <c r="DD979">
        <v>92</v>
      </c>
      <c r="DE979">
        <v>176</v>
      </c>
      <c r="DF979">
        <v>41</v>
      </c>
      <c r="DG979" t="s">
        <v>816</v>
      </c>
      <c r="DH979">
        <v>25309</v>
      </c>
      <c r="DI979">
        <v>0.44569999999999999</v>
      </c>
      <c r="DQ979">
        <v>60</v>
      </c>
    </row>
    <row r="980" spans="95:121" x14ac:dyDescent="0.25">
      <c r="CQ980" t="s">
        <v>637</v>
      </c>
      <c r="CR980" t="s">
        <v>2</v>
      </c>
      <c r="CS980" t="s">
        <v>38</v>
      </c>
      <c r="CT980">
        <v>46069</v>
      </c>
      <c r="CU980">
        <v>1</v>
      </c>
      <c r="CV980">
        <v>1</v>
      </c>
      <c r="CX980">
        <v>1</v>
      </c>
      <c r="CZ980">
        <v>1.5393518518518519E-3</v>
      </c>
      <c r="DA980">
        <v>1.5393518518518519E-3</v>
      </c>
      <c r="DB980">
        <v>0.2146875</v>
      </c>
      <c r="DC980">
        <v>0.12021990740740741</v>
      </c>
      <c r="DD980">
        <v>98</v>
      </c>
      <c r="DE980">
        <v>123</v>
      </c>
      <c r="DF980">
        <v>30</v>
      </c>
      <c r="DG980" t="s">
        <v>726</v>
      </c>
      <c r="DH980">
        <v>17420</v>
      </c>
      <c r="DI980">
        <v>0.30609999999999998</v>
      </c>
      <c r="DQ980">
        <v>60</v>
      </c>
    </row>
    <row r="981" spans="95:121" x14ac:dyDescent="0.25">
      <c r="CQ981" t="s">
        <v>637</v>
      </c>
      <c r="CR981" t="s">
        <v>2</v>
      </c>
      <c r="CS981" t="s">
        <v>76</v>
      </c>
      <c r="CT981">
        <v>46069</v>
      </c>
      <c r="CU981">
        <v>1</v>
      </c>
      <c r="CV981">
        <v>1</v>
      </c>
      <c r="CX981">
        <v>1</v>
      </c>
      <c r="CZ981">
        <v>8.1018518518518516E-5</v>
      </c>
      <c r="DA981">
        <v>8.1018518518518516E-5</v>
      </c>
      <c r="DB981">
        <v>0.22969907407407408</v>
      </c>
      <c r="DC981">
        <v>9.4212962962962957E-2</v>
      </c>
      <c r="DD981">
        <v>79</v>
      </c>
      <c r="DE981">
        <v>111</v>
      </c>
      <c r="DF981">
        <v>17</v>
      </c>
      <c r="DG981" t="s">
        <v>673</v>
      </c>
      <c r="DH981">
        <v>16676</v>
      </c>
      <c r="DI981">
        <v>0.2152</v>
      </c>
      <c r="DQ981">
        <v>60</v>
      </c>
    </row>
    <row r="982" spans="95:121" x14ac:dyDescent="0.25">
      <c r="CQ982" t="s">
        <v>637</v>
      </c>
      <c r="CR982" t="s">
        <v>6</v>
      </c>
      <c r="CS982" t="s">
        <v>80</v>
      </c>
      <c r="CT982">
        <v>46064</v>
      </c>
      <c r="CU982">
        <v>1</v>
      </c>
      <c r="CV982">
        <v>1</v>
      </c>
      <c r="CW982">
        <v>1</v>
      </c>
      <c r="CZ982">
        <v>2.2118055555555554E-2</v>
      </c>
      <c r="DA982">
        <v>2.2118055555555554E-2</v>
      </c>
      <c r="DB982">
        <v>6.6516203703703702E-2</v>
      </c>
      <c r="DC982">
        <v>1.7337962962962961E-2</v>
      </c>
      <c r="DD982">
        <v>96</v>
      </c>
      <c r="DE982">
        <v>120</v>
      </c>
      <c r="DF982">
        <v>13</v>
      </c>
      <c r="DG982" t="s">
        <v>714</v>
      </c>
      <c r="DH982">
        <v>31276</v>
      </c>
      <c r="DI982">
        <v>0.13539999999999999</v>
      </c>
      <c r="DQ982">
        <v>60</v>
      </c>
    </row>
    <row r="983" spans="95:121" x14ac:dyDescent="0.25">
      <c r="CQ983" t="s">
        <v>637</v>
      </c>
      <c r="CR983" t="s">
        <v>6</v>
      </c>
      <c r="CS983" t="s">
        <v>105</v>
      </c>
      <c r="CT983">
        <v>46076</v>
      </c>
      <c r="CU983">
        <v>1</v>
      </c>
      <c r="CV983">
        <v>1</v>
      </c>
      <c r="CX983">
        <v>1</v>
      </c>
      <c r="CZ983">
        <v>3.4722222222222222E-5</v>
      </c>
      <c r="DA983">
        <v>3.4722222222222222E-5</v>
      </c>
      <c r="DB983">
        <v>0.1955324074074074</v>
      </c>
      <c r="DC983">
        <v>0.14243055555555556</v>
      </c>
      <c r="DD983">
        <v>99</v>
      </c>
      <c r="DE983">
        <v>200</v>
      </c>
      <c r="DF983">
        <v>26</v>
      </c>
      <c r="DG983" t="s">
        <v>760</v>
      </c>
      <c r="DH983">
        <v>20028</v>
      </c>
      <c r="DI983">
        <v>0.2626</v>
      </c>
      <c r="DJ983">
        <v>1</v>
      </c>
      <c r="DK983">
        <v>3.85E-2</v>
      </c>
      <c r="DL983">
        <v>2034</v>
      </c>
      <c r="DM983">
        <v>2034</v>
      </c>
      <c r="DQ983">
        <v>60</v>
      </c>
    </row>
    <row r="984" spans="95:121" x14ac:dyDescent="0.25">
      <c r="CQ984" t="s">
        <v>637</v>
      </c>
      <c r="CR984" t="s">
        <v>6</v>
      </c>
      <c r="CS984" t="s">
        <v>105</v>
      </c>
      <c r="CT984">
        <v>46079</v>
      </c>
      <c r="CU984">
        <v>1</v>
      </c>
      <c r="CV984">
        <v>1</v>
      </c>
      <c r="CW984">
        <v>1</v>
      </c>
      <c r="CZ984">
        <v>2.1469907407407406E-2</v>
      </c>
      <c r="DA984">
        <v>2.1469907407407406E-2</v>
      </c>
      <c r="DB984">
        <v>0.1567476851851852</v>
      </c>
      <c r="DC984">
        <v>0.16957175925925927</v>
      </c>
      <c r="DD984">
        <v>93</v>
      </c>
      <c r="DE984">
        <v>203</v>
      </c>
      <c r="DF984">
        <v>16</v>
      </c>
      <c r="DG984">
        <v>2</v>
      </c>
      <c r="DH984">
        <v>31332</v>
      </c>
      <c r="DI984">
        <v>0.17199999999999999</v>
      </c>
      <c r="DQ984">
        <v>60</v>
      </c>
    </row>
    <row r="985" spans="95:121" x14ac:dyDescent="0.25">
      <c r="CQ985" t="s">
        <v>637</v>
      </c>
      <c r="CR985" t="s">
        <v>6</v>
      </c>
      <c r="CS985" t="s">
        <v>105</v>
      </c>
      <c r="CT985">
        <v>46081</v>
      </c>
      <c r="CU985">
        <v>1</v>
      </c>
      <c r="CV985">
        <v>1</v>
      </c>
      <c r="CW985">
        <v>1</v>
      </c>
      <c r="CZ985">
        <v>4.7569444444444447E-3</v>
      </c>
      <c r="DA985">
        <v>4.7569444444444447E-3</v>
      </c>
      <c r="DB985">
        <v>0.12511574074074075</v>
      </c>
      <c r="DC985">
        <v>6.3726851851851854E-2</v>
      </c>
      <c r="DD985">
        <v>36</v>
      </c>
      <c r="DE985">
        <v>64</v>
      </c>
      <c r="DF985">
        <v>11</v>
      </c>
      <c r="DG985" t="s">
        <v>698</v>
      </c>
      <c r="DH985">
        <v>44638</v>
      </c>
      <c r="DI985">
        <v>0.30559999999999998</v>
      </c>
      <c r="DQ985">
        <v>60</v>
      </c>
    </row>
    <row r="986" spans="95:121" x14ac:dyDescent="0.25">
      <c r="CQ986" t="s">
        <v>637</v>
      </c>
      <c r="CR986" t="s">
        <v>6</v>
      </c>
      <c r="CS986" t="s">
        <v>11</v>
      </c>
      <c r="CT986">
        <v>46064</v>
      </c>
      <c r="CU986">
        <v>1</v>
      </c>
      <c r="CV986">
        <v>1</v>
      </c>
      <c r="CZ986">
        <v>0</v>
      </c>
      <c r="DA986">
        <v>0</v>
      </c>
      <c r="DB986">
        <v>0</v>
      </c>
      <c r="DC986">
        <v>0</v>
      </c>
      <c r="DQ986">
        <v>60</v>
      </c>
    </row>
    <row r="987" spans="95:121" x14ac:dyDescent="0.25">
      <c r="CQ987" t="s">
        <v>637</v>
      </c>
      <c r="CR987" t="s">
        <v>6</v>
      </c>
      <c r="CS987" t="s">
        <v>11</v>
      </c>
      <c r="CT987">
        <v>46066</v>
      </c>
      <c r="CU987">
        <v>1</v>
      </c>
      <c r="CV987">
        <v>1</v>
      </c>
      <c r="CZ987">
        <v>0</v>
      </c>
      <c r="DA987">
        <v>0</v>
      </c>
      <c r="DB987">
        <v>0</v>
      </c>
      <c r="DC987">
        <v>0</v>
      </c>
      <c r="DQ987">
        <v>60</v>
      </c>
    </row>
    <row r="988" spans="95:121" x14ac:dyDescent="0.25">
      <c r="CQ988" t="s">
        <v>637</v>
      </c>
      <c r="CR988" t="s">
        <v>6</v>
      </c>
      <c r="CS988" t="s">
        <v>11</v>
      </c>
      <c r="CT988">
        <v>46079</v>
      </c>
      <c r="CU988">
        <v>1</v>
      </c>
      <c r="CV988">
        <v>1</v>
      </c>
      <c r="CZ988">
        <v>1.0416666666666667E-4</v>
      </c>
      <c r="DA988">
        <v>1.0416666666666667E-4</v>
      </c>
      <c r="DB988">
        <v>0.17827546296296296</v>
      </c>
      <c r="DC988">
        <v>0.19354166666666667</v>
      </c>
      <c r="DQ988">
        <v>60</v>
      </c>
    </row>
    <row r="989" spans="95:121" x14ac:dyDescent="0.25">
      <c r="CQ989" t="s">
        <v>637</v>
      </c>
      <c r="CR989" t="s">
        <v>6</v>
      </c>
      <c r="CS989" t="s">
        <v>11</v>
      </c>
      <c r="CT989">
        <v>46081</v>
      </c>
      <c r="CU989">
        <v>1</v>
      </c>
      <c r="CV989">
        <v>1</v>
      </c>
      <c r="CZ989">
        <v>1.0416666666666667E-4</v>
      </c>
      <c r="DA989">
        <v>1.0416666666666667E-4</v>
      </c>
      <c r="DB989">
        <v>0.145625</v>
      </c>
      <c r="DC989">
        <v>5.1041666666666666E-2</v>
      </c>
      <c r="DQ989">
        <v>60</v>
      </c>
    </row>
    <row r="990" spans="95:121" x14ac:dyDescent="0.25">
      <c r="CQ990" t="s">
        <v>637</v>
      </c>
      <c r="CR990" t="s">
        <v>3</v>
      </c>
      <c r="CS990" t="s">
        <v>377</v>
      </c>
      <c r="CT990">
        <v>46065</v>
      </c>
      <c r="CU990">
        <v>1</v>
      </c>
      <c r="CV990">
        <v>1</v>
      </c>
      <c r="CW990">
        <v>1</v>
      </c>
      <c r="CZ990">
        <v>5.4513888888888893E-3</v>
      </c>
      <c r="DA990">
        <v>5.4513888888888893E-3</v>
      </c>
      <c r="DB990">
        <v>1.074074074074074E-2</v>
      </c>
      <c r="DC990">
        <v>7.060185185185185E-3</v>
      </c>
      <c r="DD990">
        <v>148</v>
      </c>
      <c r="DE990">
        <v>203</v>
      </c>
      <c r="DF990">
        <v>25</v>
      </c>
      <c r="DG990">
        <v>1.48</v>
      </c>
      <c r="DH990">
        <v>28082</v>
      </c>
      <c r="DI990">
        <v>0.16889999999999999</v>
      </c>
      <c r="DJ990">
        <v>1</v>
      </c>
      <c r="DK990">
        <v>0.04</v>
      </c>
      <c r="DL990">
        <v>253</v>
      </c>
      <c r="DM990">
        <v>253</v>
      </c>
      <c r="DQ990">
        <v>60</v>
      </c>
    </row>
    <row r="991" spans="95:121" x14ac:dyDescent="0.25">
      <c r="CQ991" t="s">
        <v>637</v>
      </c>
      <c r="CR991" t="s">
        <v>3</v>
      </c>
      <c r="CS991" t="s">
        <v>22</v>
      </c>
      <c r="CT991">
        <v>46062</v>
      </c>
      <c r="CU991">
        <v>1</v>
      </c>
      <c r="CV991">
        <v>1</v>
      </c>
      <c r="CW991">
        <v>1</v>
      </c>
      <c r="CZ991">
        <v>0.19850694444444444</v>
      </c>
      <c r="DA991">
        <v>0.19850694444444444</v>
      </c>
      <c r="DB991">
        <v>3.5451388888888886E-2</v>
      </c>
      <c r="DC991">
        <v>2.1712962962962962E-2</v>
      </c>
      <c r="DD991">
        <v>38</v>
      </c>
      <c r="DE991">
        <v>104</v>
      </c>
      <c r="DF991">
        <v>7</v>
      </c>
      <c r="DG991" t="s">
        <v>806</v>
      </c>
      <c r="DH991">
        <v>17057</v>
      </c>
      <c r="DI991">
        <v>0.1842</v>
      </c>
      <c r="DQ991">
        <v>60</v>
      </c>
    </row>
    <row r="992" spans="95:121" x14ac:dyDescent="0.25">
      <c r="CQ992" t="s">
        <v>637</v>
      </c>
      <c r="CR992" t="s">
        <v>3</v>
      </c>
      <c r="CS992" t="s">
        <v>24</v>
      </c>
      <c r="CT992">
        <v>46062</v>
      </c>
      <c r="CU992">
        <v>1</v>
      </c>
      <c r="CV992">
        <v>1</v>
      </c>
      <c r="CZ992">
        <v>0</v>
      </c>
      <c r="DA992">
        <v>0</v>
      </c>
      <c r="DB992">
        <v>0</v>
      </c>
      <c r="DC992">
        <v>0</v>
      </c>
      <c r="DQ992">
        <v>60</v>
      </c>
    </row>
    <row r="993" spans="95:121" x14ac:dyDescent="0.25">
      <c r="CQ993" t="s">
        <v>637</v>
      </c>
      <c r="CR993" t="s">
        <v>3</v>
      </c>
      <c r="CS993" t="s">
        <v>24</v>
      </c>
      <c r="CT993">
        <v>46069</v>
      </c>
      <c r="CU993">
        <v>1</v>
      </c>
      <c r="CV993">
        <v>1</v>
      </c>
      <c r="CZ993">
        <v>0</v>
      </c>
      <c r="DA993">
        <v>0</v>
      </c>
      <c r="DB993">
        <v>0</v>
      </c>
      <c r="DC993">
        <v>0</v>
      </c>
      <c r="DQ993">
        <v>60</v>
      </c>
    </row>
    <row r="994" spans="95:121" x14ac:dyDescent="0.25">
      <c r="CQ994" t="s">
        <v>637</v>
      </c>
      <c r="CR994" t="s">
        <v>3</v>
      </c>
      <c r="CS994" t="s">
        <v>24</v>
      </c>
      <c r="CT994">
        <v>46072</v>
      </c>
      <c r="CU994">
        <v>1</v>
      </c>
      <c r="CV994">
        <v>1</v>
      </c>
      <c r="CZ994">
        <v>0</v>
      </c>
      <c r="DA994">
        <v>0</v>
      </c>
      <c r="DB994">
        <v>0</v>
      </c>
      <c r="DC994">
        <v>0</v>
      </c>
      <c r="DQ994">
        <v>60</v>
      </c>
    </row>
    <row r="995" spans="95:121" x14ac:dyDescent="0.25">
      <c r="CQ995" t="s">
        <v>637</v>
      </c>
      <c r="CR995" t="s">
        <v>3</v>
      </c>
      <c r="CS995" t="s">
        <v>24</v>
      </c>
      <c r="CT995">
        <v>46073</v>
      </c>
      <c r="CU995">
        <v>1</v>
      </c>
      <c r="CV995">
        <v>1</v>
      </c>
      <c r="CZ995">
        <v>0</v>
      </c>
      <c r="DA995">
        <v>0</v>
      </c>
      <c r="DB995">
        <v>0</v>
      </c>
      <c r="DC995">
        <v>0</v>
      </c>
      <c r="DQ995">
        <v>60</v>
      </c>
    </row>
    <row r="996" spans="95:121" x14ac:dyDescent="0.25">
      <c r="CQ996" t="s">
        <v>637</v>
      </c>
      <c r="CR996" t="s">
        <v>3</v>
      </c>
      <c r="CS996" t="s">
        <v>24</v>
      </c>
      <c r="CT996">
        <v>46078</v>
      </c>
      <c r="CU996">
        <v>1</v>
      </c>
      <c r="CV996">
        <v>1</v>
      </c>
      <c r="CZ996">
        <v>0</v>
      </c>
      <c r="DA996">
        <v>0</v>
      </c>
      <c r="DB996">
        <v>0</v>
      </c>
      <c r="DC996">
        <v>0</v>
      </c>
      <c r="DQ996">
        <v>60</v>
      </c>
    </row>
    <row r="997" spans="95:121" x14ac:dyDescent="0.25">
      <c r="CQ997" t="s">
        <v>637</v>
      </c>
      <c r="CR997" t="s">
        <v>3</v>
      </c>
      <c r="CS997" t="s">
        <v>32</v>
      </c>
      <c r="CT997">
        <v>46065</v>
      </c>
      <c r="CU997">
        <v>1</v>
      </c>
      <c r="CV997">
        <v>1</v>
      </c>
      <c r="CX997">
        <v>1</v>
      </c>
      <c r="CZ997">
        <v>1.273148148148148E-4</v>
      </c>
      <c r="DA997">
        <v>1.273148148148148E-4</v>
      </c>
      <c r="DB997">
        <v>4.3518518518518515E-3</v>
      </c>
      <c r="DC997">
        <v>5.8449074074074072E-3</v>
      </c>
      <c r="DD997">
        <v>100</v>
      </c>
      <c r="DE997">
        <v>224</v>
      </c>
      <c r="DF997">
        <v>21</v>
      </c>
      <c r="DG997" t="s">
        <v>682</v>
      </c>
      <c r="DH997">
        <v>38279</v>
      </c>
      <c r="DI997">
        <v>0.21</v>
      </c>
      <c r="DQ997">
        <v>60</v>
      </c>
    </row>
    <row r="998" spans="95:121" x14ac:dyDescent="0.25">
      <c r="CQ998" t="s">
        <v>637</v>
      </c>
      <c r="CR998" t="s">
        <v>3</v>
      </c>
      <c r="CS998" t="s">
        <v>65</v>
      </c>
      <c r="CT998">
        <v>46065</v>
      </c>
      <c r="CU998">
        <v>1</v>
      </c>
      <c r="CV998">
        <v>1</v>
      </c>
      <c r="CX998">
        <v>1</v>
      </c>
      <c r="CZ998">
        <v>1.1574074074074073E-5</v>
      </c>
      <c r="DA998">
        <v>1.1574074074074073E-5</v>
      </c>
      <c r="DB998">
        <v>1.273148148148148E-4</v>
      </c>
      <c r="DC998">
        <v>8.1018518518518516E-4</v>
      </c>
      <c r="DD998">
        <v>76</v>
      </c>
      <c r="DE998">
        <v>179</v>
      </c>
      <c r="DF998">
        <v>14</v>
      </c>
      <c r="DG998" t="s">
        <v>989</v>
      </c>
      <c r="DH998">
        <v>34603</v>
      </c>
      <c r="DI998">
        <v>0.1842</v>
      </c>
      <c r="DQ998">
        <v>60</v>
      </c>
    </row>
    <row r="999" spans="95:121" x14ac:dyDescent="0.25">
      <c r="CQ999" t="s">
        <v>637</v>
      </c>
      <c r="CR999" t="s">
        <v>3</v>
      </c>
      <c r="CS999" t="s">
        <v>31</v>
      </c>
      <c r="CT999">
        <v>46065</v>
      </c>
      <c r="CU999">
        <v>1</v>
      </c>
      <c r="CV999">
        <v>1</v>
      </c>
      <c r="CX999">
        <v>1</v>
      </c>
      <c r="CZ999">
        <v>6.9444444444444444E-5</v>
      </c>
      <c r="DA999">
        <v>6.9444444444444444E-5</v>
      </c>
      <c r="DB999">
        <v>1.4085648148148147E-2</v>
      </c>
      <c r="DC999">
        <v>0</v>
      </c>
      <c r="DD999">
        <v>122</v>
      </c>
      <c r="DE999">
        <v>248</v>
      </c>
      <c r="DF999">
        <v>16</v>
      </c>
      <c r="DG999">
        <v>1.75</v>
      </c>
      <c r="DH999">
        <v>33739</v>
      </c>
      <c r="DI999">
        <v>0.13109999999999999</v>
      </c>
      <c r="DQ999">
        <v>60</v>
      </c>
    </row>
    <row r="1000" spans="95:121" x14ac:dyDescent="0.25">
      <c r="CQ1000" t="s">
        <v>637</v>
      </c>
      <c r="CR1000" t="s">
        <v>3</v>
      </c>
      <c r="CS1000" t="s">
        <v>17</v>
      </c>
      <c r="CT1000">
        <v>46069</v>
      </c>
      <c r="CU1000">
        <v>1</v>
      </c>
      <c r="CV1000">
        <v>1</v>
      </c>
      <c r="CW1000">
        <v>1</v>
      </c>
      <c r="CZ1000">
        <v>7.3495370370370372E-3</v>
      </c>
      <c r="DA1000">
        <v>7.3495370370370372E-3</v>
      </c>
      <c r="DB1000">
        <v>0.18059027777777778</v>
      </c>
      <c r="DC1000">
        <v>0.14072916666666666</v>
      </c>
      <c r="DD1000">
        <v>89</v>
      </c>
      <c r="DE1000">
        <v>192</v>
      </c>
      <c r="DF1000">
        <v>18</v>
      </c>
      <c r="DG1000" t="s">
        <v>700</v>
      </c>
      <c r="DH1000">
        <v>39906</v>
      </c>
      <c r="DI1000">
        <v>0.20219999999999999</v>
      </c>
      <c r="DQ1000">
        <v>60</v>
      </c>
    </row>
    <row r="1001" spans="95:121" x14ac:dyDescent="0.25">
      <c r="CQ1001" t="s">
        <v>637</v>
      </c>
      <c r="CR1001" t="s">
        <v>124</v>
      </c>
      <c r="CS1001" t="s">
        <v>41</v>
      </c>
      <c r="CT1001">
        <v>46063</v>
      </c>
      <c r="CU1001">
        <v>1</v>
      </c>
      <c r="CV1001">
        <v>1</v>
      </c>
      <c r="CZ1001">
        <v>0</v>
      </c>
      <c r="DA1001">
        <v>0</v>
      </c>
      <c r="DB1001">
        <v>0</v>
      </c>
      <c r="DC1001">
        <v>0</v>
      </c>
      <c r="DQ1001">
        <v>58</v>
      </c>
    </row>
    <row r="1002" spans="95:121" x14ac:dyDescent="0.25">
      <c r="CQ1002" t="s">
        <v>637</v>
      </c>
      <c r="CR1002" t="s">
        <v>124</v>
      </c>
      <c r="CS1002" t="s">
        <v>41</v>
      </c>
      <c r="CT1002">
        <v>46064</v>
      </c>
      <c r="CU1002">
        <v>1</v>
      </c>
      <c r="CV1002">
        <v>1</v>
      </c>
      <c r="CZ1002">
        <v>0</v>
      </c>
      <c r="DA1002">
        <v>0</v>
      </c>
      <c r="DB1002">
        <v>0</v>
      </c>
      <c r="DC1002">
        <v>0</v>
      </c>
      <c r="DQ1002">
        <v>58</v>
      </c>
    </row>
    <row r="1003" spans="95:121" x14ac:dyDescent="0.25">
      <c r="CQ1003" t="s">
        <v>637</v>
      </c>
      <c r="CR1003" t="s">
        <v>124</v>
      </c>
      <c r="CS1003" t="s">
        <v>41</v>
      </c>
      <c r="CT1003">
        <v>46071</v>
      </c>
      <c r="CU1003">
        <v>1</v>
      </c>
      <c r="CV1003">
        <v>1</v>
      </c>
      <c r="CZ1003">
        <v>0</v>
      </c>
      <c r="DA1003">
        <v>0</v>
      </c>
      <c r="DB1003">
        <v>0</v>
      </c>
      <c r="DC1003">
        <v>0</v>
      </c>
      <c r="DQ1003">
        <v>58</v>
      </c>
    </row>
    <row r="1004" spans="95:121" x14ac:dyDescent="0.25">
      <c r="CQ1004" t="s">
        <v>637</v>
      </c>
      <c r="CR1004" t="s">
        <v>124</v>
      </c>
      <c r="CS1004" t="s">
        <v>41</v>
      </c>
      <c r="CT1004">
        <v>46078</v>
      </c>
      <c r="CU1004">
        <v>1</v>
      </c>
      <c r="CV1004">
        <v>1</v>
      </c>
      <c r="CZ1004">
        <v>0</v>
      </c>
      <c r="DA1004">
        <v>0</v>
      </c>
      <c r="DB1004">
        <v>0</v>
      </c>
      <c r="DC1004">
        <v>0</v>
      </c>
      <c r="DQ1004">
        <v>58</v>
      </c>
    </row>
    <row r="1005" spans="95:121" x14ac:dyDescent="0.25">
      <c r="CQ1005" t="s">
        <v>637</v>
      </c>
      <c r="CR1005" t="s">
        <v>124</v>
      </c>
      <c r="CS1005" t="s">
        <v>41</v>
      </c>
      <c r="CT1005">
        <v>46079</v>
      </c>
      <c r="CU1005">
        <v>1</v>
      </c>
      <c r="CV1005">
        <v>1</v>
      </c>
      <c r="CZ1005">
        <v>6.9444444444444444E-5</v>
      </c>
      <c r="DA1005">
        <v>6.9444444444444444E-5</v>
      </c>
      <c r="DB1005">
        <v>0.13028935185185186</v>
      </c>
      <c r="DC1005">
        <v>0.22334490740740739</v>
      </c>
      <c r="DQ1005">
        <v>58</v>
      </c>
    </row>
    <row r="1006" spans="95:121" x14ac:dyDescent="0.25">
      <c r="CQ1006" t="s">
        <v>637</v>
      </c>
      <c r="CR1006" t="s">
        <v>124</v>
      </c>
      <c r="CS1006" t="s">
        <v>549</v>
      </c>
      <c r="CT1006">
        <v>46071</v>
      </c>
      <c r="CU1006">
        <v>1</v>
      </c>
      <c r="CV1006">
        <v>1</v>
      </c>
      <c r="CY1006">
        <v>1</v>
      </c>
      <c r="CZ1006">
        <v>0</v>
      </c>
      <c r="DA1006">
        <v>0</v>
      </c>
      <c r="DB1006">
        <v>0</v>
      </c>
      <c r="DC1006">
        <v>0</v>
      </c>
      <c r="DQ1006">
        <v>58</v>
      </c>
    </row>
    <row r="1007" spans="95:121" x14ac:dyDescent="0.25">
      <c r="CQ1007" t="s">
        <v>637</v>
      </c>
      <c r="CR1007" t="s">
        <v>124</v>
      </c>
      <c r="CS1007" t="s">
        <v>549</v>
      </c>
      <c r="CT1007">
        <v>46079</v>
      </c>
      <c r="CU1007">
        <v>1</v>
      </c>
      <c r="CV1007">
        <v>1</v>
      </c>
      <c r="CW1007">
        <v>1</v>
      </c>
      <c r="CZ1007">
        <v>7.3148148148148148E-3</v>
      </c>
      <c r="DA1007">
        <v>7.3148148148148148E-3</v>
      </c>
      <c r="DB1007">
        <v>0.12133101851851852</v>
      </c>
      <c r="DC1007">
        <v>0.21741898148148148</v>
      </c>
      <c r="DD1007">
        <v>199</v>
      </c>
      <c r="DE1007">
        <v>267</v>
      </c>
      <c r="DF1007">
        <v>26</v>
      </c>
      <c r="DG1007" t="s">
        <v>714</v>
      </c>
      <c r="DH1007">
        <v>23301</v>
      </c>
      <c r="DI1007">
        <v>0.13070000000000001</v>
      </c>
      <c r="DQ1007">
        <v>58</v>
      </c>
    </row>
    <row r="1008" spans="95:121" x14ac:dyDescent="0.25">
      <c r="CQ1008" t="s">
        <v>637</v>
      </c>
      <c r="CR1008" t="s">
        <v>124</v>
      </c>
      <c r="CS1008" t="s">
        <v>557</v>
      </c>
      <c r="CT1008">
        <v>46078</v>
      </c>
      <c r="CU1008">
        <v>1</v>
      </c>
      <c r="CV1008">
        <v>1</v>
      </c>
      <c r="CW1008">
        <v>1</v>
      </c>
      <c r="CZ1008">
        <v>0.22287037037037036</v>
      </c>
      <c r="DA1008">
        <v>0.22287037037037036</v>
      </c>
      <c r="DB1008">
        <v>7.6574074074074072E-2</v>
      </c>
      <c r="DC1008">
        <v>7.0358796296296294E-2</v>
      </c>
      <c r="DD1008">
        <v>55</v>
      </c>
      <c r="DE1008">
        <v>62</v>
      </c>
      <c r="DF1008">
        <v>8</v>
      </c>
      <c r="DG1008">
        <v>1.25</v>
      </c>
      <c r="DH1008">
        <v>29872</v>
      </c>
      <c r="DI1008">
        <v>0.14549999999999999</v>
      </c>
      <c r="DQ1008">
        <v>58</v>
      </c>
    </row>
    <row r="1009" spans="95:122" x14ac:dyDescent="0.25">
      <c r="CQ1009" t="s">
        <v>637</v>
      </c>
      <c r="CR1009" t="s">
        <v>124</v>
      </c>
      <c r="CS1009" t="s">
        <v>557</v>
      </c>
      <c r="CT1009">
        <v>46079</v>
      </c>
      <c r="CU1009">
        <v>1</v>
      </c>
      <c r="CV1009">
        <v>1</v>
      </c>
      <c r="CW1009">
        <v>1</v>
      </c>
      <c r="CZ1009">
        <v>5.1736111111111115E-3</v>
      </c>
      <c r="DA1009">
        <v>5.1736111111111115E-3</v>
      </c>
      <c r="DB1009">
        <v>0.17158564814814814</v>
      </c>
      <c r="DC1009">
        <v>0.17093749999999999</v>
      </c>
      <c r="DD1009">
        <v>160</v>
      </c>
      <c r="DE1009">
        <v>181</v>
      </c>
      <c r="DF1009">
        <v>20</v>
      </c>
      <c r="DG1009">
        <v>1.3</v>
      </c>
      <c r="DH1009">
        <v>16087</v>
      </c>
      <c r="DI1009">
        <v>0.125</v>
      </c>
      <c r="DQ1009">
        <v>58</v>
      </c>
    </row>
    <row r="1010" spans="95:122" x14ac:dyDescent="0.25">
      <c r="CQ1010" t="s">
        <v>637</v>
      </c>
      <c r="CR1010" t="s">
        <v>125</v>
      </c>
      <c r="CS1010" t="s">
        <v>109</v>
      </c>
      <c r="CT1010">
        <v>46056</v>
      </c>
      <c r="CU1010">
        <v>1</v>
      </c>
      <c r="CV1010">
        <v>1</v>
      </c>
      <c r="CX1010">
        <v>1</v>
      </c>
      <c r="CZ1010">
        <v>2.0833333333333335E-4</v>
      </c>
      <c r="DA1010">
        <v>2.0833333333333335E-4</v>
      </c>
      <c r="DB1010">
        <v>3.0590277777777779E-2</v>
      </c>
      <c r="DC1010">
        <v>1.5393518518518518E-2</v>
      </c>
      <c r="DD1010">
        <v>108</v>
      </c>
      <c r="DE1010">
        <v>183</v>
      </c>
      <c r="DF1010">
        <v>16</v>
      </c>
      <c r="DG1010">
        <v>1.25</v>
      </c>
      <c r="DH1010">
        <v>46395</v>
      </c>
      <c r="DI1010">
        <v>0.14810000000000001</v>
      </c>
      <c r="DJ1010">
        <v>1</v>
      </c>
      <c r="DK1010">
        <v>6.25E-2</v>
      </c>
      <c r="DL1010">
        <v>1000</v>
      </c>
      <c r="DM1010">
        <v>1000</v>
      </c>
      <c r="DQ1010">
        <v>58</v>
      </c>
    </row>
    <row r="1011" spans="95:122" x14ac:dyDescent="0.25">
      <c r="CQ1011" t="s">
        <v>637</v>
      </c>
      <c r="CR1011" t="s">
        <v>125</v>
      </c>
      <c r="CS1011" t="s">
        <v>10</v>
      </c>
      <c r="CT1011">
        <v>46055</v>
      </c>
      <c r="CU1011">
        <v>1</v>
      </c>
      <c r="CV1011">
        <v>1</v>
      </c>
      <c r="CX1011">
        <v>1</v>
      </c>
      <c r="CZ1011">
        <v>8.1018518518518516E-5</v>
      </c>
      <c r="DA1011">
        <v>8.1018518518518516E-5</v>
      </c>
      <c r="DB1011">
        <v>5.347222222222222E-3</v>
      </c>
      <c r="DC1011">
        <v>7.5231481481481477E-3</v>
      </c>
      <c r="DD1011">
        <v>115</v>
      </c>
      <c r="DE1011">
        <v>189</v>
      </c>
      <c r="DF1011">
        <v>21</v>
      </c>
      <c r="DG1011" t="s">
        <v>853</v>
      </c>
      <c r="DH1011">
        <v>19626</v>
      </c>
      <c r="DI1011">
        <v>0.18260000000000001</v>
      </c>
      <c r="DJ1011">
        <v>6</v>
      </c>
      <c r="DK1011">
        <v>0.28570000000000001</v>
      </c>
      <c r="DL1011">
        <v>3048</v>
      </c>
      <c r="DM1011">
        <v>508</v>
      </c>
      <c r="DN1011">
        <v>2348</v>
      </c>
      <c r="DO1011">
        <v>0.77029999999999998</v>
      </c>
      <c r="DP1011">
        <v>0.1439</v>
      </c>
      <c r="DQ1011">
        <v>58</v>
      </c>
      <c r="DR1011">
        <v>470</v>
      </c>
    </row>
    <row r="1012" spans="95:122" x14ac:dyDescent="0.25">
      <c r="CQ1012" t="s">
        <v>637</v>
      </c>
      <c r="CR1012" t="s">
        <v>125</v>
      </c>
      <c r="CS1012" t="s">
        <v>10</v>
      </c>
      <c r="CT1012">
        <v>46064</v>
      </c>
      <c r="CU1012">
        <v>1</v>
      </c>
      <c r="CV1012">
        <v>1</v>
      </c>
      <c r="CX1012">
        <v>1</v>
      </c>
      <c r="CZ1012">
        <v>3.4722222222222222E-5</v>
      </c>
      <c r="DA1012">
        <v>3.4722222222222222E-5</v>
      </c>
      <c r="DB1012">
        <v>3.0613425925925926E-2</v>
      </c>
      <c r="DC1012">
        <v>1.6481481481481482E-2</v>
      </c>
      <c r="DD1012">
        <v>162</v>
      </c>
      <c r="DE1012">
        <v>273</v>
      </c>
      <c r="DF1012">
        <v>19</v>
      </c>
      <c r="DG1012" t="s">
        <v>839</v>
      </c>
      <c r="DH1012">
        <v>27345</v>
      </c>
      <c r="DI1012">
        <v>0.1173</v>
      </c>
      <c r="DJ1012">
        <v>1</v>
      </c>
      <c r="DK1012">
        <v>5.2600000000000001E-2</v>
      </c>
      <c r="DL1012">
        <v>1500</v>
      </c>
      <c r="DM1012">
        <v>1500</v>
      </c>
      <c r="DQ1012">
        <v>58</v>
      </c>
    </row>
    <row r="1013" spans="95:122" x14ac:dyDescent="0.25">
      <c r="CQ1013" t="s">
        <v>637</v>
      </c>
      <c r="CR1013" t="s">
        <v>2</v>
      </c>
      <c r="CS1013" t="s">
        <v>68</v>
      </c>
      <c r="CT1013">
        <v>46073</v>
      </c>
      <c r="CU1013">
        <v>1</v>
      </c>
      <c r="CV1013">
        <v>1</v>
      </c>
      <c r="CZ1013">
        <v>0</v>
      </c>
      <c r="DA1013">
        <v>0</v>
      </c>
      <c r="DB1013">
        <v>0</v>
      </c>
      <c r="DC1013">
        <v>0</v>
      </c>
      <c r="DQ1013">
        <v>58</v>
      </c>
    </row>
    <row r="1014" spans="95:122" x14ac:dyDescent="0.25">
      <c r="CQ1014" t="s">
        <v>637</v>
      </c>
      <c r="CR1014" t="s">
        <v>2</v>
      </c>
      <c r="CS1014" t="s">
        <v>29</v>
      </c>
      <c r="CT1014">
        <v>46055</v>
      </c>
      <c r="CU1014">
        <v>1</v>
      </c>
      <c r="CV1014">
        <v>1</v>
      </c>
      <c r="CX1014">
        <v>1</v>
      </c>
      <c r="CZ1014">
        <v>2.1643518518518518E-3</v>
      </c>
      <c r="DA1014">
        <v>2.1643518518518518E-3</v>
      </c>
      <c r="DB1014">
        <v>7.840277777777778E-2</v>
      </c>
      <c r="DC1014">
        <v>6.2581018518518522E-2</v>
      </c>
      <c r="DD1014">
        <v>65</v>
      </c>
      <c r="DE1014">
        <v>151</v>
      </c>
      <c r="DF1014">
        <v>32</v>
      </c>
      <c r="DG1014">
        <v>1.90625</v>
      </c>
      <c r="DH1014">
        <v>14949</v>
      </c>
      <c r="DI1014">
        <v>0.49230000000000002</v>
      </c>
      <c r="DJ1014">
        <v>16</v>
      </c>
      <c r="DK1014">
        <v>0.5</v>
      </c>
      <c r="DL1014">
        <v>12387</v>
      </c>
      <c r="DM1014">
        <v>774</v>
      </c>
      <c r="DN1014">
        <v>10120</v>
      </c>
      <c r="DO1014">
        <v>0.81699999999999995</v>
      </c>
      <c r="DP1014">
        <v>5.8099999999999999E-2</v>
      </c>
      <c r="DQ1014">
        <v>58</v>
      </c>
      <c r="DR1014">
        <v>723</v>
      </c>
    </row>
    <row r="1015" spans="95:122" x14ac:dyDescent="0.25">
      <c r="CQ1015" t="s">
        <v>637</v>
      </c>
      <c r="CR1015" t="s">
        <v>2</v>
      </c>
      <c r="CS1015" t="s">
        <v>29</v>
      </c>
      <c r="CT1015">
        <v>46070</v>
      </c>
      <c r="CU1015">
        <v>1</v>
      </c>
      <c r="CV1015">
        <v>1</v>
      </c>
      <c r="CX1015">
        <v>1</v>
      </c>
      <c r="CZ1015">
        <v>1.2847222222222223E-3</v>
      </c>
      <c r="DA1015">
        <v>1.2847222222222223E-3</v>
      </c>
      <c r="DB1015">
        <v>0.21736111111111112</v>
      </c>
      <c r="DC1015">
        <v>0.11394675925925926</v>
      </c>
      <c r="DD1015">
        <v>48</v>
      </c>
      <c r="DE1015">
        <v>116</v>
      </c>
      <c r="DF1015">
        <v>22</v>
      </c>
      <c r="DG1015">
        <v>2</v>
      </c>
      <c r="DH1015">
        <v>14554</v>
      </c>
      <c r="DI1015">
        <v>0.45829999999999999</v>
      </c>
      <c r="DJ1015">
        <v>3</v>
      </c>
      <c r="DK1015">
        <v>0.13639999999999999</v>
      </c>
      <c r="DL1015">
        <v>1300</v>
      </c>
      <c r="DM1015">
        <v>433</v>
      </c>
      <c r="DN1015">
        <v>750</v>
      </c>
      <c r="DO1015">
        <v>0.57689999999999997</v>
      </c>
      <c r="DQ1015">
        <v>58</v>
      </c>
      <c r="DR1015">
        <v>750</v>
      </c>
    </row>
    <row r="1016" spans="95:122" x14ac:dyDescent="0.25">
      <c r="CQ1016" t="s">
        <v>637</v>
      </c>
      <c r="CR1016" t="s">
        <v>2</v>
      </c>
      <c r="CS1016" t="s">
        <v>25</v>
      </c>
      <c r="CT1016">
        <v>46073</v>
      </c>
      <c r="CU1016">
        <v>1</v>
      </c>
      <c r="CV1016">
        <v>1</v>
      </c>
      <c r="CW1016">
        <v>1</v>
      </c>
      <c r="CZ1016">
        <v>4.1226851851851855E-2</v>
      </c>
      <c r="DA1016">
        <v>4.1226851851851855E-2</v>
      </c>
      <c r="DB1016">
        <v>0.14628472222222222</v>
      </c>
      <c r="DC1016">
        <v>0.12337962962962963</v>
      </c>
      <c r="DD1016">
        <v>53</v>
      </c>
      <c r="DE1016">
        <v>105</v>
      </c>
      <c r="DF1016">
        <v>19</v>
      </c>
      <c r="DG1016" t="s">
        <v>794</v>
      </c>
      <c r="DH1016">
        <v>21055</v>
      </c>
      <c r="DI1016">
        <v>0.35849999999999999</v>
      </c>
      <c r="DQ1016">
        <v>58</v>
      </c>
    </row>
    <row r="1017" spans="95:122" x14ac:dyDescent="0.25">
      <c r="CQ1017" t="s">
        <v>637</v>
      </c>
      <c r="CR1017" t="s">
        <v>3</v>
      </c>
      <c r="CS1017" t="s">
        <v>377</v>
      </c>
      <c r="CT1017">
        <v>46057</v>
      </c>
      <c r="CU1017">
        <v>1</v>
      </c>
      <c r="CV1017">
        <v>1</v>
      </c>
      <c r="CW1017">
        <v>1</v>
      </c>
      <c r="CZ1017">
        <v>1.1493055555555555E-2</v>
      </c>
      <c r="DA1017">
        <v>1.1493055555555555E-2</v>
      </c>
      <c r="DB1017">
        <v>7.3402777777777775E-2</v>
      </c>
      <c r="DC1017">
        <v>4.1793981481481481E-2</v>
      </c>
      <c r="DD1017">
        <v>85</v>
      </c>
      <c r="DE1017">
        <v>165</v>
      </c>
      <c r="DF1017">
        <v>27</v>
      </c>
      <c r="DG1017" t="s">
        <v>700</v>
      </c>
      <c r="DH1017">
        <v>24554</v>
      </c>
      <c r="DI1017">
        <v>0.31759999999999999</v>
      </c>
      <c r="DQ1017">
        <v>58</v>
      </c>
    </row>
    <row r="1018" spans="95:122" x14ac:dyDescent="0.25">
      <c r="CQ1018" t="s">
        <v>637</v>
      </c>
      <c r="CR1018" t="s">
        <v>3</v>
      </c>
      <c r="CS1018" t="s">
        <v>24</v>
      </c>
      <c r="CT1018">
        <v>46057</v>
      </c>
      <c r="CU1018">
        <v>1</v>
      </c>
      <c r="CV1018">
        <v>1</v>
      </c>
      <c r="CZ1018">
        <v>0</v>
      </c>
      <c r="DA1018">
        <v>0</v>
      </c>
      <c r="DB1018">
        <v>0</v>
      </c>
      <c r="DC1018">
        <v>0</v>
      </c>
      <c r="DQ1018">
        <v>58</v>
      </c>
    </row>
    <row r="1019" spans="95:122" x14ac:dyDescent="0.25">
      <c r="CQ1019" t="s">
        <v>637</v>
      </c>
      <c r="CR1019" t="s">
        <v>3</v>
      </c>
      <c r="CS1019" t="s">
        <v>24</v>
      </c>
      <c r="CT1019">
        <v>46081</v>
      </c>
      <c r="CU1019">
        <v>1</v>
      </c>
      <c r="CV1019">
        <v>1</v>
      </c>
      <c r="CZ1019">
        <v>2.6620370370370372E-4</v>
      </c>
      <c r="DA1019">
        <v>2.6620370370370372E-4</v>
      </c>
      <c r="DB1019">
        <v>0.13428240740740741</v>
      </c>
      <c r="DC1019">
        <v>5.1736111111111108E-2</v>
      </c>
      <c r="DQ1019">
        <v>58</v>
      </c>
    </row>
    <row r="1020" spans="95:122" x14ac:dyDescent="0.25">
      <c r="CQ1020" t="s">
        <v>637</v>
      </c>
      <c r="CR1020" t="s">
        <v>3</v>
      </c>
      <c r="CS1020" t="s">
        <v>13</v>
      </c>
      <c r="CT1020">
        <v>46081</v>
      </c>
      <c r="CU1020">
        <v>1</v>
      </c>
      <c r="CV1020">
        <v>1</v>
      </c>
      <c r="CW1020">
        <v>1</v>
      </c>
      <c r="CZ1020">
        <v>5.185185185185185E-3</v>
      </c>
      <c r="DA1020">
        <v>5.185185185185185E-3</v>
      </c>
      <c r="DB1020">
        <v>9.6354166666666671E-2</v>
      </c>
      <c r="DC1020">
        <v>8.879629629629629E-2</v>
      </c>
      <c r="DD1020">
        <v>23</v>
      </c>
      <c r="DE1020">
        <v>41</v>
      </c>
      <c r="DF1020">
        <v>8</v>
      </c>
      <c r="DG1020">
        <v>1.75</v>
      </c>
      <c r="DH1020">
        <v>47559</v>
      </c>
      <c r="DI1020">
        <v>0.3478</v>
      </c>
      <c r="DQ1020">
        <v>58</v>
      </c>
    </row>
    <row r="1021" spans="95:122" x14ac:dyDescent="0.25">
      <c r="CQ1021" t="s">
        <v>637</v>
      </c>
      <c r="CR1021" t="s">
        <v>3</v>
      </c>
      <c r="CS1021" t="s">
        <v>23</v>
      </c>
      <c r="CT1021">
        <v>46057</v>
      </c>
      <c r="CU1021">
        <v>1</v>
      </c>
      <c r="CV1021">
        <v>1</v>
      </c>
      <c r="CZ1021">
        <v>6.134259259259259E-4</v>
      </c>
      <c r="DA1021">
        <v>6.134259259259259E-4</v>
      </c>
      <c r="DB1021">
        <v>1.4444444444444444E-2</v>
      </c>
      <c r="DC1021">
        <v>5.8564814814814816E-3</v>
      </c>
      <c r="DD1021">
        <v>79</v>
      </c>
      <c r="DE1021">
        <v>147</v>
      </c>
      <c r="DF1021">
        <v>13</v>
      </c>
      <c r="DG1021" t="s">
        <v>730</v>
      </c>
      <c r="DH1021">
        <v>43065</v>
      </c>
      <c r="DI1021">
        <v>0.1646</v>
      </c>
      <c r="DQ1021">
        <v>58</v>
      </c>
    </row>
    <row r="1022" spans="95:122" x14ac:dyDescent="0.25">
      <c r="CQ1022" t="s">
        <v>637</v>
      </c>
      <c r="CR1022" t="s">
        <v>124</v>
      </c>
      <c r="CS1022" t="s">
        <v>549</v>
      </c>
      <c r="CT1022">
        <v>46066</v>
      </c>
      <c r="CU1022">
        <v>1</v>
      </c>
      <c r="CV1022">
        <v>1</v>
      </c>
      <c r="CX1022">
        <v>1</v>
      </c>
      <c r="CZ1022">
        <v>1.1689814814814816E-3</v>
      </c>
      <c r="DA1022">
        <v>1.1689814814814816E-3</v>
      </c>
      <c r="DB1022">
        <v>0.23178240740740741</v>
      </c>
      <c r="DC1022">
        <v>0.1237037037037037</v>
      </c>
      <c r="DD1022">
        <v>170</v>
      </c>
      <c r="DE1022">
        <v>246</v>
      </c>
      <c r="DF1022">
        <v>32</v>
      </c>
      <c r="DG1022">
        <v>1.46875</v>
      </c>
      <c r="DH1022">
        <v>7964</v>
      </c>
      <c r="DI1022">
        <v>0.18820000000000001</v>
      </c>
      <c r="DQ1022">
        <v>56</v>
      </c>
    </row>
    <row r="1023" spans="95:122" x14ac:dyDescent="0.25">
      <c r="CQ1023" t="s">
        <v>637</v>
      </c>
      <c r="CR1023" t="s">
        <v>124</v>
      </c>
      <c r="CS1023" t="s">
        <v>544</v>
      </c>
      <c r="CT1023">
        <v>46066</v>
      </c>
      <c r="CU1023">
        <v>1</v>
      </c>
      <c r="CV1023">
        <v>1</v>
      </c>
      <c r="CX1023">
        <v>1</v>
      </c>
      <c r="CZ1023">
        <v>2.5462962962962961E-4</v>
      </c>
      <c r="DA1023">
        <v>2.5462962962962961E-4</v>
      </c>
      <c r="DB1023">
        <v>0.23337962962962963</v>
      </c>
      <c r="DC1023">
        <v>0.18733796296296296</v>
      </c>
      <c r="DD1023">
        <v>113</v>
      </c>
      <c r="DE1023">
        <v>199</v>
      </c>
      <c r="DF1023">
        <v>27</v>
      </c>
      <c r="DG1023" t="s">
        <v>1091</v>
      </c>
      <c r="DH1023">
        <v>21129</v>
      </c>
      <c r="DI1023">
        <v>0.2389</v>
      </c>
      <c r="DQ1023">
        <v>56</v>
      </c>
    </row>
    <row r="1024" spans="95:122" x14ac:dyDescent="0.25">
      <c r="CQ1024" t="s">
        <v>637</v>
      </c>
      <c r="CR1024" t="s">
        <v>125</v>
      </c>
      <c r="CS1024" t="s">
        <v>18</v>
      </c>
      <c r="CT1024">
        <v>46080</v>
      </c>
      <c r="CU1024">
        <v>1</v>
      </c>
      <c r="CV1024">
        <v>1</v>
      </c>
      <c r="CW1024">
        <v>1</v>
      </c>
      <c r="CZ1024">
        <v>0.16975694444444445</v>
      </c>
      <c r="DA1024">
        <v>0.16975694444444445</v>
      </c>
      <c r="DB1024">
        <v>0.12496527777777777</v>
      </c>
      <c r="DC1024">
        <v>6.5902777777777782E-2</v>
      </c>
      <c r="DD1024">
        <v>103</v>
      </c>
      <c r="DE1024">
        <v>180</v>
      </c>
      <c r="DF1024">
        <v>19</v>
      </c>
      <c r="DG1024" t="s">
        <v>694</v>
      </c>
      <c r="DH1024">
        <v>22612</v>
      </c>
      <c r="DI1024">
        <v>0.1845</v>
      </c>
      <c r="DQ1024">
        <v>56</v>
      </c>
    </row>
    <row r="1025" spans="95:121" x14ac:dyDescent="0.25">
      <c r="CQ1025" t="s">
        <v>637</v>
      </c>
      <c r="CR1025" t="s">
        <v>125</v>
      </c>
      <c r="CS1025" t="s">
        <v>109</v>
      </c>
      <c r="CT1025">
        <v>46062</v>
      </c>
      <c r="CU1025">
        <v>1</v>
      </c>
      <c r="CV1025">
        <v>1</v>
      </c>
      <c r="CX1025">
        <v>1</v>
      </c>
      <c r="CZ1025">
        <v>1.8518518518518518E-4</v>
      </c>
      <c r="DA1025">
        <v>1.8518518518518518E-4</v>
      </c>
      <c r="DB1025">
        <v>2.8807870370370369E-2</v>
      </c>
      <c r="DC1025">
        <v>0</v>
      </c>
      <c r="DD1025">
        <v>114</v>
      </c>
      <c r="DE1025">
        <v>202</v>
      </c>
      <c r="DF1025">
        <v>14</v>
      </c>
      <c r="DG1025" t="s">
        <v>853</v>
      </c>
      <c r="DH1025">
        <v>24219</v>
      </c>
      <c r="DI1025">
        <v>0.12280000000000001</v>
      </c>
      <c r="DQ1025">
        <v>56</v>
      </c>
    </row>
    <row r="1026" spans="95:121" x14ac:dyDescent="0.25">
      <c r="CQ1026" t="s">
        <v>637</v>
      </c>
      <c r="CR1026" t="s">
        <v>125</v>
      </c>
      <c r="CS1026" t="s">
        <v>60</v>
      </c>
      <c r="CT1026">
        <v>46066</v>
      </c>
      <c r="CU1026">
        <v>1</v>
      </c>
      <c r="CV1026">
        <v>1</v>
      </c>
      <c r="CX1026">
        <v>1</v>
      </c>
      <c r="CZ1026">
        <v>2.3148148148148147E-5</v>
      </c>
      <c r="DA1026">
        <v>2.3148148148148147E-5</v>
      </c>
      <c r="DB1026">
        <v>0.17032407407407407</v>
      </c>
      <c r="DC1026">
        <v>6.7337962962962961E-2</v>
      </c>
      <c r="DD1026">
        <v>111</v>
      </c>
      <c r="DE1026">
        <v>149</v>
      </c>
      <c r="DF1026">
        <v>8</v>
      </c>
      <c r="DG1026">
        <v>2.625</v>
      </c>
      <c r="DH1026">
        <v>22929</v>
      </c>
      <c r="DI1026">
        <v>7.2099999999999997E-2</v>
      </c>
      <c r="DQ1026">
        <v>56</v>
      </c>
    </row>
    <row r="1027" spans="95:121" x14ac:dyDescent="0.25">
      <c r="CQ1027" t="s">
        <v>637</v>
      </c>
      <c r="CR1027" t="s">
        <v>125</v>
      </c>
      <c r="CS1027" t="s">
        <v>85</v>
      </c>
      <c r="CT1027">
        <v>46066</v>
      </c>
      <c r="CU1027">
        <v>1</v>
      </c>
      <c r="CV1027">
        <v>1</v>
      </c>
      <c r="CX1027">
        <v>1</v>
      </c>
      <c r="CZ1027">
        <v>0</v>
      </c>
      <c r="DA1027">
        <v>0</v>
      </c>
      <c r="DB1027">
        <v>0.15418981481481481</v>
      </c>
      <c r="DC1027">
        <v>0.13039351851851852</v>
      </c>
      <c r="DD1027">
        <v>114</v>
      </c>
      <c r="DE1027">
        <v>246</v>
      </c>
      <c r="DF1027">
        <v>14</v>
      </c>
      <c r="DG1027" t="s">
        <v>733</v>
      </c>
      <c r="DH1027">
        <v>39883</v>
      </c>
      <c r="DI1027">
        <v>0.12280000000000001</v>
      </c>
      <c r="DQ1027">
        <v>56</v>
      </c>
    </row>
    <row r="1028" spans="95:121" x14ac:dyDescent="0.25">
      <c r="CQ1028" t="s">
        <v>637</v>
      </c>
      <c r="CR1028" t="s">
        <v>125</v>
      </c>
      <c r="CS1028" t="s">
        <v>61</v>
      </c>
      <c r="CT1028">
        <v>46058</v>
      </c>
      <c r="CU1028">
        <v>1</v>
      </c>
      <c r="CV1028">
        <v>1</v>
      </c>
      <c r="CW1028">
        <v>1</v>
      </c>
      <c r="CZ1028">
        <v>1.1168981481481481E-2</v>
      </c>
      <c r="DA1028">
        <v>1.1168981481481481E-2</v>
      </c>
      <c r="DB1028">
        <v>1.3032407407407407E-2</v>
      </c>
      <c r="DC1028">
        <v>1.8159722222222223E-2</v>
      </c>
      <c r="DD1028">
        <v>108</v>
      </c>
      <c r="DE1028">
        <v>267</v>
      </c>
      <c r="DF1028">
        <v>13</v>
      </c>
      <c r="DG1028" t="s">
        <v>730</v>
      </c>
      <c r="DH1028">
        <v>61849</v>
      </c>
      <c r="DI1028">
        <v>0.12039999999999999</v>
      </c>
      <c r="DQ1028">
        <v>56</v>
      </c>
    </row>
    <row r="1029" spans="95:121" x14ac:dyDescent="0.25">
      <c r="CQ1029" t="s">
        <v>637</v>
      </c>
      <c r="CR1029" t="s">
        <v>125</v>
      </c>
      <c r="CS1029" t="s">
        <v>72</v>
      </c>
      <c r="CT1029">
        <v>46058</v>
      </c>
      <c r="CU1029">
        <v>1</v>
      </c>
      <c r="CV1029">
        <v>1</v>
      </c>
      <c r="CZ1029">
        <v>0</v>
      </c>
      <c r="DA1029">
        <v>0</v>
      </c>
      <c r="DB1029">
        <v>0</v>
      </c>
      <c r="DC1029">
        <v>0</v>
      </c>
      <c r="DQ1029">
        <v>56</v>
      </c>
    </row>
    <row r="1030" spans="95:121" x14ac:dyDescent="0.25">
      <c r="CQ1030" t="s">
        <v>637</v>
      </c>
      <c r="CR1030" t="s">
        <v>125</v>
      </c>
      <c r="CS1030" t="s">
        <v>72</v>
      </c>
      <c r="CT1030">
        <v>46071</v>
      </c>
      <c r="CU1030">
        <v>1</v>
      </c>
      <c r="CV1030">
        <v>1</v>
      </c>
      <c r="CZ1030">
        <v>0</v>
      </c>
      <c r="DA1030">
        <v>0</v>
      </c>
      <c r="DB1030">
        <v>0</v>
      </c>
      <c r="DC1030">
        <v>0</v>
      </c>
      <c r="DQ1030">
        <v>56</v>
      </c>
    </row>
    <row r="1031" spans="95:121" x14ac:dyDescent="0.25">
      <c r="CQ1031" t="s">
        <v>637</v>
      </c>
      <c r="CR1031" t="s">
        <v>125</v>
      </c>
      <c r="CS1031" t="s">
        <v>72</v>
      </c>
      <c r="CT1031">
        <v>46072</v>
      </c>
      <c r="CU1031">
        <v>1</v>
      </c>
      <c r="CV1031">
        <v>1</v>
      </c>
      <c r="CZ1031">
        <v>0</v>
      </c>
      <c r="DA1031">
        <v>0</v>
      </c>
      <c r="DB1031">
        <v>0</v>
      </c>
      <c r="DC1031">
        <v>0</v>
      </c>
      <c r="DQ1031">
        <v>56</v>
      </c>
    </row>
    <row r="1032" spans="95:121" x14ac:dyDescent="0.25">
      <c r="CQ1032" t="s">
        <v>637</v>
      </c>
      <c r="CR1032" t="s">
        <v>125</v>
      </c>
      <c r="CS1032" t="s">
        <v>72</v>
      </c>
      <c r="CT1032">
        <v>46073</v>
      </c>
      <c r="CU1032">
        <v>1</v>
      </c>
      <c r="CV1032">
        <v>1</v>
      </c>
      <c r="CZ1032">
        <v>0</v>
      </c>
      <c r="DA1032">
        <v>0</v>
      </c>
      <c r="DB1032">
        <v>0</v>
      </c>
      <c r="DC1032">
        <v>0</v>
      </c>
      <c r="DQ1032">
        <v>56</v>
      </c>
    </row>
    <row r="1033" spans="95:121" x14ac:dyDescent="0.25">
      <c r="CQ1033" t="s">
        <v>637</v>
      </c>
      <c r="CR1033" t="s">
        <v>125</v>
      </c>
      <c r="CS1033" t="s">
        <v>72</v>
      </c>
      <c r="CT1033">
        <v>46077</v>
      </c>
      <c r="CU1033">
        <v>1</v>
      </c>
      <c r="CV1033">
        <v>1</v>
      </c>
      <c r="CZ1033">
        <v>0</v>
      </c>
      <c r="DA1033">
        <v>0</v>
      </c>
      <c r="DB1033">
        <v>0</v>
      </c>
      <c r="DC1033">
        <v>0</v>
      </c>
      <c r="DQ1033">
        <v>56</v>
      </c>
    </row>
    <row r="1034" spans="95:121" x14ac:dyDescent="0.25">
      <c r="CQ1034" t="s">
        <v>637</v>
      </c>
      <c r="CR1034" t="s">
        <v>125</v>
      </c>
      <c r="CS1034" t="s">
        <v>72</v>
      </c>
      <c r="CT1034">
        <v>46079</v>
      </c>
      <c r="CU1034">
        <v>1</v>
      </c>
      <c r="CV1034">
        <v>1</v>
      </c>
      <c r="CZ1034">
        <v>1.1574074074074075E-4</v>
      </c>
      <c r="DA1034">
        <v>1.1574074074074075E-4</v>
      </c>
      <c r="DB1034">
        <v>0.1666087962962963</v>
      </c>
      <c r="DC1034">
        <v>0.17686342592592594</v>
      </c>
      <c r="DQ1034">
        <v>56</v>
      </c>
    </row>
    <row r="1035" spans="95:121" x14ac:dyDescent="0.25">
      <c r="CQ1035" t="s">
        <v>637</v>
      </c>
      <c r="CR1035" t="s">
        <v>125</v>
      </c>
      <c r="CS1035" t="s">
        <v>72</v>
      </c>
      <c r="CT1035">
        <v>46080</v>
      </c>
      <c r="CU1035">
        <v>1</v>
      </c>
      <c r="CV1035">
        <v>1</v>
      </c>
      <c r="CZ1035">
        <v>4.6296296296296294E-5</v>
      </c>
      <c r="DA1035">
        <v>4.6296296296296294E-5</v>
      </c>
      <c r="DB1035">
        <v>0.20226851851851851</v>
      </c>
      <c r="DC1035">
        <v>0.19089120370370372</v>
      </c>
      <c r="DQ1035">
        <v>56</v>
      </c>
    </row>
    <row r="1036" spans="95:121" x14ac:dyDescent="0.25">
      <c r="CQ1036" t="s">
        <v>637</v>
      </c>
      <c r="CR1036" t="s">
        <v>125</v>
      </c>
      <c r="CS1036" t="s">
        <v>122</v>
      </c>
      <c r="CT1036">
        <v>46066</v>
      </c>
      <c r="CU1036">
        <v>1</v>
      </c>
      <c r="CV1036">
        <v>1</v>
      </c>
      <c r="CX1036">
        <v>1</v>
      </c>
      <c r="CZ1036">
        <v>0</v>
      </c>
      <c r="DA1036">
        <v>0</v>
      </c>
      <c r="DB1036">
        <v>0.23593749999999999</v>
      </c>
      <c r="DC1036">
        <v>0.17541666666666667</v>
      </c>
      <c r="DD1036">
        <v>51</v>
      </c>
      <c r="DE1036">
        <v>164</v>
      </c>
      <c r="DF1036">
        <v>11</v>
      </c>
      <c r="DG1036" t="s">
        <v>850</v>
      </c>
      <c r="DH1036">
        <v>64257</v>
      </c>
      <c r="DI1036">
        <v>0.2157</v>
      </c>
      <c r="DQ1036">
        <v>56</v>
      </c>
    </row>
    <row r="1037" spans="95:121" x14ac:dyDescent="0.25">
      <c r="CQ1037" t="s">
        <v>637</v>
      </c>
      <c r="CR1037" t="s">
        <v>125</v>
      </c>
      <c r="CS1037" t="s">
        <v>122</v>
      </c>
      <c r="CT1037">
        <v>46073</v>
      </c>
      <c r="CU1037">
        <v>1</v>
      </c>
      <c r="CV1037">
        <v>1</v>
      </c>
      <c r="CW1037">
        <v>1</v>
      </c>
      <c r="CZ1037">
        <v>4.7453703703703703E-3</v>
      </c>
      <c r="DA1037">
        <v>4.7453703703703703E-3</v>
      </c>
      <c r="DB1037">
        <v>0.17600694444444445</v>
      </c>
      <c r="DC1037">
        <v>0.14574074074074075</v>
      </c>
      <c r="DD1037">
        <v>64</v>
      </c>
      <c r="DE1037">
        <v>183</v>
      </c>
      <c r="DF1037">
        <v>10</v>
      </c>
      <c r="DG1037">
        <v>1.1000000000000001</v>
      </c>
      <c r="DH1037">
        <v>40267</v>
      </c>
      <c r="DI1037">
        <v>0.15629999999999999</v>
      </c>
      <c r="DQ1037">
        <v>56</v>
      </c>
    </row>
    <row r="1038" spans="95:121" x14ac:dyDescent="0.25">
      <c r="CQ1038" t="s">
        <v>637</v>
      </c>
      <c r="CR1038" t="s">
        <v>125</v>
      </c>
      <c r="CS1038" t="s">
        <v>75</v>
      </c>
      <c r="CT1038">
        <v>46062</v>
      </c>
      <c r="CU1038">
        <v>1</v>
      </c>
      <c r="CV1038">
        <v>1</v>
      </c>
      <c r="CX1038">
        <v>1</v>
      </c>
      <c r="CZ1038">
        <v>2.8935185185185184E-4</v>
      </c>
      <c r="DA1038">
        <v>2.8935185185185184E-4</v>
      </c>
      <c r="DB1038">
        <v>5.3495370370370374E-2</v>
      </c>
      <c r="DC1038">
        <v>1.4236111111111112E-3</v>
      </c>
      <c r="DD1038">
        <v>67</v>
      </c>
      <c r="DE1038">
        <v>210</v>
      </c>
      <c r="DF1038">
        <v>9</v>
      </c>
      <c r="DG1038" t="s">
        <v>729</v>
      </c>
      <c r="DH1038">
        <v>21217</v>
      </c>
      <c r="DI1038">
        <v>0.1343</v>
      </c>
      <c r="DQ1038">
        <v>56</v>
      </c>
    </row>
    <row r="1039" spans="95:121" x14ac:dyDescent="0.25">
      <c r="CQ1039" t="s">
        <v>637</v>
      </c>
      <c r="CR1039" t="s">
        <v>125</v>
      </c>
      <c r="CS1039" t="s">
        <v>206</v>
      </c>
      <c r="CT1039">
        <v>46062</v>
      </c>
      <c r="CU1039">
        <v>1</v>
      </c>
      <c r="CV1039">
        <v>1</v>
      </c>
      <c r="CX1039">
        <v>1</v>
      </c>
      <c r="CZ1039">
        <v>1.1574074074074073E-5</v>
      </c>
      <c r="DA1039">
        <v>1.1574074074074073E-5</v>
      </c>
      <c r="DB1039">
        <v>7.3148148148148148E-3</v>
      </c>
      <c r="DC1039">
        <v>1.6087962962962963E-3</v>
      </c>
      <c r="DD1039">
        <v>157</v>
      </c>
      <c r="DE1039">
        <v>286</v>
      </c>
      <c r="DF1039">
        <v>18</v>
      </c>
      <c r="DG1039" t="s">
        <v>770</v>
      </c>
      <c r="DH1039">
        <v>45183</v>
      </c>
      <c r="DI1039">
        <v>0.11459999999999999</v>
      </c>
      <c r="DQ1039">
        <v>56</v>
      </c>
    </row>
    <row r="1040" spans="95:121" x14ac:dyDescent="0.25">
      <c r="CQ1040" t="s">
        <v>637</v>
      </c>
      <c r="CR1040" t="s">
        <v>125</v>
      </c>
      <c r="CS1040" t="s">
        <v>10</v>
      </c>
      <c r="CT1040">
        <v>46062</v>
      </c>
      <c r="CU1040">
        <v>1</v>
      </c>
      <c r="CV1040">
        <v>1</v>
      </c>
      <c r="CX1040">
        <v>1</v>
      </c>
      <c r="CZ1040">
        <v>5.7870370370370373E-5</v>
      </c>
      <c r="DA1040">
        <v>5.7870370370370373E-5</v>
      </c>
      <c r="DB1040">
        <v>6.5740740740740742E-3</v>
      </c>
      <c r="DC1040">
        <v>1.3043981481481481E-2</v>
      </c>
      <c r="DD1040">
        <v>118</v>
      </c>
      <c r="DE1040">
        <v>237</v>
      </c>
      <c r="DF1040">
        <v>15</v>
      </c>
      <c r="DG1040">
        <v>1.2</v>
      </c>
      <c r="DH1040">
        <v>44245</v>
      </c>
      <c r="DI1040">
        <v>0.12709999999999999</v>
      </c>
      <c r="DQ1040">
        <v>56</v>
      </c>
    </row>
    <row r="1041" spans="95:122" x14ac:dyDescent="0.25">
      <c r="CQ1041" t="s">
        <v>637</v>
      </c>
      <c r="CR1041" t="s">
        <v>125</v>
      </c>
      <c r="CS1041" t="s">
        <v>10</v>
      </c>
      <c r="CT1041">
        <v>46066</v>
      </c>
      <c r="CU1041">
        <v>1</v>
      </c>
      <c r="CV1041">
        <v>1</v>
      </c>
      <c r="CX1041">
        <v>1</v>
      </c>
      <c r="CZ1041">
        <v>9.2592592592592588E-5</v>
      </c>
      <c r="DA1041">
        <v>9.2592592592592588E-5</v>
      </c>
      <c r="DB1041">
        <v>0.12238425925925926</v>
      </c>
      <c r="DC1041">
        <v>9.6203703703703708E-2</v>
      </c>
      <c r="DD1041">
        <v>164</v>
      </c>
      <c r="DE1041">
        <v>261</v>
      </c>
      <c r="DF1041">
        <v>27</v>
      </c>
      <c r="DG1041" t="s">
        <v>677</v>
      </c>
      <c r="DH1041">
        <v>41163</v>
      </c>
      <c r="DI1041">
        <v>0.1646</v>
      </c>
      <c r="DQ1041">
        <v>56</v>
      </c>
    </row>
    <row r="1042" spans="95:122" x14ac:dyDescent="0.25">
      <c r="CQ1042" t="s">
        <v>637</v>
      </c>
      <c r="CR1042" t="s">
        <v>2</v>
      </c>
      <c r="CS1042" t="s">
        <v>15</v>
      </c>
      <c r="CT1042">
        <v>46062</v>
      </c>
      <c r="CU1042">
        <v>1</v>
      </c>
      <c r="CV1042">
        <v>1</v>
      </c>
      <c r="CX1042">
        <v>1</v>
      </c>
      <c r="CZ1042">
        <v>2.3148148148148147E-5</v>
      </c>
      <c r="DA1042">
        <v>2.3148148148148147E-5</v>
      </c>
      <c r="DB1042">
        <v>3.9525462962962964E-2</v>
      </c>
      <c r="DC1042">
        <v>1.3217592592592593E-2</v>
      </c>
      <c r="DD1042">
        <v>72</v>
      </c>
      <c r="DE1042">
        <v>84</v>
      </c>
      <c r="DF1042">
        <v>7</v>
      </c>
      <c r="DG1042" t="s">
        <v>748</v>
      </c>
      <c r="DH1042">
        <v>20193</v>
      </c>
      <c r="DI1042">
        <v>9.7199999999999995E-2</v>
      </c>
      <c r="DQ1042">
        <v>56</v>
      </c>
    </row>
    <row r="1043" spans="95:122" x14ac:dyDescent="0.25">
      <c r="CQ1043" t="s">
        <v>637</v>
      </c>
      <c r="CR1043" t="s">
        <v>2</v>
      </c>
      <c r="CS1043" t="s">
        <v>42</v>
      </c>
      <c r="CT1043">
        <v>46056</v>
      </c>
      <c r="CU1043">
        <v>1</v>
      </c>
      <c r="CV1043">
        <v>1</v>
      </c>
      <c r="CX1043">
        <v>1</v>
      </c>
      <c r="CZ1043">
        <v>9.837962962962962E-4</v>
      </c>
      <c r="DA1043">
        <v>9.837962962962962E-4</v>
      </c>
      <c r="DB1043">
        <v>2.074074074074074E-2</v>
      </c>
      <c r="DC1043">
        <v>1.7696759259259259E-2</v>
      </c>
      <c r="DD1043">
        <v>118</v>
      </c>
      <c r="DE1043">
        <v>214</v>
      </c>
      <c r="DF1043">
        <v>36</v>
      </c>
      <c r="DG1043" t="s">
        <v>706</v>
      </c>
      <c r="DH1043">
        <v>13382</v>
      </c>
      <c r="DI1043">
        <v>0.30509999999999998</v>
      </c>
      <c r="DQ1043">
        <v>56</v>
      </c>
    </row>
    <row r="1044" spans="95:122" x14ac:dyDescent="0.25">
      <c r="CQ1044" t="s">
        <v>637</v>
      </c>
      <c r="CR1044" t="s">
        <v>2</v>
      </c>
      <c r="CS1044" t="s">
        <v>68</v>
      </c>
      <c r="CT1044">
        <v>46058</v>
      </c>
      <c r="CU1044">
        <v>1</v>
      </c>
      <c r="CV1044">
        <v>1</v>
      </c>
      <c r="CZ1044">
        <v>0</v>
      </c>
      <c r="DA1044">
        <v>0</v>
      </c>
      <c r="DB1044">
        <v>0</v>
      </c>
      <c r="DC1044">
        <v>0</v>
      </c>
      <c r="DQ1044">
        <v>56</v>
      </c>
    </row>
    <row r="1045" spans="95:122" x14ac:dyDescent="0.25">
      <c r="CQ1045" t="s">
        <v>637</v>
      </c>
      <c r="CR1045" t="s">
        <v>2</v>
      </c>
      <c r="CS1045" t="s">
        <v>29</v>
      </c>
      <c r="CT1045">
        <v>46056</v>
      </c>
      <c r="CU1045">
        <v>1</v>
      </c>
      <c r="CV1045">
        <v>1</v>
      </c>
      <c r="CX1045">
        <v>1</v>
      </c>
      <c r="CZ1045">
        <v>1.5625000000000001E-3</v>
      </c>
      <c r="DA1045">
        <v>1.5625000000000001E-3</v>
      </c>
      <c r="DB1045">
        <v>3.5567129629629629E-2</v>
      </c>
      <c r="DC1045">
        <v>3.9814814814814817E-2</v>
      </c>
      <c r="DD1045">
        <v>79</v>
      </c>
      <c r="DE1045">
        <v>132</v>
      </c>
      <c r="DF1045">
        <v>30</v>
      </c>
      <c r="DG1045" t="s">
        <v>742</v>
      </c>
      <c r="DH1045">
        <v>19520</v>
      </c>
      <c r="DI1045">
        <v>0.37969999999999998</v>
      </c>
      <c r="DQ1045">
        <v>56</v>
      </c>
    </row>
    <row r="1046" spans="95:122" x14ac:dyDescent="0.25">
      <c r="CQ1046" t="s">
        <v>637</v>
      </c>
      <c r="CR1046" t="s">
        <v>2</v>
      </c>
      <c r="CS1046" t="s">
        <v>25</v>
      </c>
      <c r="CT1046">
        <v>46055</v>
      </c>
      <c r="CU1046">
        <v>1</v>
      </c>
      <c r="CV1046">
        <v>1</v>
      </c>
      <c r="CW1046">
        <v>1</v>
      </c>
      <c r="CZ1046">
        <v>4.2939814814814811E-3</v>
      </c>
      <c r="DA1046">
        <v>4.2939814814814811E-3</v>
      </c>
      <c r="DB1046">
        <v>1.9004629629629628E-2</v>
      </c>
      <c r="DC1046">
        <v>1.6944444444444446E-2</v>
      </c>
      <c r="DD1046">
        <v>58</v>
      </c>
      <c r="DE1046">
        <v>130</v>
      </c>
      <c r="DF1046">
        <v>29</v>
      </c>
      <c r="DG1046" t="s">
        <v>984</v>
      </c>
      <c r="DH1046">
        <v>23990</v>
      </c>
      <c r="DI1046">
        <v>0.5</v>
      </c>
      <c r="DJ1046">
        <v>1</v>
      </c>
      <c r="DK1046">
        <v>3.4500000000000003E-2</v>
      </c>
      <c r="DL1046">
        <v>1650</v>
      </c>
      <c r="DM1046">
        <v>1650</v>
      </c>
      <c r="DN1046">
        <v>1650</v>
      </c>
      <c r="DO1046">
        <v>1</v>
      </c>
      <c r="DQ1046">
        <v>56</v>
      </c>
      <c r="DR1046">
        <v>1650</v>
      </c>
    </row>
    <row r="1047" spans="95:122" x14ac:dyDescent="0.25">
      <c r="CQ1047" t="s">
        <v>637</v>
      </c>
      <c r="CR1047" t="s">
        <v>2</v>
      </c>
      <c r="CS1047" t="s">
        <v>25</v>
      </c>
      <c r="CT1047">
        <v>46058</v>
      </c>
      <c r="CU1047">
        <v>1</v>
      </c>
      <c r="CV1047">
        <v>1</v>
      </c>
      <c r="CW1047">
        <v>1</v>
      </c>
      <c r="CZ1047">
        <v>2.6064814814814815E-2</v>
      </c>
      <c r="DA1047">
        <v>2.6064814814814815E-2</v>
      </c>
      <c r="DB1047">
        <v>0.11583333333333333</v>
      </c>
      <c r="DC1047">
        <v>1.9155092592592592E-2</v>
      </c>
      <c r="DD1047">
        <v>72</v>
      </c>
      <c r="DE1047">
        <v>135</v>
      </c>
      <c r="DF1047">
        <v>17</v>
      </c>
      <c r="DG1047" t="s">
        <v>894</v>
      </c>
      <c r="DH1047">
        <v>32125</v>
      </c>
      <c r="DI1047">
        <v>0.2361</v>
      </c>
      <c r="DQ1047">
        <v>56</v>
      </c>
    </row>
    <row r="1048" spans="95:122" x14ac:dyDescent="0.25">
      <c r="CQ1048" t="s">
        <v>637</v>
      </c>
      <c r="CR1048" t="s">
        <v>2</v>
      </c>
      <c r="CS1048" t="s">
        <v>38</v>
      </c>
      <c r="CT1048">
        <v>46059</v>
      </c>
      <c r="CU1048">
        <v>1</v>
      </c>
      <c r="CV1048">
        <v>1</v>
      </c>
      <c r="CX1048">
        <v>1</v>
      </c>
      <c r="CZ1048">
        <v>6.7129629629629625E-4</v>
      </c>
      <c r="DA1048">
        <v>6.7129629629629625E-4</v>
      </c>
      <c r="DB1048">
        <v>1.7141203703703704E-2</v>
      </c>
      <c r="DC1048">
        <v>4.4606481481481483E-2</v>
      </c>
      <c r="DD1048">
        <v>101</v>
      </c>
      <c r="DE1048">
        <v>137</v>
      </c>
      <c r="DF1048">
        <v>26</v>
      </c>
      <c r="DG1048" t="s">
        <v>746</v>
      </c>
      <c r="DH1048">
        <v>25573</v>
      </c>
      <c r="DI1048">
        <v>0.25740000000000002</v>
      </c>
      <c r="DJ1048">
        <v>2</v>
      </c>
      <c r="DK1048">
        <v>7.6899999999999996E-2</v>
      </c>
      <c r="DL1048">
        <v>505</v>
      </c>
      <c r="DM1048">
        <v>253</v>
      </c>
      <c r="DQ1048">
        <v>56</v>
      </c>
    </row>
    <row r="1049" spans="95:122" x14ac:dyDescent="0.25">
      <c r="CQ1049" t="s">
        <v>637</v>
      </c>
      <c r="CR1049" t="s">
        <v>2</v>
      </c>
      <c r="CS1049" t="s">
        <v>79</v>
      </c>
      <c r="CT1049">
        <v>46062</v>
      </c>
      <c r="CU1049">
        <v>1</v>
      </c>
      <c r="CV1049">
        <v>1</v>
      </c>
      <c r="CX1049">
        <v>1</v>
      </c>
      <c r="CZ1049">
        <v>4.6296296296296294E-5</v>
      </c>
      <c r="DA1049">
        <v>4.6296296296296294E-5</v>
      </c>
      <c r="DB1049">
        <v>2.8668981481481483E-2</v>
      </c>
      <c r="DC1049">
        <v>3.4722222222222222E-5</v>
      </c>
      <c r="DD1049">
        <v>74</v>
      </c>
      <c r="DE1049">
        <v>135</v>
      </c>
      <c r="DF1049">
        <v>18</v>
      </c>
      <c r="DG1049" t="s">
        <v>786</v>
      </c>
      <c r="DH1049">
        <v>41247</v>
      </c>
      <c r="DI1049">
        <v>0.2432</v>
      </c>
      <c r="DQ1049">
        <v>56</v>
      </c>
    </row>
    <row r="1050" spans="95:122" x14ac:dyDescent="0.25">
      <c r="CQ1050" t="s">
        <v>637</v>
      </c>
      <c r="CR1050" t="s">
        <v>6</v>
      </c>
      <c r="CS1050" t="s">
        <v>80</v>
      </c>
      <c r="CT1050">
        <v>46063</v>
      </c>
      <c r="CU1050">
        <v>1</v>
      </c>
      <c r="CV1050">
        <v>1</v>
      </c>
      <c r="CX1050">
        <v>1</v>
      </c>
      <c r="CZ1050">
        <v>1.0416666666666667E-4</v>
      </c>
      <c r="DA1050">
        <v>1.0416666666666667E-4</v>
      </c>
      <c r="DB1050">
        <v>3.605324074074074E-2</v>
      </c>
      <c r="DC1050">
        <v>1.9467592592592592E-2</v>
      </c>
      <c r="DD1050">
        <v>109</v>
      </c>
      <c r="DE1050">
        <v>159</v>
      </c>
      <c r="DF1050">
        <v>24</v>
      </c>
      <c r="DG1050" t="s">
        <v>739</v>
      </c>
      <c r="DH1050">
        <v>13995</v>
      </c>
      <c r="DI1050">
        <v>0.22020000000000001</v>
      </c>
      <c r="DQ1050">
        <v>56</v>
      </c>
    </row>
    <row r="1051" spans="95:122" x14ac:dyDescent="0.25">
      <c r="CQ1051" t="s">
        <v>637</v>
      </c>
      <c r="CR1051" t="s">
        <v>6</v>
      </c>
      <c r="CS1051" t="s">
        <v>105</v>
      </c>
      <c r="CT1051">
        <v>46056</v>
      </c>
      <c r="CU1051">
        <v>1</v>
      </c>
      <c r="CV1051">
        <v>1</v>
      </c>
      <c r="CW1051">
        <v>1</v>
      </c>
      <c r="CZ1051">
        <v>5.9143518518518521E-3</v>
      </c>
      <c r="DA1051">
        <v>5.9143518518518521E-3</v>
      </c>
      <c r="DB1051">
        <v>3.2569444444444443E-2</v>
      </c>
      <c r="DC1051">
        <v>2.9930555555555554E-2</v>
      </c>
      <c r="DD1051">
        <v>92</v>
      </c>
      <c r="DE1051">
        <v>208</v>
      </c>
      <c r="DF1051">
        <v>22</v>
      </c>
      <c r="DG1051" t="s">
        <v>850</v>
      </c>
      <c r="DH1051">
        <v>20139</v>
      </c>
      <c r="DI1051">
        <v>0.23910000000000001</v>
      </c>
      <c r="DQ1051">
        <v>56</v>
      </c>
    </row>
    <row r="1052" spans="95:122" x14ac:dyDescent="0.25">
      <c r="CQ1052" t="s">
        <v>637</v>
      </c>
      <c r="CR1052" t="s">
        <v>6</v>
      </c>
      <c r="CS1052" t="s">
        <v>105</v>
      </c>
      <c r="CT1052">
        <v>46063</v>
      </c>
      <c r="CU1052">
        <v>1</v>
      </c>
      <c r="CV1052">
        <v>1</v>
      </c>
      <c r="CX1052">
        <v>1</v>
      </c>
      <c r="CZ1052">
        <v>4.6296296296296294E-5</v>
      </c>
      <c r="DA1052">
        <v>4.6296296296296294E-5</v>
      </c>
      <c r="DB1052">
        <v>3.5104166666666665E-2</v>
      </c>
      <c r="DC1052">
        <v>2.6261574074074073E-2</v>
      </c>
      <c r="DD1052">
        <v>112</v>
      </c>
      <c r="DE1052">
        <v>223</v>
      </c>
      <c r="DF1052">
        <v>34</v>
      </c>
      <c r="DG1052" t="s">
        <v>1133</v>
      </c>
      <c r="DH1052">
        <v>25562</v>
      </c>
      <c r="DI1052">
        <v>0.30359999999999998</v>
      </c>
      <c r="DQ1052">
        <v>56</v>
      </c>
    </row>
    <row r="1053" spans="95:122" x14ac:dyDescent="0.25">
      <c r="CQ1053" t="s">
        <v>637</v>
      </c>
      <c r="CR1053" t="s">
        <v>6</v>
      </c>
      <c r="CS1053" t="s">
        <v>26</v>
      </c>
      <c r="CT1053">
        <v>46063</v>
      </c>
      <c r="CU1053">
        <v>1</v>
      </c>
      <c r="CV1053">
        <v>1</v>
      </c>
      <c r="CX1053">
        <v>1</v>
      </c>
      <c r="CZ1053">
        <v>6.9444444444444444E-5</v>
      </c>
      <c r="DA1053">
        <v>6.9444444444444444E-5</v>
      </c>
      <c r="DB1053">
        <v>2.2604166666666668E-2</v>
      </c>
      <c r="DC1053">
        <v>2.6284722222222223E-2</v>
      </c>
      <c r="DD1053">
        <v>188</v>
      </c>
      <c r="DE1053">
        <v>303</v>
      </c>
      <c r="DF1053">
        <v>26</v>
      </c>
      <c r="DG1053" t="s">
        <v>711</v>
      </c>
      <c r="DH1053">
        <v>10699</v>
      </c>
      <c r="DI1053">
        <v>0.13830000000000001</v>
      </c>
      <c r="DQ1053">
        <v>56</v>
      </c>
    </row>
    <row r="1054" spans="95:122" x14ac:dyDescent="0.25">
      <c r="CQ1054" t="s">
        <v>637</v>
      </c>
      <c r="CR1054" t="s">
        <v>6</v>
      </c>
      <c r="CS1054" t="s">
        <v>11</v>
      </c>
      <c r="CT1054">
        <v>46056</v>
      </c>
      <c r="CU1054">
        <v>1</v>
      </c>
      <c r="CV1054">
        <v>1</v>
      </c>
      <c r="CZ1054">
        <v>0</v>
      </c>
      <c r="DA1054">
        <v>0</v>
      </c>
      <c r="DB1054">
        <v>0</v>
      </c>
      <c r="DC1054">
        <v>0</v>
      </c>
      <c r="DQ1054">
        <v>56</v>
      </c>
    </row>
    <row r="1055" spans="95:122" x14ac:dyDescent="0.25">
      <c r="CQ1055" t="s">
        <v>637</v>
      </c>
      <c r="CR1055" t="s">
        <v>6</v>
      </c>
      <c r="CS1055" t="s">
        <v>11</v>
      </c>
      <c r="CT1055">
        <v>46065</v>
      </c>
      <c r="CU1055">
        <v>1</v>
      </c>
      <c r="CV1055">
        <v>1</v>
      </c>
      <c r="CZ1055">
        <v>0</v>
      </c>
      <c r="DA1055">
        <v>0</v>
      </c>
      <c r="DB1055">
        <v>0</v>
      </c>
      <c r="DC1055">
        <v>0</v>
      </c>
      <c r="DQ1055">
        <v>56</v>
      </c>
    </row>
    <row r="1056" spans="95:122" x14ac:dyDescent="0.25">
      <c r="CQ1056" t="s">
        <v>637</v>
      </c>
      <c r="CR1056" t="s">
        <v>6</v>
      </c>
      <c r="CS1056" t="s">
        <v>11</v>
      </c>
      <c r="CT1056">
        <v>46070</v>
      </c>
      <c r="CU1056">
        <v>1</v>
      </c>
      <c r="CV1056">
        <v>1</v>
      </c>
      <c r="CZ1056">
        <v>0</v>
      </c>
      <c r="DA1056">
        <v>0</v>
      </c>
      <c r="DB1056">
        <v>0</v>
      </c>
      <c r="DC1056">
        <v>0</v>
      </c>
      <c r="DQ1056">
        <v>56</v>
      </c>
    </row>
    <row r="1057" spans="95:122" x14ac:dyDescent="0.25">
      <c r="CQ1057" t="s">
        <v>637</v>
      </c>
      <c r="CR1057" t="s">
        <v>6</v>
      </c>
      <c r="CS1057" t="s">
        <v>11</v>
      </c>
      <c r="CT1057">
        <v>46077</v>
      </c>
      <c r="CU1057">
        <v>1</v>
      </c>
      <c r="CV1057">
        <v>1</v>
      </c>
      <c r="CZ1057">
        <v>0</v>
      </c>
      <c r="DA1057">
        <v>0</v>
      </c>
      <c r="DB1057">
        <v>0</v>
      </c>
      <c r="DC1057">
        <v>0</v>
      </c>
      <c r="DQ1057">
        <v>56</v>
      </c>
    </row>
    <row r="1058" spans="95:122" x14ac:dyDescent="0.25">
      <c r="CQ1058" t="s">
        <v>637</v>
      </c>
      <c r="CR1058" t="s">
        <v>6</v>
      </c>
      <c r="CS1058" t="s">
        <v>11</v>
      </c>
      <c r="CT1058">
        <v>46080</v>
      </c>
      <c r="CU1058">
        <v>1</v>
      </c>
      <c r="CV1058">
        <v>1</v>
      </c>
      <c r="CZ1058">
        <v>9.2592592592592588E-5</v>
      </c>
      <c r="DA1058">
        <v>9.2592592592592588E-5</v>
      </c>
      <c r="DB1058">
        <v>0.31479166666666669</v>
      </c>
      <c r="DC1058">
        <v>5.3055555555555557E-2</v>
      </c>
      <c r="DQ1058">
        <v>56</v>
      </c>
    </row>
    <row r="1059" spans="95:122" x14ac:dyDescent="0.25">
      <c r="CQ1059" t="s">
        <v>637</v>
      </c>
      <c r="CR1059" t="s">
        <v>3</v>
      </c>
      <c r="CS1059" t="s">
        <v>377</v>
      </c>
      <c r="CT1059">
        <v>46064</v>
      </c>
      <c r="CU1059">
        <v>1</v>
      </c>
      <c r="CV1059">
        <v>1</v>
      </c>
      <c r="CW1059">
        <v>1</v>
      </c>
      <c r="CZ1059">
        <v>2.2141203703703705E-2</v>
      </c>
      <c r="DA1059">
        <v>2.2141203703703705E-2</v>
      </c>
      <c r="DB1059">
        <v>8.1018518518518516E-5</v>
      </c>
      <c r="DC1059">
        <v>4.4560185185185189E-3</v>
      </c>
      <c r="DD1059">
        <v>94</v>
      </c>
      <c r="DE1059">
        <v>143</v>
      </c>
      <c r="DF1059">
        <v>23</v>
      </c>
      <c r="DG1059" t="s">
        <v>1111</v>
      </c>
      <c r="DH1059">
        <v>29928</v>
      </c>
      <c r="DI1059">
        <v>0.2447</v>
      </c>
      <c r="DQ1059">
        <v>56</v>
      </c>
    </row>
    <row r="1060" spans="95:122" x14ac:dyDescent="0.25">
      <c r="CQ1060" t="s">
        <v>637</v>
      </c>
      <c r="CR1060" t="s">
        <v>3</v>
      </c>
      <c r="CS1060" t="s">
        <v>377</v>
      </c>
      <c r="CT1060">
        <v>46071</v>
      </c>
      <c r="CU1060">
        <v>1</v>
      </c>
      <c r="CV1060">
        <v>1</v>
      </c>
      <c r="CX1060">
        <v>1</v>
      </c>
      <c r="CZ1060">
        <v>0</v>
      </c>
      <c r="DA1060">
        <v>0</v>
      </c>
      <c r="DB1060">
        <v>0.17819444444444443</v>
      </c>
      <c r="DC1060">
        <v>0.18994212962962964</v>
      </c>
      <c r="DD1060">
        <v>93</v>
      </c>
      <c r="DE1060">
        <v>166</v>
      </c>
      <c r="DF1060">
        <v>23</v>
      </c>
      <c r="DG1060" t="s">
        <v>1121</v>
      </c>
      <c r="DH1060">
        <v>43867</v>
      </c>
      <c r="DI1060">
        <v>0.24729999999999999</v>
      </c>
      <c r="DQ1060">
        <v>56</v>
      </c>
    </row>
    <row r="1061" spans="95:122" x14ac:dyDescent="0.25">
      <c r="CQ1061" t="s">
        <v>637</v>
      </c>
      <c r="CR1061" t="s">
        <v>3</v>
      </c>
      <c r="CS1061" t="s">
        <v>24</v>
      </c>
      <c r="CT1061">
        <v>46059</v>
      </c>
      <c r="CU1061">
        <v>1</v>
      </c>
      <c r="CV1061">
        <v>1</v>
      </c>
      <c r="CZ1061">
        <v>0</v>
      </c>
      <c r="DA1061">
        <v>0</v>
      </c>
      <c r="DB1061">
        <v>0</v>
      </c>
      <c r="DC1061">
        <v>0</v>
      </c>
      <c r="DQ1061">
        <v>56</v>
      </c>
    </row>
    <row r="1062" spans="95:122" x14ac:dyDescent="0.25">
      <c r="CQ1062" t="s">
        <v>637</v>
      </c>
      <c r="CR1062" t="s">
        <v>3</v>
      </c>
      <c r="CS1062" t="s">
        <v>24</v>
      </c>
      <c r="CT1062">
        <v>46064</v>
      </c>
      <c r="CU1062">
        <v>1</v>
      </c>
      <c r="CV1062">
        <v>1</v>
      </c>
      <c r="CZ1062">
        <v>0</v>
      </c>
      <c r="DA1062">
        <v>0</v>
      </c>
      <c r="DB1062">
        <v>0</v>
      </c>
      <c r="DC1062">
        <v>0</v>
      </c>
      <c r="DQ1062">
        <v>56</v>
      </c>
    </row>
    <row r="1063" spans="95:122" x14ac:dyDescent="0.25">
      <c r="CQ1063" t="s">
        <v>637</v>
      </c>
      <c r="CR1063" t="s">
        <v>3</v>
      </c>
      <c r="CS1063" t="s">
        <v>24</v>
      </c>
      <c r="CT1063">
        <v>46076</v>
      </c>
      <c r="CU1063">
        <v>1</v>
      </c>
      <c r="CV1063">
        <v>1</v>
      </c>
      <c r="CZ1063">
        <v>0</v>
      </c>
      <c r="DA1063">
        <v>0</v>
      </c>
      <c r="DB1063">
        <v>0</v>
      </c>
      <c r="DC1063">
        <v>0</v>
      </c>
      <c r="DQ1063">
        <v>56</v>
      </c>
    </row>
    <row r="1064" spans="95:122" x14ac:dyDescent="0.25">
      <c r="CQ1064" t="s">
        <v>637</v>
      </c>
      <c r="CR1064" t="s">
        <v>3</v>
      </c>
      <c r="CS1064" t="s">
        <v>24</v>
      </c>
      <c r="CT1064">
        <v>46080</v>
      </c>
      <c r="CU1064">
        <v>1</v>
      </c>
      <c r="CV1064">
        <v>1</v>
      </c>
      <c r="CZ1064">
        <v>2.5462962962962961E-4</v>
      </c>
      <c r="DA1064">
        <v>2.5462962962962961E-4</v>
      </c>
      <c r="DB1064">
        <v>0.24212962962962964</v>
      </c>
      <c r="DC1064">
        <v>0.13868055555555556</v>
      </c>
      <c r="DQ1064">
        <v>56</v>
      </c>
    </row>
    <row r="1065" spans="95:122" x14ac:dyDescent="0.25">
      <c r="CQ1065" t="s">
        <v>637</v>
      </c>
      <c r="CR1065" t="s">
        <v>3</v>
      </c>
      <c r="CS1065" t="s">
        <v>96</v>
      </c>
      <c r="CT1065">
        <v>46071</v>
      </c>
      <c r="CU1065">
        <v>1</v>
      </c>
      <c r="CV1065">
        <v>1</v>
      </c>
      <c r="CX1065">
        <v>1</v>
      </c>
      <c r="CZ1065">
        <v>0</v>
      </c>
      <c r="DA1065">
        <v>0</v>
      </c>
      <c r="DB1065">
        <v>0.19965277777777779</v>
      </c>
      <c r="DC1065">
        <v>0.1716550925925926</v>
      </c>
      <c r="DD1065">
        <v>61</v>
      </c>
      <c r="DE1065">
        <v>137</v>
      </c>
      <c r="DF1065">
        <v>5</v>
      </c>
      <c r="DG1065">
        <v>1.4</v>
      </c>
      <c r="DH1065">
        <v>16190</v>
      </c>
      <c r="DI1065">
        <v>8.2000000000000003E-2</v>
      </c>
      <c r="DQ1065">
        <v>56</v>
      </c>
    </row>
    <row r="1066" spans="95:122" x14ac:dyDescent="0.25">
      <c r="CQ1066" t="s">
        <v>637</v>
      </c>
      <c r="CR1066" t="s">
        <v>3</v>
      </c>
      <c r="CS1066" t="s">
        <v>17</v>
      </c>
      <c r="CT1066">
        <v>46071</v>
      </c>
      <c r="CU1066">
        <v>1</v>
      </c>
      <c r="CV1066">
        <v>1</v>
      </c>
      <c r="CX1066">
        <v>1</v>
      </c>
      <c r="CZ1066">
        <v>6.9444444444444444E-5</v>
      </c>
      <c r="DA1066">
        <v>6.9444444444444444E-5</v>
      </c>
      <c r="DB1066">
        <v>0.19407407407407407</v>
      </c>
      <c r="DC1066">
        <v>0.13662037037037036</v>
      </c>
      <c r="DD1066">
        <v>72</v>
      </c>
      <c r="DE1066">
        <v>151</v>
      </c>
      <c r="DF1066">
        <v>12</v>
      </c>
      <c r="DG1066">
        <v>1.75</v>
      </c>
      <c r="DH1066">
        <v>41450</v>
      </c>
      <c r="DI1066">
        <v>0.16669999999999999</v>
      </c>
      <c r="DQ1066">
        <v>56</v>
      </c>
    </row>
    <row r="1067" spans="95:122" x14ac:dyDescent="0.25">
      <c r="CQ1067" t="s">
        <v>637</v>
      </c>
      <c r="CR1067" t="s">
        <v>3</v>
      </c>
      <c r="CS1067" t="s">
        <v>207</v>
      </c>
      <c r="CT1067">
        <v>46055</v>
      </c>
      <c r="CU1067">
        <v>1</v>
      </c>
      <c r="CV1067">
        <v>1</v>
      </c>
      <c r="CX1067">
        <v>1</v>
      </c>
      <c r="CZ1067">
        <v>1.1574074074074073E-5</v>
      </c>
      <c r="DA1067">
        <v>1.1574074074074073E-5</v>
      </c>
      <c r="DB1067">
        <v>3.6631944444444446E-2</v>
      </c>
      <c r="DC1067">
        <v>1.3495370370370371E-2</v>
      </c>
      <c r="DD1067">
        <v>72</v>
      </c>
      <c r="DE1067">
        <v>137</v>
      </c>
      <c r="DF1067">
        <v>20</v>
      </c>
      <c r="DG1067">
        <v>1.55</v>
      </c>
      <c r="DH1067">
        <v>26127</v>
      </c>
      <c r="DI1067">
        <v>0.27779999999999999</v>
      </c>
      <c r="DJ1067">
        <v>1</v>
      </c>
      <c r="DK1067">
        <v>0.05</v>
      </c>
      <c r="DL1067">
        <v>22400</v>
      </c>
      <c r="DM1067">
        <v>22400</v>
      </c>
      <c r="DQ1067">
        <v>56</v>
      </c>
    </row>
    <row r="1068" spans="95:122" x14ac:dyDescent="0.25">
      <c r="CQ1068" t="s">
        <v>637</v>
      </c>
      <c r="CR1068" t="s">
        <v>124</v>
      </c>
      <c r="CS1068" t="s">
        <v>41</v>
      </c>
      <c r="CT1068">
        <v>46057</v>
      </c>
      <c r="CU1068">
        <v>1</v>
      </c>
      <c r="CV1068">
        <v>1</v>
      </c>
      <c r="CZ1068">
        <v>0</v>
      </c>
      <c r="DA1068">
        <v>0</v>
      </c>
      <c r="DB1068">
        <v>0</v>
      </c>
      <c r="DC1068">
        <v>0</v>
      </c>
      <c r="DQ1068">
        <v>54</v>
      </c>
    </row>
    <row r="1069" spans="95:122" x14ac:dyDescent="0.25">
      <c r="CQ1069" t="s">
        <v>637</v>
      </c>
      <c r="CR1069" t="s">
        <v>124</v>
      </c>
      <c r="CS1069" t="s">
        <v>497</v>
      </c>
      <c r="CT1069">
        <v>46055</v>
      </c>
      <c r="CU1069">
        <v>1</v>
      </c>
      <c r="CV1069">
        <v>1</v>
      </c>
      <c r="CX1069">
        <v>1</v>
      </c>
      <c r="CZ1069">
        <v>6.9444444444444444E-5</v>
      </c>
      <c r="DA1069">
        <v>6.9444444444444444E-5</v>
      </c>
      <c r="DB1069">
        <v>8.4398148148148153E-2</v>
      </c>
      <c r="DC1069">
        <v>4.3356481481481482E-2</v>
      </c>
      <c r="DD1069">
        <v>47</v>
      </c>
      <c r="DE1069">
        <v>53</v>
      </c>
      <c r="DF1069">
        <v>10</v>
      </c>
      <c r="DG1069">
        <v>1.5</v>
      </c>
      <c r="DH1069">
        <v>2414</v>
      </c>
      <c r="DI1069">
        <v>0.21279999999999999</v>
      </c>
      <c r="DQ1069">
        <v>54</v>
      </c>
    </row>
    <row r="1070" spans="95:122" x14ac:dyDescent="0.25">
      <c r="CQ1070" t="s">
        <v>637</v>
      </c>
      <c r="CR1070" t="s">
        <v>125</v>
      </c>
      <c r="CS1070" t="s">
        <v>12</v>
      </c>
      <c r="CT1070">
        <v>46055</v>
      </c>
      <c r="CU1070">
        <v>1</v>
      </c>
      <c r="CV1070">
        <v>1</v>
      </c>
      <c r="CX1070">
        <v>1</v>
      </c>
      <c r="CZ1070">
        <v>4.6296296296296294E-5</v>
      </c>
      <c r="DA1070">
        <v>4.6296296296296294E-5</v>
      </c>
      <c r="DB1070">
        <v>7.3842592592592599E-2</v>
      </c>
      <c r="DC1070">
        <v>3.6863425925925924E-2</v>
      </c>
      <c r="DD1070">
        <v>80</v>
      </c>
      <c r="DE1070">
        <v>255</v>
      </c>
      <c r="DF1070">
        <v>30</v>
      </c>
      <c r="DG1070">
        <v>1.5</v>
      </c>
      <c r="DH1070">
        <v>31488</v>
      </c>
      <c r="DI1070">
        <v>0.375</v>
      </c>
      <c r="DJ1070">
        <v>4</v>
      </c>
      <c r="DK1070">
        <v>0.1333</v>
      </c>
      <c r="DL1070">
        <v>3759</v>
      </c>
      <c r="DM1070">
        <v>940</v>
      </c>
      <c r="DN1070">
        <v>2790</v>
      </c>
      <c r="DO1070">
        <v>0.74219999999999997</v>
      </c>
      <c r="DQ1070">
        <v>54</v>
      </c>
      <c r="DR1070">
        <v>1395</v>
      </c>
    </row>
    <row r="1071" spans="95:122" x14ac:dyDescent="0.25">
      <c r="CQ1071" t="s">
        <v>637</v>
      </c>
      <c r="CR1071" t="s">
        <v>2</v>
      </c>
      <c r="CS1071" t="s">
        <v>68</v>
      </c>
      <c r="CT1071">
        <v>46076</v>
      </c>
      <c r="CU1071">
        <v>1</v>
      </c>
      <c r="CV1071">
        <v>1</v>
      </c>
      <c r="CZ1071">
        <v>0</v>
      </c>
      <c r="DA1071">
        <v>0</v>
      </c>
      <c r="DB1071">
        <v>0</v>
      </c>
      <c r="DC1071">
        <v>0</v>
      </c>
      <c r="DQ1071">
        <v>54</v>
      </c>
    </row>
    <row r="1072" spans="95:122" x14ac:dyDescent="0.25">
      <c r="CQ1072" t="s">
        <v>637</v>
      </c>
      <c r="CR1072" t="s">
        <v>2</v>
      </c>
      <c r="CS1072" t="s">
        <v>25</v>
      </c>
      <c r="CT1072">
        <v>46076</v>
      </c>
      <c r="CU1072">
        <v>1</v>
      </c>
      <c r="CV1072">
        <v>1</v>
      </c>
      <c r="CW1072">
        <v>1</v>
      </c>
      <c r="CZ1072">
        <v>5.9490740740740745E-3</v>
      </c>
      <c r="DA1072">
        <v>5.9490740740740745E-3</v>
      </c>
      <c r="DB1072">
        <v>0.19150462962962964</v>
      </c>
      <c r="DC1072">
        <v>0.13575231481481481</v>
      </c>
      <c r="DD1072">
        <v>71</v>
      </c>
      <c r="DE1072">
        <v>149</v>
      </c>
      <c r="DF1072">
        <v>22</v>
      </c>
      <c r="DG1072" t="s">
        <v>876</v>
      </c>
      <c r="DH1072">
        <v>13855</v>
      </c>
      <c r="DI1072">
        <v>0.30990000000000001</v>
      </c>
      <c r="DQ1072">
        <v>54</v>
      </c>
    </row>
    <row r="1073" spans="95:122" x14ac:dyDescent="0.25">
      <c r="CQ1073" t="s">
        <v>637</v>
      </c>
      <c r="CR1073" t="s">
        <v>2</v>
      </c>
      <c r="CS1073" t="s">
        <v>76</v>
      </c>
      <c r="CT1073">
        <v>46076</v>
      </c>
      <c r="CU1073">
        <v>1</v>
      </c>
      <c r="CV1073">
        <v>1</v>
      </c>
      <c r="CW1073">
        <v>1</v>
      </c>
      <c r="CZ1073">
        <v>6.2106481481481485E-2</v>
      </c>
      <c r="DA1073">
        <v>6.2106481481481485E-2</v>
      </c>
      <c r="DB1073">
        <v>0.13835648148148147</v>
      </c>
      <c r="DC1073">
        <v>0.15211805555555555</v>
      </c>
      <c r="DD1073">
        <v>93</v>
      </c>
      <c r="DE1073">
        <v>117</v>
      </c>
      <c r="DF1073">
        <v>19</v>
      </c>
      <c r="DG1073" t="s">
        <v>953</v>
      </c>
      <c r="DH1073">
        <v>27809</v>
      </c>
      <c r="DI1073">
        <v>0.20430000000000001</v>
      </c>
      <c r="DQ1073">
        <v>54</v>
      </c>
    </row>
    <row r="1074" spans="95:122" x14ac:dyDescent="0.25">
      <c r="CQ1074" t="s">
        <v>637</v>
      </c>
      <c r="CR1074" t="s">
        <v>125</v>
      </c>
      <c r="CS1074" t="s">
        <v>109</v>
      </c>
      <c r="CT1074">
        <v>46057</v>
      </c>
      <c r="CU1074">
        <v>1</v>
      </c>
      <c r="CV1074">
        <v>1</v>
      </c>
      <c r="CX1074">
        <v>1</v>
      </c>
      <c r="CZ1074">
        <v>2.8935185185185184E-4</v>
      </c>
      <c r="DA1074">
        <v>2.8935185185185184E-4</v>
      </c>
      <c r="DB1074">
        <v>8.6342592592592599E-3</v>
      </c>
      <c r="DC1074">
        <v>1.8298611111111113E-2</v>
      </c>
      <c r="DD1074">
        <v>140</v>
      </c>
      <c r="DE1074">
        <v>238</v>
      </c>
      <c r="DF1074">
        <v>18</v>
      </c>
      <c r="DG1074">
        <v>1.5</v>
      </c>
      <c r="DH1074">
        <v>32873</v>
      </c>
      <c r="DI1074">
        <v>0.12859999999999999</v>
      </c>
      <c r="DJ1074">
        <v>1</v>
      </c>
      <c r="DK1074">
        <v>5.5599999999999997E-2</v>
      </c>
      <c r="DL1074">
        <v>230</v>
      </c>
      <c r="DM1074">
        <v>230</v>
      </c>
      <c r="DQ1074">
        <v>52</v>
      </c>
    </row>
    <row r="1075" spans="95:122" x14ac:dyDescent="0.25">
      <c r="CQ1075" t="s">
        <v>637</v>
      </c>
      <c r="CR1075" t="s">
        <v>125</v>
      </c>
      <c r="CS1075" t="s">
        <v>72</v>
      </c>
      <c r="CT1075">
        <v>46076</v>
      </c>
      <c r="CU1075">
        <v>1</v>
      </c>
      <c r="CV1075">
        <v>1</v>
      </c>
      <c r="CZ1075">
        <v>0</v>
      </c>
      <c r="DA1075">
        <v>0</v>
      </c>
      <c r="DB1075">
        <v>0</v>
      </c>
      <c r="DC1075">
        <v>0</v>
      </c>
      <c r="DQ1075">
        <v>52</v>
      </c>
    </row>
    <row r="1076" spans="95:122" x14ac:dyDescent="0.25">
      <c r="CQ1076" t="s">
        <v>637</v>
      </c>
      <c r="CR1076" t="s">
        <v>2</v>
      </c>
      <c r="CS1076" t="s">
        <v>42</v>
      </c>
      <c r="CT1076">
        <v>46055</v>
      </c>
      <c r="CU1076">
        <v>1</v>
      </c>
      <c r="CV1076">
        <v>1</v>
      </c>
      <c r="CW1076">
        <v>1</v>
      </c>
      <c r="CZ1076">
        <v>5.2430555555555555E-3</v>
      </c>
      <c r="DA1076">
        <v>5.2430555555555555E-3</v>
      </c>
      <c r="DB1076">
        <v>3.6041666666666666E-2</v>
      </c>
      <c r="DC1076">
        <v>6.6898148148148151E-3</v>
      </c>
      <c r="DD1076">
        <v>81</v>
      </c>
      <c r="DE1076">
        <v>178</v>
      </c>
      <c r="DF1076">
        <v>33</v>
      </c>
      <c r="DG1076" t="s">
        <v>1134</v>
      </c>
      <c r="DH1076">
        <v>16881</v>
      </c>
      <c r="DI1076">
        <v>0.40739999999999998</v>
      </c>
      <c r="DJ1076">
        <v>5</v>
      </c>
      <c r="DK1076">
        <v>0.1515</v>
      </c>
      <c r="DL1076">
        <v>3277</v>
      </c>
      <c r="DM1076">
        <v>655</v>
      </c>
      <c r="DN1076">
        <v>2452</v>
      </c>
      <c r="DO1076">
        <v>0.74819999999999998</v>
      </c>
      <c r="DP1076">
        <v>0.72970000000000002</v>
      </c>
      <c r="DQ1076">
        <v>52</v>
      </c>
      <c r="DR1076">
        <v>613</v>
      </c>
    </row>
    <row r="1077" spans="95:122" x14ac:dyDescent="0.25">
      <c r="CQ1077" t="s">
        <v>637</v>
      </c>
      <c r="CR1077" t="s">
        <v>2</v>
      </c>
      <c r="CS1077" t="s">
        <v>68</v>
      </c>
      <c r="CT1077">
        <v>46069</v>
      </c>
      <c r="CU1077">
        <v>1</v>
      </c>
      <c r="CV1077">
        <v>1</v>
      </c>
      <c r="CZ1077">
        <v>0</v>
      </c>
      <c r="DA1077">
        <v>0</v>
      </c>
      <c r="DB1077">
        <v>0</v>
      </c>
      <c r="DC1077">
        <v>0</v>
      </c>
      <c r="DQ1077">
        <v>52</v>
      </c>
    </row>
    <row r="1078" spans="95:122" x14ac:dyDescent="0.25">
      <c r="CQ1078" t="s">
        <v>637</v>
      </c>
      <c r="CR1078" t="s">
        <v>3</v>
      </c>
      <c r="CS1078" t="s">
        <v>24</v>
      </c>
      <c r="CT1078">
        <v>46065</v>
      </c>
      <c r="CU1078">
        <v>1</v>
      </c>
      <c r="CV1078">
        <v>1</v>
      </c>
      <c r="CZ1078">
        <v>0</v>
      </c>
      <c r="DA1078">
        <v>0</v>
      </c>
      <c r="DB1078">
        <v>0</v>
      </c>
      <c r="DC1078">
        <v>0</v>
      </c>
      <c r="DQ1078">
        <v>52</v>
      </c>
    </row>
    <row r="1079" spans="95:122" x14ac:dyDescent="0.25">
      <c r="CQ1079" t="s">
        <v>637</v>
      </c>
      <c r="CR1079" t="s">
        <v>124</v>
      </c>
      <c r="CS1079" t="s">
        <v>41</v>
      </c>
      <c r="CT1079">
        <v>46066</v>
      </c>
      <c r="CU1079">
        <v>1</v>
      </c>
      <c r="CV1079">
        <v>1</v>
      </c>
      <c r="CZ1079">
        <v>0</v>
      </c>
      <c r="DA1079">
        <v>0</v>
      </c>
      <c r="DB1079">
        <v>0</v>
      </c>
      <c r="DC1079">
        <v>0</v>
      </c>
      <c r="DQ1079">
        <v>50</v>
      </c>
    </row>
    <row r="1080" spans="95:122" x14ac:dyDescent="0.25">
      <c r="CQ1080" t="s">
        <v>637</v>
      </c>
      <c r="CR1080" t="s">
        <v>124</v>
      </c>
      <c r="CS1080" t="s">
        <v>549</v>
      </c>
      <c r="CT1080">
        <v>46076</v>
      </c>
      <c r="CU1080">
        <v>1</v>
      </c>
      <c r="CV1080">
        <v>1</v>
      </c>
      <c r="CX1080">
        <v>1</v>
      </c>
      <c r="CZ1080">
        <v>0</v>
      </c>
      <c r="DA1080">
        <v>0</v>
      </c>
      <c r="DB1080">
        <v>0.19453703703703704</v>
      </c>
      <c r="DC1080">
        <v>0.15722222222222224</v>
      </c>
      <c r="DD1080">
        <v>169</v>
      </c>
      <c r="DE1080">
        <v>235</v>
      </c>
      <c r="DF1080">
        <v>21</v>
      </c>
      <c r="DG1080" t="s">
        <v>848</v>
      </c>
      <c r="DH1080">
        <v>27314</v>
      </c>
      <c r="DI1080">
        <v>0.12429999999999999</v>
      </c>
      <c r="DQ1080">
        <v>50</v>
      </c>
    </row>
    <row r="1081" spans="95:122" x14ac:dyDescent="0.25">
      <c r="CQ1081" t="s">
        <v>637</v>
      </c>
      <c r="CR1081" t="s">
        <v>125</v>
      </c>
      <c r="CS1081" t="s">
        <v>85</v>
      </c>
      <c r="CT1081">
        <v>46057</v>
      </c>
      <c r="CU1081">
        <v>1</v>
      </c>
      <c r="CV1081">
        <v>1</v>
      </c>
      <c r="CX1081">
        <v>1</v>
      </c>
      <c r="CZ1081">
        <v>0</v>
      </c>
      <c r="DA1081">
        <v>0</v>
      </c>
      <c r="DB1081">
        <v>1.7928240740740741E-2</v>
      </c>
      <c r="DC1081">
        <v>2.8194444444444446E-2</v>
      </c>
      <c r="DD1081">
        <v>105</v>
      </c>
      <c r="DE1081">
        <v>185</v>
      </c>
      <c r="DF1081">
        <v>19</v>
      </c>
      <c r="DG1081" t="s">
        <v>990</v>
      </c>
      <c r="DH1081">
        <v>35781</v>
      </c>
      <c r="DI1081">
        <v>0.18099999999999999</v>
      </c>
      <c r="DJ1081">
        <v>1</v>
      </c>
      <c r="DK1081">
        <v>5.2600000000000001E-2</v>
      </c>
      <c r="DL1081">
        <v>70</v>
      </c>
      <c r="DM1081">
        <v>70</v>
      </c>
      <c r="DQ1081">
        <v>50</v>
      </c>
    </row>
    <row r="1082" spans="95:122" x14ac:dyDescent="0.25">
      <c r="CQ1082" t="s">
        <v>637</v>
      </c>
      <c r="CR1082" t="s">
        <v>125</v>
      </c>
      <c r="CS1082" t="s">
        <v>61</v>
      </c>
      <c r="CT1082">
        <v>46056</v>
      </c>
      <c r="CU1082">
        <v>1</v>
      </c>
      <c r="CV1082">
        <v>1</v>
      </c>
      <c r="CX1082">
        <v>1</v>
      </c>
      <c r="CZ1082">
        <v>2.7777777777777778E-4</v>
      </c>
      <c r="DA1082">
        <v>2.7777777777777778E-4</v>
      </c>
      <c r="DB1082">
        <v>4.6655092592592595E-2</v>
      </c>
      <c r="DC1082">
        <v>1.0844907407407407E-2</v>
      </c>
      <c r="DD1082">
        <v>69</v>
      </c>
      <c r="DE1082">
        <v>173</v>
      </c>
      <c r="DF1082">
        <v>16</v>
      </c>
      <c r="DG1082">
        <v>1.8125</v>
      </c>
      <c r="DH1082">
        <v>42346</v>
      </c>
      <c r="DI1082">
        <v>0.2319</v>
      </c>
      <c r="DQ1082">
        <v>50</v>
      </c>
    </row>
    <row r="1083" spans="95:122" x14ac:dyDescent="0.25">
      <c r="CQ1083" t="s">
        <v>637</v>
      </c>
      <c r="CR1083" t="s">
        <v>125</v>
      </c>
      <c r="CS1083" t="s">
        <v>61</v>
      </c>
      <c r="CT1083">
        <v>46065</v>
      </c>
      <c r="CU1083">
        <v>1</v>
      </c>
      <c r="CV1083">
        <v>1</v>
      </c>
      <c r="CX1083">
        <v>1</v>
      </c>
      <c r="CZ1083">
        <v>3.4722222222222222E-5</v>
      </c>
      <c r="DA1083">
        <v>3.4722222222222222E-5</v>
      </c>
      <c r="DB1083">
        <v>2.2777777777777779E-2</v>
      </c>
      <c r="DC1083">
        <v>8.7615740740740744E-3</v>
      </c>
      <c r="DD1083">
        <v>122</v>
      </c>
      <c r="DE1083">
        <v>337</v>
      </c>
      <c r="DF1083">
        <v>11</v>
      </c>
      <c r="DG1083" t="s">
        <v>850</v>
      </c>
      <c r="DH1083">
        <v>20387</v>
      </c>
      <c r="DI1083">
        <v>9.0200000000000002E-2</v>
      </c>
      <c r="DQ1083">
        <v>50</v>
      </c>
    </row>
    <row r="1084" spans="95:122" x14ac:dyDescent="0.25">
      <c r="CQ1084" t="s">
        <v>637</v>
      </c>
      <c r="CR1084" t="s">
        <v>125</v>
      </c>
      <c r="CS1084" t="s">
        <v>75</v>
      </c>
      <c r="CT1084">
        <v>46056</v>
      </c>
      <c r="CU1084">
        <v>1</v>
      </c>
      <c r="CV1084">
        <v>1</v>
      </c>
      <c r="CX1084">
        <v>1</v>
      </c>
      <c r="CZ1084">
        <v>9.2592592592592588E-5</v>
      </c>
      <c r="DA1084">
        <v>9.2592592592592588E-5</v>
      </c>
      <c r="DB1084">
        <v>0.15991898148148148</v>
      </c>
      <c r="DC1084">
        <v>9.0277777777777769E-3</v>
      </c>
      <c r="DD1084">
        <v>89</v>
      </c>
      <c r="DE1084">
        <v>216</v>
      </c>
      <c r="DF1084">
        <v>13</v>
      </c>
      <c r="DG1084" t="s">
        <v>790</v>
      </c>
      <c r="DH1084">
        <v>18741</v>
      </c>
      <c r="DI1084">
        <v>0.14610000000000001</v>
      </c>
      <c r="DQ1084">
        <v>50</v>
      </c>
    </row>
    <row r="1085" spans="95:122" x14ac:dyDescent="0.25">
      <c r="CQ1085" t="s">
        <v>637</v>
      </c>
      <c r="CR1085" t="s">
        <v>125</v>
      </c>
      <c r="CS1085" t="s">
        <v>75</v>
      </c>
      <c r="CT1085">
        <v>46069</v>
      </c>
      <c r="CU1085">
        <v>1</v>
      </c>
      <c r="CV1085">
        <v>1</v>
      </c>
      <c r="CX1085">
        <v>1</v>
      </c>
      <c r="CZ1085">
        <v>1.273148148148148E-4</v>
      </c>
      <c r="DA1085">
        <v>1.273148148148148E-4</v>
      </c>
      <c r="DB1085">
        <v>0.21682870370370369</v>
      </c>
      <c r="DC1085">
        <v>0.11261574074074074</v>
      </c>
      <c r="DD1085">
        <v>99</v>
      </c>
      <c r="DE1085">
        <v>182</v>
      </c>
      <c r="DF1085">
        <v>13</v>
      </c>
      <c r="DG1085" t="s">
        <v>707</v>
      </c>
      <c r="DH1085">
        <v>37543</v>
      </c>
      <c r="DI1085">
        <v>0.1313</v>
      </c>
      <c r="DQ1085">
        <v>50</v>
      </c>
    </row>
    <row r="1086" spans="95:122" x14ac:dyDescent="0.25">
      <c r="CQ1086" t="s">
        <v>637</v>
      </c>
      <c r="CR1086" t="s">
        <v>125</v>
      </c>
      <c r="CS1086" t="s">
        <v>206</v>
      </c>
      <c r="CT1086">
        <v>46065</v>
      </c>
      <c r="CU1086">
        <v>1</v>
      </c>
      <c r="CV1086">
        <v>1</v>
      </c>
      <c r="CX1086">
        <v>1</v>
      </c>
      <c r="CZ1086">
        <v>3.4722222222222222E-5</v>
      </c>
      <c r="DA1086">
        <v>3.4722222222222222E-5</v>
      </c>
      <c r="DB1086">
        <v>1.9247685185185184E-2</v>
      </c>
      <c r="DC1086">
        <v>3.7291666666666667E-2</v>
      </c>
      <c r="DD1086">
        <v>202</v>
      </c>
      <c r="DE1086">
        <v>367</v>
      </c>
      <c r="DF1086">
        <v>32</v>
      </c>
      <c r="DG1086">
        <v>1.6875</v>
      </c>
      <c r="DH1086">
        <v>44903</v>
      </c>
      <c r="DI1086">
        <v>0.15840000000000001</v>
      </c>
      <c r="DQ1086">
        <v>50</v>
      </c>
    </row>
    <row r="1087" spans="95:122" x14ac:dyDescent="0.25">
      <c r="CQ1087" t="s">
        <v>637</v>
      </c>
      <c r="CR1087" t="s">
        <v>125</v>
      </c>
      <c r="CS1087" t="s">
        <v>206</v>
      </c>
      <c r="CT1087">
        <v>46069</v>
      </c>
      <c r="CU1087">
        <v>1</v>
      </c>
      <c r="CV1087">
        <v>1</v>
      </c>
      <c r="CX1087">
        <v>1</v>
      </c>
      <c r="CZ1087">
        <v>4.6296296296296294E-5</v>
      </c>
      <c r="DA1087">
        <v>4.6296296296296294E-5</v>
      </c>
      <c r="DB1087">
        <v>0.23166666666666666</v>
      </c>
      <c r="DC1087">
        <v>0.14333333333333334</v>
      </c>
      <c r="DD1087">
        <v>147</v>
      </c>
      <c r="DE1087">
        <v>353</v>
      </c>
      <c r="DF1087">
        <v>22</v>
      </c>
      <c r="DG1087" t="s">
        <v>743</v>
      </c>
      <c r="DH1087">
        <v>40194</v>
      </c>
      <c r="DI1087">
        <v>0.1497</v>
      </c>
      <c r="DQ1087">
        <v>50</v>
      </c>
    </row>
    <row r="1088" spans="95:122" x14ac:dyDescent="0.25">
      <c r="CQ1088" t="s">
        <v>637</v>
      </c>
      <c r="CR1088" t="s">
        <v>125</v>
      </c>
      <c r="CS1088" t="s">
        <v>59</v>
      </c>
      <c r="CT1088">
        <v>46065</v>
      </c>
      <c r="CU1088">
        <v>1</v>
      </c>
      <c r="CV1088">
        <v>1</v>
      </c>
      <c r="CX1088">
        <v>1</v>
      </c>
      <c r="CZ1088">
        <v>4.6296296296296294E-5</v>
      </c>
      <c r="DA1088">
        <v>4.6296296296296294E-5</v>
      </c>
      <c r="DB1088">
        <v>3.8657407407407404E-2</v>
      </c>
      <c r="DC1088">
        <v>4.3831018518518519E-2</v>
      </c>
      <c r="DD1088">
        <v>228</v>
      </c>
      <c r="DE1088">
        <v>371</v>
      </c>
      <c r="DF1088">
        <v>18</v>
      </c>
      <c r="DG1088" t="s">
        <v>729</v>
      </c>
      <c r="DH1088">
        <v>35813</v>
      </c>
      <c r="DI1088">
        <v>7.8899999999999998E-2</v>
      </c>
      <c r="DQ1088">
        <v>50</v>
      </c>
    </row>
    <row r="1089" spans="95:121" x14ac:dyDescent="0.25">
      <c r="CQ1089" t="s">
        <v>637</v>
      </c>
      <c r="CR1089" t="s">
        <v>125</v>
      </c>
      <c r="CS1089" t="s">
        <v>10</v>
      </c>
      <c r="CT1089">
        <v>46056</v>
      </c>
      <c r="CU1089">
        <v>1</v>
      </c>
      <c r="CV1089">
        <v>1</v>
      </c>
      <c r="CX1089">
        <v>1</v>
      </c>
      <c r="CZ1089">
        <v>5.7870370370370373E-5</v>
      </c>
      <c r="DA1089">
        <v>5.7870370370370373E-5</v>
      </c>
      <c r="DB1089">
        <v>0.14730324074074075</v>
      </c>
      <c r="DC1089">
        <v>1.3888888888888888E-2</v>
      </c>
      <c r="DD1089">
        <v>103</v>
      </c>
      <c r="DE1089">
        <v>155</v>
      </c>
      <c r="DF1089">
        <v>19</v>
      </c>
      <c r="DG1089" t="s">
        <v>685</v>
      </c>
      <c r="DH1089">
        <v>50877</v>
      </c>
      <c r="DI1089">
        <v>0.1845</v>
      </c>
      <c r="DQ1089">
        <v>50</v>
      </c>
    </row>
    <row r="1090" spans="95:121" x14ac:dyDescent="0.25">
      <c r="CQ1090" t="s">
        <v>637</v>
      </c>
      <c r="CR1090" t="s">
        <v>2</v>
      </c>
      <c r="CS1090" t="s">
        <v>29</v>
      </c>
      <c r="CT1090">
        <v>46065</v>
      </c>
      <c r="CU1090">
        <v>1</v>
      </c>
      <c r="CV1090">
        <v>1</v>
      </c>
      <c r="CX1090">
        <v>1</v>
      </c>
      <c r="CZ1090">
        <v>0</v>
      </c>
      <c r="DA1090">
        <v>0</v>
      </c>
      <c r="DB1090">
        <v>1.9664351851851853E-2</v>
      </c>
      <c r="DC1090">
        <v>2.1898148148148149E-2</v>
      </c>
      <c r="DD1090">
        <v>82</v>
      </c>
      <c r="DE1090">
        <v>158</v>
      </c>
      <c r="DF1090">
        <v>41</v>
      </c>
      <c r="DG1090" t="s">
        <v>816</v>
      </c>
      <c r="DH1090">
        <v>20866</v>
      </c>
      <c r="DI1090">
        <v>0.5</v>
      </c>
      <c r="DQ1090">
        <v>50</v>
      </c>
    </row>
    <row r="1091" spans="95:121" x14ac:dyDescent="0.25">
      <c r="CQ1091" t="s">
        <v>637</v>
      </c>
      <c r="CR1091" t="s">
        <v>2</v>
      </c>
      <c r="CS1091" t="s">
        <v>25</v>
      </c>
      <c r="CT1091">
        <v>46059</v>
      </c>
      <c r="CU1091">
        <v>1</v>
      </c>
      <c r="CV1091">
        <v>1</v>
      </c>
      <c r="CX1091">
        <v>1</v>
      </c>
      <c r="CZ1091">
        <v>0</v>
      </c>
      <c r="DA1091">
        <v>0</v>
      </c>
      <c r="DB1091">
        <v>7.048611111111111E-2</v>
      </c>
      <c r="DC1091">
        <v>2.6481481481481481E-2</v>
      </c>
      <c r="DD1091">
        <v>77</v>
      </c>
      <c r="DE1091">
        <v>143</v>
      </c>
      <c r="DF1091">
        <v>23</v>
      </c>
      <c r="DG1091" t="s">
        <v>957</v>
      </c>
      <c r="DH1091">
        <v>25184</v>
      </c>
      <c r="DI1091">
        <v>0.29870000000000002</v>
      </c>
      <c r="DQ1091">
        <v>50</v>
      </c>
    </row>
    <row r="1092" spans="95:121" x14ac:dyDescent="0.25">
      <c r="CQ1092" t="s">
        <v>637</v>
      </c>
      <c r="CR1092" t="s">
        <v>2</v>
      </c>
      <c r="CS1092" t="s">
        <v>25</v>
      </c>
      <c r="CT1092">
        <v>46077</v>
      </c>
      <c r="CU1092">
        <v>1</v>
      </c>
      <c r="CV1092">
        <v>1</v>
      </c>
      <c r="CW1092">
        <v>1</v>
      </c>
      <c r="CZ1092">
        <v>8.2175925925925923E-3</v>
      </c>
      <c r="DA1092">
        <v>8.2175925925925923E-3</v>
      </c>
      <c r="DB1092">
        <v>0.15530092592592593</v>
      </c>
      <c r="DC1092">
        <v>0.14987268518518518</v>
      </c>
      <c r="DD1092">
        <v>53</v>
      </c>
      <c r="DE1092">
        <v>105</v>
      </c>
      <c r="DF1092">
        <v>20</v>
      </c>
      <c r="DG1092">
        <v>2</v>
      </c>
      <c r="DH1092">
        <v>24039</v>
      </c>
      <c r="DI1092">
        <v>0.37740000000000001</v>
      </c>
      <c r="DJ1092">
        <v>1</v>
      </c>
      <c r="DK1092">
        <v>0.05</v>
      </c>
      <c r="DL1092">
        <v>5000</v>
      </c>
      <c r="DM1092">
        <v>5000</v>
      </c>
      <c r="DQ1092">
        <v>50</v>
      </c>
    </row>
    <row r="1093" spans="95:121" x14ac:dyDescent="0.25">
      <c r="CQ1093" t="s">
        <v>637</v>
      </c>
      <c r="CR1093" t="s">
        <v>2</v>
      </c>
      <c r="CS1093" t="s">
        <v>76</v>
      </c>
      <c r="CT1093">
        <v>46065</v>
      </c>
      <c r="CU1093">
        <v>1</v>
      </c>
      <c r="CV1093">
        <v>1</v>
      </c>
      <c r="CX1093">
        <v>1</v>
      </c>
      <c r="CZ1093">
        <v>0</v>
      </c>
      <c r="DA1093">
        <v>0</v>
      </c>
      <c r="DB1093">
        <v>3.4652777777777775E-2</v>
      </c>
      <c r="DC1093">
        <v>1.3425925925925926E-2</v>
      </c>
      <c r="DD1093">
        <v>101</v>
      </c>
      <c r="DE1093">
        <v>143</v>
      </c>
      <c r="DF1093">
        <v>24</v>
      </c>
      <c r="DG1093" t="s">
        <v>706</v>
      </c>
      <c r="DH1093">
        <v>13061</v>
      </c>
      <c r="DI1093">
        <v>0.23760000000000001</v>
      </c>
      <c r="DQ1093">
        <v>50</v>
      </c>
    </row>
    <row r="1094" spans="95:121" x14ac:dyDescent="0.25">
      <c r="CQ1094" t="s">
        <v>637</v>
      </c>
      <c r="CR1094" t="s">
        <v>6</v>
      </c>
      <c r="CS1094" t="s">
        <v>19</v>
      </c>
      <c r="CT1094">
        <v>46058</v>
      </c>
      <c r="CU1094">
        <v>1</v>
      </c>
      <c r="CV1094">
        <v>1</v>
      </c>
      <c r="CX1094">
        <v>1</v>
      </c>
      <c r="CZ1094">
        <v>1.8518518518518518E-4</v>
      </c>
      <c r="DA1094">
        <v>1.8518518518518518E-4</v>
      </c>
      <c r="DB1094">
        <v>1.699074074074074E-2</v>
      </c>
      <c r="DC1094">
        <v>2.1643518518518517E-2</v>
      </c>
      <c r="DD1094">
        <v>151</v>
      </c>
      <c r="DE1094">
        <v>250</v>
      </c>
      <c r="DF1094">
        <v>20</v>
      </c>
      <c r="DG1094">
        <v>1.45</v>
      </c>
      <c r="DH1094">
        <v>28626</v>
      </c>
      <c r="DI1094">
        <v>0.13250000000000001</v>
      </c>
      <c r="DQ1094">
        <v>50</v>
      </c>
    </row>
    <row r="1095" spans="95:121" x14ac:dyDescent="0.25">
      <c r="CQ1095" t="s">
        <v>637</v>
      </c>
      <c r="CR1095" t="s">
        <v>6</v>
      </c>
      <c r="CS1095" t="s">
        <v>19</v>
      </c>
      <c r="CT1095">
        <v>46059</v>
      </c>
      <c r="CU1095">
        <v>1</v>
      </c>
      <c r="CV1095">
        <v>1</v>
      </c>
      <c r="CX1095">
        <v>1</v>
      </c>
      <c r="CZ1095">
        <v>1.9675925925925926E-4</v>
      </c>
      <c r="DA1095">
        <v>1.9675925925925926E-4</v>
      </c>
      <c r="DB1095">
        <v>2.1261574074074075E-2</v>
      </c>
      <c r="DC1095">
        <v>3.0902777777777777E-3</v>
      </c>
      <c r="DD1095">
        <v>169</v>
      </c>
      <c r="DE1095">
        <v>233</v>
      </c>
      <c r="DF1095">
        <v>31</v>
      </c>
      <c r="DG1095" t="s">
        <v>1022</v>
      </c>
      <c r="DH1095">
        <v>35347</v>
      </c>
      <c r="DI1095">
        <v>0.18340000000000001</v>
      </c>
      <c r="DQ1095">
        <v>50</v>
      </c>
    </row>
    <row r="1096" spans="95:121" x14ac:dyDescent="0.25">
      <c r="CQ1096" t="s">
        <v>637</v>
      </c>
      <c r="CR1096" t="s">
        <v>6</v>
      </c>
      <c r="CS1096" t="s">
        <v>80</v>
      </c>
      <c r="CT1096">
        <v>46058</v>
      </c>
      <c r="CU1096">
        <v>1</v>
      </c>
      <c r="CV1096">
        <v>1</v>
      </c>
      <c r="CX1096">
        <v>1</v>
      </c>
      <c r="CZ1096">
        <v>5.7870370370370373E-5</v>
      </c>
      <c r="DA1096">
        <v>5.7870370370370373E-5</v>
      </c>
      <c r="DB1096">
        <v>2.0069444444444445E-2</v>
      </c>
      <c r="DC1096">
        <v>1.9351851851851853E-2</v>
      </c>
      <c r="DD1096">
        <v>68</v>
      </c>
      <c r="DE1096">
        <v>106</v>
      </c>
      <c r="DF1096">
        <v>12</v>
      </c>
      <c r="DG1096">
        <v>1.75</v>
      </c>
      <c r="DH1096">
        <v>36702</v>
      </c>
      <c r="DI1096">
        <v>0.17649999999999999</v>
      </c>
      <c r="DQ1096">
        <v>50</v>
      </c>
    </row>
    <row r="1097" spans="95:121" x14ac:dyDescent="0.25">
      <c r="CQ1097" t="s">
        <v>637</v>
      </c>
      <c r="CR1097" t="s">
        <v>6</v>
      </c>
      <c r="CS1097" t="s">
        <v>80</v>
      </c>
      <c r="CT1097">
        <v>46071</v>
      </c>
      <c r="CU1097">
        <v>1</v>
      </c>
      <c r="CV1097">
        <v>1</v>
      </c>
      <c r="CX1097">
        <v>1</v>
      </c>
      <c r="CZ1097">
        <v>1.3888888888888889E-4</v>
      </c>
      <c r="DA1097">
        <v>1.3888888888888889E-4</v>
      </c>
      <c r="DB1097">
        <v>0.17174768518518518</v>
      </c>
      <c r="DC1097">
        <v>0.17108796296296297</v>
      </c>
      <c r="DD1097">
        <v>112</v>
      </c>
      <c r="DE1097">
        <v>150</v>
      </c>
      <c r="DF1097">
        <v>11</v>
      </c>
      <c r="DG1097" t="s">
        <v>855</v>
      </c>
      <c r="DH1097">
        <v>10725</v>
      </c>
      <c r="DI1097">
        <v>9.8199999999999996E-2</v>
      </c>
      <c r="DQ1097">
        <v>50</v>
      </c>
    </row>
    <row r="1098" spans="95:121" x14ac:dyDescent="0.25">
      <c r="CQ1098" t="s">
        <v>637</v>
      </c>
      <c r="CR1098" t="s">
        <v>6</v>
      </c>
      <c r="CS1098" t="s">
        <v>81</v>
      </c>
      <c r="CT1098">
        <v>46072</v>
      </c>
      <c r="CU1098">
        <v>1</v>
      </c>
      <c r="CV1098">
        <v>1</v>
      </c>
      <c r="CX1098">
        <v>1</v>
      </c>
      <c r="CZ1098">
        <v>0</v>
      </c>
      <c r="DA1098">
        <v>0</v>
      </c>
      <c r="DB1098">
        <v>0.21611111111111111</v>
      </c>
      <c r="DC1098">
        <v>0.11677083333333334</v>
      </c>
      <c r="DD1098">
        <v>91</v>
      </c>
      <c r="DE1098">
        <v>158</v>
      </c>
      <c r="DF1098">
        <v>9</v>
      </c>
      <c r="DG1098" t="s">
        <v>752</v>
      </c>
      <c r="DH1098">
        <v>46925</v>
      </c>
      <c r="DI1098">
        <v>9.8900000000000002E-2</v>
      </c>
      <c r="DQ1098">
        <v>50</v>
      </c>
    </row>
    <row r="1099" spans="95:121" x14ac:dyDescent="0.25">
      <c r="CQ1099" t="s">
        <v>637</v>
      </c>
      <c r="CR1099" t="s">
        <v>6</v>
      </c>
      <c r="CS1099" t="s">
        <v>105</v>
      </c>
      <c r="CT1099">
        <v>46071</v>
      </c>
      <c r="CU1099">
        <v>1</v>
      </c>
      <c r="CV1099">
        <v>1</v>
      </c>
      <c r="CX1099">
        <v>1</v>
      </c>
      <c r="CZ1099">
        <v>3.4722222222222224E-4</v>
      </c>
      <c r="DA1099">
        <v>3.4722222222222224E-4</v>
      </c>
      <c r="DB1099">
        <v>0.16347222222222221</v>
      </c>
      <c r="DC1099">
        <v>0.15555555555555556</v>
      </c>
      <c r="DD1099">
        <v>113</v>
      </c>
      <c r="DE1099">
        <v>223</v>
      </c>
      <c r="DF1099">
        <v>21</v>
      </c>
      <c r="DG1099" t="s">
        <v>682</v>
      </c>
      <c r="DH1099">
        <v>22701</v>
      </c>
      <c r="DI1099">
        <v>0.18579999999999999</v>
      </c>
      <c r="DQ1099">
        <v>50</v>
      </c>
    </row>
    <row r="1100" spans="95:121" x14ac:dyDescent="0.25">
      <c r="CQ1100" t="s">
        <v>637</v>
      </c>
      <c r="CR1100" t="s">
        <v>6</v>
      </c>
      <c r="CS1100" t="s">
        <v>105</v>
      </c>
      <c r="CT1100">
        <v>46072</v>
      </c>
      <c r="CU1100">
        <v>1</v>
      </c>
      <c r="CV1100">
        <v>1</v>
      </c>
      <c r="CX1100">
        <v>1</v>
      </c>
      <c r="CZ1100">
        <v>6.8287037037037036E-4</v>
      </c>
      <c r="DA1100">
        <v>6.8287037037037036E-4</v>
      </c>
      <c r="DB1100">
        <v>0.1701388888888889</v>
      </c>
      <c r="DC1100">
        <v>0.15212962962962964</v>
      </c>
      <c r="DD1100">
        <v>120</v>
      </c>
      <c r="DE1100">
        <v>242</v>
      </c>
      <c r="DF1100">
        <v>22</v>
      </c>
      <c r="DG1100" t="s">
        <v>698</v>
      </c>
      <c r="DH1100">
        <v>32610</v>
      </c>
      <c r="DI1100">
        <v>0.18329999999999999</v>
      </c>
      <c r="DQ1100">
        <v>50</v>
      </c>
    </row>
    <row r="1101" spans="95:121" x14ac:dyDescent="0.25">
      <c r="CQ1101" t="s">
        <v>637</v>
      </c>
      <c r="CR1101" t="s">
        <v>6</v>
      </c>
      <c r="CS1101" t="s">
        <v>26</v>
      </c>
      <c r="CT1101">
        <v>46058</v>
      </c>
      <c r="CU1101">
        <v>1</v>
      </c>
      <c r="CV1101">
        <v>1</v>
      </c>
      <c r="CX1101">
        <v>1</v>
      </c>
      <c r="CZ1101">
        <v>1.1574074074074075E-4</v>
      </c>
      <c r="DA1101">
        <v>1.1574074074074075E-4</v>
      </c>
      <c r="DB1101">
        <v>5.4583333333333331E-2</v>
      </c>
      <c r="DC1101">
        <v>1.4502314814814815E-2</v>
      </c>
      <c r="DD1101">
        <v>153</v>
      </c>
      <c r="DE1101">
        <v>266</v>
      </c>
      <c r="DF1101">
        <v>16</v>
      </c>
      <c r="DG1101">
        <v>1.375</v>
      </c>
      <c r="DH1101">
        <v>13334</v>
      </c>
      <c r="DI1101">
        <v>0.1046</v>
      </c>
      <c r="DQ1101">
        <v>50</v>
      </c>
    </row>
    <row r="1102" spans="95:121" x14ac:dyDescent="0.25">
      <c r="CQ1102" t="s">
        <v>637</v>
      </c>
      <c r="CR1102" t="s">
        <v>6</v>
      </c>
      <c r="CS1102" t="s">
        <v>26</v>
      </c>
      <c r="CT1102">
        <v>46071</v>
      </c>
      <c r="CU1102">
        <v>1</v>
      </c>
      <c r="CV1102">
        <v>1</v>
      </c>
      <c r="CX1102">
        <v>1</v>
      </c>
      <c r="CZ1102">
        <v>1.6203703703703703E-4</v>
      </c>
      <c r="DA1102">
        <v>1.6203703703703703E-4</v>
      </c>
      <c r="DB1102">
        <v>0.25414351851851852</v>
      </c>
      <c r="DC1102">
        <v>8.7175925925925921E-2</v>
      </c>
      <c r="DD1102">
        <v>156</v>
      </c>
      <c r="DE1102">
        <v>264</v>
      </c>
      <c r="DF1102">
        <v>18</v>
      </c>
      <c r="DG1102" t="s">
        <v>721</v>
      </c>
      <c r="DH1102">
        <v>19650</v>
      </c>
      <c r="DI1102">
        <v>0.1154</v>
      </c>
      <c r="DQ1102">
        <v>50</v>
      </c>
    </row>
    <row r="1103" spans="95:121" x14ac:dyDescent="0.25">
      <c r="CQ1103" t="s">
        <v>637</v>
      </c>
      <c r="CR1103" t="s">
        <v>6</v>
      </c>
      <c r="CS1103" t="s">
        <v>26</v>
      </c>
      <c r="CT1103">
        <v>46072</v>
      </c>
      <c r="CU1103">
        <v>1</v>
      </c>
      <c r="CV1103">
        <v>1</v>
      </c>
      <c r="CX1103">
        <v>1</v>
      </c>
      <c r="CZ1103">
        <v>9.2592592592592588E-5</v>
      </c>
      <c r="DA1103">
        <v>9.2592592592592588E-5</v>
      </c>
      <c r="DB1103">
        <v>0.22181712962962963</v>
      </c>
      <c r="DC1103">
        <v>0.11402777777777778</v>
      </c>
      <c r="DD1103">
        <v>156</v>
      </c>
      <c r="DE1103">
        <v>247</v>
      </c>
      <c r="DF1103">
        <v>16</v>
      </c>
      <c r="DG1103">
        <v>1.375</v>
      </c>
      <c r="DH1103">
        <v>36955</v>
      </c>
      <c r="DI1103">
        <v>0.1026</v>
      </c>
      <c r="DQ1103">
        <v>50</v>
      </c>
    </row>
    <row r="1104" spans="95:121" x14ac:dyDescent="0.25">
      <c r="CQ1104" t="s">
        <v>637</v>
      </c>
      <c r="CR1104" t="s">
        <v>6</v>
      </c>
      <c r="CS1104" t="s">
        <v>50</v>
      </c>
      <c r="CT1104">
        <v>46059</v>
      </c>
      <c r="CU1104">
        <v>1</v>
      </c>
      <c r="CV1104">
        <v>1</v>
      </c>
      <c r="CX1104">
        <v>1</v>
      </c>
      <c r="CZ1104">
        <v>9.2592592592592588E-5</v>
      </c>
      <c r="DA1104">
        <v>9.2592592592592588E-5</v>
      </c>
      <c r="DB1104">
        <v>2.8043981481481482E-2</v>
      </c>
      <c r="DC1104">
        <v>4.0150462962962964E-2</v>
      </c>
      <c r="DD1104">
        <v>99</v>
      </c>
      <c r="DE1104">
        <v>166</v>
      </c>
      <c r="DF1104">
        <v>17</v>
      </c>
      <c r="DG1104" t="s">
        <v>893</v>
      </c>
      <c r="DH1104">
        <v>24038</v>
      </c>
      <c r="DI1104">
        <v>0.17169999999999999</v>
      </c>
      <c r="DQ1104">
        <v>50</v>
      </c>
    </row>
    <row r="1105" spans="95:122" x14ac:dyDescent="0.25">
      <c r="CQ1105" t="s">
        <v>637</v>
      </c>
      <c r="CR1105" t="s">
        <v>6</v>
      </c>
      <c r="CS1105" t="s">
        <v>50</v>
      </c>
      <c r="CT1105">
        <v>46072</v>
      </c>
      <c r="CU1105">
        <v>1</v>
      </c>
      <c r="CV1105">
        <v>1</v>
      </c>
      <c r="CX1105">
        <v>1</v>
      </c>
      <c r="CZ1105">
        <v>8.1018518518518516E-5</v>
      </c>
      <c r="DA1105">
        <v>8.1018518518518516E-5</v>
      </c>
      <c r="DB1105">
        <v>0.17203703703703704</v>
      </c>
      <c r="DC1105">
        <v>0.16078703703703703</v>
      </c>
      <c r="DD1105">
        <v>101</v>
      </c>
      <c r="DE1105">
        <v>205</v>
      </c>
      <c r="DF1105">
        <v>20</v>
      </c>
      <c r="DG1105">
        <v>1.65</v>
      </c>
      <c r="DH1105">
        <v>29572</v>
      </c>
      <c r="DI1105">
        <v>0.19800000000000001</v>
      </c>
      <c r="DQ1105">
        <v>50</v>
      </c>
    </row>
    <row r="1106" spans="95:122" x14ac:dyDescent="0.25">
      <c r="CQ1106" t="s">
        <v>637</v>
      </c>
      <c r="CR1106" t="s">
        <v>6</v>
      </c>
      <c r="CS1106" t="s">
        <v>50</v>
      </c>
      <c r="CT1106">
        <v>46076</v>
      </c>
      <c r="CU1106">
        <v>1</v>
      </c>
      <c r="CV1106">
        <v>1</v>
      </c>
      <c r="CX1106">
        <v>1</v>
      </c>
      <c r="CZ1106">
        <v>1.1574074074074075E-4</v>
      </c>
      <c r="DA1106">
        <v>1.1574074074074075E-4</v>
      </c>
      <c r="DB1106">
        <v>0.1784375</v>
      </c>
      <c r="DC1106">
        <v>0.18608796296296296</v>
      </c>
      <c r="DD1106">
        <v>113</v>
      </c>
      <c r="DE1106">
        <v>215</v>
      </c>
      <c r="DF1106">
        <v>30</v>
      </c>
      <c r="DG1106" t="s">
        <v>1057</v>
      </c>
      <c r="DH1106">
        <v>24567</v>
      </c>
      <c r="DI1106">
        <v>0.26550000000000001</v>
      </c>
      <c r="DJ1106">
        <v>1</v>
      </c>
      <c r="DK1106">
        <v>3.3300000000000003E-2</v>
      </c>
      <c r="DL1106">
        <v>250</v>
      </c>
      <c r="DM1106">
        <v>250</v>
      </c>
      <c r="DQ1106">
        <v>50</v>
      </c>
    </row>
    <row r="1107" spans="95:122" x14ac:dyDescent="0.25">
      <c r="CQ1107" t="s">
        <v>637</v>
      </c>
      <c r="CR1107" t="s">
        <v>6</v>
      </c>
      <c r="CS1107" t="s">
        <v>97</v>
      </c>
      <c r="CT1107">
        <v>46059</v>
      </c>
      <c r="CU1107">
        <v>1</v>
      </c>
      <c r="CV1107">
        <v>1</v>
      </c>
      <c r="CX1107">
        <v>1</v>
      </c>
      <c r="CZ1107">
        <v>1.1574074074074073E-5</v>
      </c>
      <c r="DA1107">
        <v>1.1574074074074073E-5</v>
      </c>
      <c r="DB1107">
        <v>9.0104166666666666E-2</v>
      </c>
      <c r="DC1107">
        <v>1.2395833333333333E-2</v>
      </c>
      <c r="DD1107">
        <v>101</v>
      </c>
      <c r="DE1107">
        <v>163</v>
      </c>
      <c r="DF1107">
        <v>20</v>
      </c>
      <c r="DG1107">
        <v>1.6</v>
      </c>
      <c r="DH1107">
        <v>42909</v>
      </c>
      <c r="DI1107">
        <v>0.19800000000000001</v>
      </c>
      <c r="DQ1107">
        <v>50</v>
      </c>
    </row>
    <row r="1108" spans="95:122" x14ac:dyDescent="0.25">
      <c r="CQ1108" t="s">
        <v>637</v>
      </c>
      <c r="CR1108" t="s">
        <v>6</v>
      </c>
      <c r="CS1108" t="s">
        <v>34</v>
      </c>
      <c r="CT1108">
        <v>46071</v>
      </c>
      <c r="CU1108">
        <v>1</v>
      </c>
      <c r="CV1108">
        <v>1</v>
      </c>
      <c r="CX1108">
        <v>1</v>
      </c>
      <c r="CZ1108">
        <v>8.1018518518518516E-5</v>
      </c>
      <c r="DA1108">
        <v>8.1018518518518516E-5</v>
      </c>
      <c r="DB1108">
        <v>0.14180555555555555</v>
      </c>
      <c r="DC1108">
        <v>0.1463888888888889</v>
      </c>
      <c r="DD1108">
        <v>129</v>
      </c>
      <c r="DE1108">
        <v>152</v>
      </c>
      <c r="DF1108">
        <v>8</v>
      </c>
      <c r="DG1108">
        <v>1.625</v>
      </c>
      <c r="DH1108">
        <v>15725</v>
      </c>
      <c r="DI1108">
        <v>6.2E-2</v>
      </c>
      <c r="DQ1108">
        <v>50</v>
      </c>
    </row>
    <row r="1109" spans="95:122" x14ac:dyDescent="0.25">
      <c r="CQ1109" t="s">
        <v>637</v>
      </c>
      <c r="CR1109" t="s">
        <v>6</v>
      </c>
      <c r="CS1109" t="s">
        <v>78</v>
      </c>
      <c r="CT1109">
        <v>46078</v>
      </c>
      <c r="CU1109">
        <v>1</v>
      </c>
      <c r="CV1109">
        <v>1</v>
      </c>
      <c r="CZ1109">
        <v>3.0092592592592595E-4</v>
      </c>
      <c r="DA1109">
        <v>3.0092592592592595E-4</v>
      </c>
      <c r="DB1109">
        <v>0.10837962962962963</v>
      </c>
      <c r="DC1109">
        <v>0.14848379629629629</v>
      </c>
      <c r="DD1109">
        <v>91</v>
      </c>
      <c r="DE1109">
        <v>169</v>
      </c>
      <c r="DF1109">
        <v>21</v>
      </c>
      <c r="DG1109" t="s">
        <v>682</v>
      </c>
      <c r="DH1109">
        <v>16472</v>
      </c>
      <c r="DI1109">
        <v>0.23080000000000001</v>
      </c>
      <c r="DJ1109">
        <v>2</v>
      </c>
      <c r="DK1109">
        <v>9.5200000000000007E-2</v>
      </c>
      <c r="DL1109">
        <v>840</v>
      </c>
      <c r="DM1109">
        <v>420</v>
      </c>
      <c r="DN1109">
        <v>310</v>
      </c>
      <c r="DO1109">
        <v>0.36899999999999999</v>
      </c>
      <c r="DP1109">
        <v>0.31630000000000003</v>
      </c>
      <c r="DQ1109">
        <v>50</v>
      </c>
      <c r="DR1109">
        <v>310</v>
      </c>
    </row>
    <row r="1110" spans="95:122" x14ac:dyDescent="0.25">
      <c r="CQ1110" t="s">
        <v>637</v>
      </c>
      <c r="CR1110" t="s">
        <v>3</v>
      </c>
      <c r="CS1110" t="s">
        <v>377</v>
      </c>
      <c r="CT1110">
        <v>46077</v>
      </c>
      <c r="CU1110">
        <v>1</v>
      </c>
      <c r="CV1110">
        <v>1</v>
      </c>
      <c r="CX1110">
        <v>1</v>
      </c>
      <c r="CZ1110">
        <v>3.4722222222222224E-4</v>
      </c>
      <c r="DA1110">
        <v>3.4722222222222224E-4</v>
      </c>
      <c r="DB1110">
        <v>0.11673611111111111</v>
      </c>
      <c r="DC1110">
        <v>0.21607638888888889</v>
      </c>
      <c r="DD1110">
        <v>88</v>
      </c>
      <c r="DE1110">
        <v>179</v>
      </c>
      <c r="DF1110">
        <v>26</v>
      </c>
      <c r="DG1110" t="s">
        <v>1015</v>
      </c>
      <c r="DH1110">
        <v>22224</v>
      </c>
      <c r="DI1110">
        <v>0.29549999999999998</v>
      </c>
      <c r="DQ1110">
        <v>50</v>
      </c>
    </row>
    <row r="1111" spans="95:122" x14ac:dyDescent="0.25">
      <c r="CQ1111" t="s">
        <v>637</v>
      </c>
      <c r="CR1111" t="s">
        <v>3</v>
      </c>
      <c r="CS1111" t="s">
        <v>65</v>
      </c>
      <c r="CT1111">
        <v>46077</v>
      </c>
      <c r="CU1111">
        <v>1</v>
      </c>
      <c r="CV1111">
        <v>1</v>
      </c>
      <c r="CX1111">
        <v>1</v>
      </c>
      <c r="CZ1111">
        <v>1.8518518518518518E-4</v>
      </c>
      <c r="DA1111">
        <v>1.8518518518518518E-4</v>
      </c>
      <c r="DB1111">
        <v>0.1966087962962963</v>
      </c>
      <c r="DC1111">
        <v>0.15640046296296295</v>
      </c>
      <c r="DD1111">
        <v>78</v>
      </c>
      <c r="DE1111">
        <v>174</v>
      </c>
      <c r="DF1111">
        <v>19</v>
      </c>
      <c r="DG1111" t="s">
        <v>1135</v>
      </c>
      <c r="DH1111">
        <v>19400</v>
      </c>
      <c r="DI1111">
        <v>0.24360000000000001</v>
      </c>
      <c r="DQ1111">
        <v>50</v>
      </c>
    </row>
    <row r="1112" spans="95:122" x14ac:dyDescent="0.25">
      <c r="CQ1112" t="s">
        <v>637</v>
      </c>
      <c r="CR1112" t="s">
        <v>3</v>
      </c>
      <c r="CS1112" t="s">
        <v>33</v>
      </c>
      <c r="CT1112">
        <v>46055</v>
      </c>
      <c r="CU1112">
        <v>1</v>
      </c>
      <c r="CV1112">
        <v>1</v>
      </c>
      <c r="CX1112">
        <v>1</v>
      </c>
      <c r="CZ1112">
        <v>2.0486111111111113E-3</v>
      </c>
      <c r="DA1112">
        <v>2.0486111111111113E-3</v>
      </c>
      <c r="DB1112">
        <v>3.8854166666666669E-2</v>
      </c>
      <c r="DC1112">
        <v>1.1041666666666667E-2</v>
      </c>
      <c r="DD1112">
        <v>66</v>
      </c>
      <c r="DE1112">
        <v>103</v>
      </c>
      <c r="DF1112">
        <v>19</v>
      </c>
      <c r="DG1112" t="s">
        <v>1037</v>
      </c>
      <c r="DH1112">
        <v>30263</v>
      </c>
      <c r="DI1112">
        <v>0.28789999999999999</v>
      </c>
      <c r="DJ1112">
        <v>2</v>
      </c>
      <c r="DK1112">
        <v>0.1053</v>
      </c>
      <c r="DL1112">
        <v>582</v>
      </c>
      <c r="DM1112">
        <v>291</v>
      </c>
      <c r="DQ1112">
        <v>50</v>
      </c>
    </row>
    <row r="1113" spans="95:122" x14ac:dyDescent="0.25">
      <c r="CQ1113" t="s">
        <v>637</v>
      </c>
      <c r="CR1113" t="s">
        <v>3</v>
      </c>
      <c r="CS1113" t="s">
        <v>31</v>
      </c>
      <c r="CT1113">
        <v>46077</v>
      </c>
      <c r="CU1113">
        <v>1</v>
      </c>
      <c r="CV1113">
        <v>1</v>
      </c>
      <c r="CX1113">
        <v>1</v>
      </c>
      <c r="CZ1113">
        <v>3.0092592592592595E-4</v>
      </c>
      <c r="DA1113">
        <v>3.0092592592592595E-4</v>
      </c>
      <c r="DB1113">
        <v>0.19442129629629629</v>
      </c>
      <c r="DC1113">
        <v>0.1320486111111111</v>
      </c>
      <c r="DD1113">
        <v>88</v>
      </c>
      <c r="DE1113">
        <v>156</v>
      </c>
      <c r="DF1113">
        <v>10</v>
      </c>
      <c r="DG1113">
        <v>1.6</v>
      </c>
      <c r="DH1113">
        <v>30912</v>
      </c>
      <c r="DI1113">
        <v>0.11360000000000001</v>
      </c>
      <c r="DQ1113">
        <v>50</v>
      </c>
    </row>
    <row r="1114" spans="95:122" x14ac:dyDescent="0.25">
      <c r="CQ1114" t="s">
        <v>637</v>
      </c>
      <c r="CR1114" t="s">
        <v>124</v>
      </c>
      <c r="CS1114" t="s">
        <v>41</v>
      </c>
      <c r="CT1114">
        <v>46055</v>
      </c>
      <c r="CU1114">
        <v>1</v>
      </c>
      <c r="CV1114">
        <v>1</v>
      </c>
      <c r="CZ1114">
        <v>0</v>
      </c>
      <c r="DA1114">
        <v>0</v>
      </c>
      <c r="DB1114">
        <v>0</v>
      </c>
      <c r="DC1114">
        <v>0</v>
      </c>
      <c r="DD1114">
        <v>5</v>
      </c>
      <c r="DE1114">
        <v>6</v>
      </c>
      <c r="DF1114">
        <v>5</v>
      </c>
      <c r="DG1114">
        <v>1.2</v>
      </c>
      <c r="DH1114">
        <v>11082</v>
      </c>
      <c r="DI1114">
        <v>1</v>
      </c>
      <c r="DQ1114">
        <v>48</v>
      </c>
    </row>
    <row r="1115" spans="95:122" x14ac:dyDescent="0.25">
      <c r="CQ1115" t="s">
        <v>637</v>
      </c>
      <c r="CR1115" t="s">
        <v>124</v>
      </c>
      <c r="CS1115" t="s">
        <v>40</v>
      </c>
      <c r="CT1115">
        <v>46055</v>
      </c>
      <c r="CU1115">
        <v>1</v>
      </c>
      <c r="CV1115">
        <v>1</v>
      </c>
      <c r="CY1115">
        <v>1</v>
      </c>
      <c r="CZ1115">
        <v>0</v>
      </c>
      <c r="DA1115">
        <v>0</v>
      </c>
      <c r="DB1115">
        <v>0</v>
      </c>
      <c r="DC1115">
        <v>0</v>
      </c>
      <c r="DQ1115">
        <v>48</v>
      </c>
    </row>
    <row r="1116" spans="95:122" x14ac:dyDescent="0.25">
      <c r="CQ1116" t="s">
        <v>637</v>
      </c>
      <c r="CR1116" t="s">
        <v>124</v>
      </c>
      <c r="CS1116" t="s">
        <v>544</v>
      </c>
      <c r="CT1116">
        <v>46055</v>
      </c>
      <c r="CU1116">
        <v>1</v>
      </c>
      <c r="CV1116">
        <v>1</v>
      </c>
      <c r="CW1116">
        <v>1</v>
      </c>
      <c r="CZ1116">
        <v>0.29841435185185183</v>
      </c>
      <c r="DA1116">
        <v>0.29841435185185183</v>
      </c>
      <c r="DB1116">
        <v>1.5381944444444445E-2</v>
      </c>
      <c r="DC1116">
        <v>1.607638888888889E-2</v>
      </c>
      <c r="DD1116">
        <v>19</v>
      </c>
      <c r="DE1116">
        <v>35</v>
      </c>
      <c r="DF1116">
        <v>8</v>
      </c>
      <c r="DG1116">
        <v>1.875</v>
      </c>
      <c r="DH1116">
        <v>2764</v>
      </c>
      <c r="DI1116">
        <v>0.42109999999999997</v>
      </c>
      <c r="DQ1116">
        <v>48</v>
      </c>
    </row>
    <row r="1117" spans="95:122" x14ac:dyDescent="0.25">
      <c r="CQ1117" t="s">
        <v>637</v>
      </c>
      <c r="CR1117" t="s">
        <v>125</v>
      </c>
      <c r="CS1117" t="s">
        <v>18</v>
      </c>
      <c r="CT1117">
        <v>46064</v>
      </c>
      <c r="CU1117">
        <v>1</v>
      </c>
      <c r="CV1117">
        <v>1</v>
      </c>
      <c r="CX1117">
        <v>1</v>
      </c>
      <c r="CZ1117">
        <v>0</v>
      </c>
      <c r="DA1117">
        <v>0</v>
      </c>
      <c r="DB1117">
        <v>5.0694444444444441E-3</v>
      </c>
      <c r="DC1117">
        <v>1.0520833333333333E-2</v>
      </c>
      <c r="DD1117">
        <v>166</v>
      </c>
      <c r="DE1117">
        <v>335</v>
      </c>
      <c r="DF1117">
        <v>17</v>
      </c>
      <c r="DG1117" t="s">
        <v>823</v>
      </c>
      <c r="DH1117">
        <v>15535</v>
      </c>
      <c r="DI1117">
        <v>0.1024</v>
      </c>
      <c r="DQ1117">
        <v>48</v>
      </c>
    </row>
    <row r="1118" spans="95:122" x14ac:dyDescent="0.25">
      <c r="CQ1118" t="s">
        <v>637</v>
      </c>
      <c r="CR1118" t="s">
        <v>125</v>
      </c>
      <c r="CS1118" t="s">
        <v>85</v>
      </c>
      <c r="CT1118">
        <v>46064</v>
      </c>
      <c r="CU1118">
        <v>1</v>
      </c>
      <c r="CV1118">
        <v>1</v>
      </c>
      <c r="CX1118">
        <v>1</v>
      </c>
      <c r="CZ1118">
        <v>0</v>
      </c>
      <c r="DA1118">
        <v>0</v>
      </c>
      <c r="DB1118">
        <v>0</v>
      </c>
      <c r="DC1118">
        <v>1.0416666666666667E-4</v>
      </c>
      <c r="DD1118">
        <v>113</v>
      </c>
      <c r="DE1118">
        <v>220</v>
      </c>
      <c r="DF1118">
        <v>19</v>
      </c>
      <c r="DG1118" t="s">
        <v>939</v>
      </c>
      <c r="DH1118">
        <v>26895</v>
      </c>
      <c r="DI1118">
        <v>0.1681</v>
      </c>
      <c r="DQ1118">
        <v>48</v>
      </c>
    </row>
    <row r="1119" spans="95:122" x14ac:dyDescent="0.25">
      <c r="CQ1119" t="s">
        <v>637</v>
      </c>
      <c r="CR1119" t="s">
        <v>125</v>
      </c>
      <c r="CS1119" t="s">
        <v>72</v>
      </c>
      <c r="CT1119">
        <v>46062</v>
      </c>
      <c r="CU1119">
        <v>1</v>
      </c>
      <c r="CV1119">
        <v>1</v>
      </c>
      <c r="CZ1119">
        <v>0</v>
      </c>
      <c r="DA1119">
        <v>0</v>
      </c>
      <c r="DB1119">
        <v>0</v>
      </c>
      <c r="DC1119">
        <v>0</v>
      </c>
      <c r="DQ1119">
        <v>48</v>
      </c>
    </row>
    <row r="1120" spans="95:122" x14ac:dyDescent="0.25">
      <c r="CQ1120" t="s">
        <v>637</v>
      </c>
      <c r="CR1120" t="s">
        <v>125</v>
      </c>
      <c r="CS1120" t="s">
        <v>72</v>
      </c>
      <c r="CT1120">
        <v>46066</v>
      </c>
      <c r="CU1120">
        <v>1</v>
      </c>
      <c r="CV1120">
        <v>1</v>
      </c>
      <c r="CZ1120">
        <v>0</v>
      </c>
      <c r="DA1120">
        <v>0</v>
      </c>
      <c r="DB1120">
        <v>0</v>
      </c>
      <c r="DC1120">
        <v>0</v>
      </c>
      <c r="DQ1120">
        <v>48</v>
      </c>
    </row>
    <row r="1121" spans="95:122" x14ac:dyDescent="0.25">
      <c r="CQ1121" t="s">
        <v>637</v>
      </c>
      <c r="CR1121" t="s">
        <v>2</v>
      </c>
      <c r="CS1121" t="s">
        <v>68</v>
      </c>
      <c r="CT1121">
        <v>46056</v>
      </c>
      <c r="CU1121">
        <v>1</v>
      </c>
      <c r="CV1121">
        <v>1</v>
      </c>
      <c r="CZ1121">
        <v>0</v>
      </c>
      <c r="DA1121">
        <v>0</v>
      </c>
      <c r="DB1121">
        <v>0</v>
      </c>
      <c r="DC1121">
        <v>0</v>
      </c>
      <c r="DQ1121">
        <v>48</v>
      </c>
    </row>
    <row r="1122" spans="95:122" x14ac:dyDescent="0.25">
      <c r="CQ1122" t="s">
        <v>637</v>
      </c>
      <c r="CR1122" t="s">
        <v>2</v>
      </c>
      <c r="CS1122" t="s">
        <v>68</v>
      </c>
      <c r="CT1122">
        <v>46062</v>
      </c>
      <c r="CU1122">
        <v>1</v>
      </c>
      <c r="CV1122">
        <v>1</v>
      </c>
      <c r="CZ1122">
        <v>0</v>
      </c>
      <c r="DA1122">
        <v>0</v>
      </c>
      <c r="DB1122">
        <v>0</v>
      </c>
      <c r="DC1122">
        <v>0</v>
      </c>
      <c r="DQ1122">
        <v>48</v>
      </c>
    </row>
    <row r="1123" spans="95:122" x14ac:dyDescent="0.25">
      <c r="CQ1123" t="s">
        <v>637</v>
      </c>
      <c r="CR1123" t="s">
        <v>2</v>
      </c>
      <c r="CS1123" t="s">
        <v>76</v>
      </c>
      <c r="CT1123">
        <v>46062</v>
      </c>
      <c r="CU1123">
        <v>1</v>
      </c>
      <c r="CV1123">
        <v>1</v>
      </c>
      <c r="CW1123">
        <v>1</v>
      </c>
      <c r="CZ1123">
        <v>7.9282407407407409E-3</v>
      </c>
      <c r="DA1123">
        <v>7.9282407407407409E-3</v>
      </c>
      <c r="DB1123">
        <v>1.3171296296296296E-2</v>
      </c>
      <c r="DC1123">
        <v>1.4317129629629629E-2</v>
      </c>
      <c r="DD1123">
        <v>42</v>
      </c>
      <c r="DE1123">
        <v>63</v>
      </c>
      <c r="DF1123">
        <v>9</v>
      </c>
      <c r="DG1123" t="s">
        <v>700</v>
      </c>
      <c r="DH1123">
        <v>28994</v>
      </c>
      <c r="DI1123">
        <v>0.21429999999999999</v>
      </c>
      <c r="DQ1123">
        <v>48</v>
      </c>
    </row>
    <row r="1124" spans="95:122" x14ac:dyDescent="0.25">
      <c r="CQ1124" t="s">
        <v>637</v>
      </c>
      <c r="CR1124" t="s">
        <v>6</v>
      </c>
      <c r="CS1124" t="s">
        <v>37</v>
      </c>
      <c r="CT1124">
        <v>46055</v>
      </c>
      <c r="CU1124">
        <v>1</v>
      </c>
      <c r="CV1124">
        <v>1</v>
      </c>
      <c r="CX1124">
        <v>1</v>
      </c>
      <c r="CZ1124">
        <v>3.4722222222222222E-5</v>
      </c>
      <c r="DA1124">
        <v>3.4722222222222222E-5</v>
      </c>
      <c r="DB1124">
        <v>3.4363425925925929E-2</v>
      </c>
      <c r="DC1124">
        <v>3.1122685185185184E-2</v>
      </c>
      <c r="DD1124">
        <v>64</v>
      </c>
      <c r="DE1124">
        <v>95</v>
      </c>
      <c r="DF1124">
        <v>12</v>
      </c>
      <c r="DG1124" t="s">
        <v>1025</v>
      </c>
      <c r="DH1124">
        <v>8813</v>
      </c>
      <c r="DI1124">
        <v>0.1875</v>
      </c>
      <c r="DJ1124">
        <v>2</v>
      </c>
      <c r="DK1124">
        <v>0.16669999999999999</v>
      </c>
      <c r="DL1124">
        <v>415</v>
      </c>
      <c r="DM1124">
        <v>208</v>
      </c>
      <c r="DN1124">
        <v>123</v>
      </c>
      <c r="DO1124">
        <v>0.2964</v>
      </c>
      <c r="DP1124">
        <v>0.37590000000000001</v>
      </c>
      <c r="DQ1124">
        <v>48</v>
      </c>
      <c r="DR1124">
        <v>123</v>
      </c>
    </row>
    <row r="1125" spans="95:122" x14ac:dyDescent="0.25">
      <c r="CQ1125" t="s">
        <v>637</v>
      </c>
      <c r="CR1125" t="s">
        <v>6</v>
      </c>
      <c r="CS1125" t="s">
        <v>11</v>
      </c>
      <c r="CT1125">
        <v>46063</v>
      </c>
      <c r="CU1125">
        <v>1</v>
      </c>
      <c r="CV1125">
        <v>1</v>
      </c>
      <c r="CZ1125">
        <v>0</v>
      </c>
      <c r="DA1125">
        <v>0</v>
      </c>
      <c r="DB1125">
        <v>0</v>
      </c>
      <c r="DC1125">
        <v>0</v>
      </c>
      <c r="DQ1125">
        <v>48</v>
      </c>
    </row>
    <row r="1126" spans="95:122" x14ac:dyDescent="0.25">
      <c r="CQ1126" t="s">
        <v>637</v>
      </c>
      <c r="CR1126" t="s">
        <v>3</v>
      </c>
      <c r="CS1126" t="s">
        <v>24</v>
      </c>
      <c r="CT1126">
        <v>46071</v>
      </c>
      <c r="CU1126">
        <v>1</v>
      </c>
      <c r="CV1126">
        <v>1</v>
      </c>
      <c r="CZ1126">
        <v>0</v>
      </c>
      <c r="DA1126">
        <v>0</v>
      </c>
      <c r="DB1126">
        <v>0</v>
      </c>
      <c r="DC1126">
        <v>0</v>
      </c>
      <c r="DQ1126">
        <v>48</v>
      </c>
    </row>
    <row r="1127" spans="95:122" x14ac:dyDescent="0.25">
      <c r="CQ1127" t="s">
        <v>637</v>
      </c>
      <c r="CR1127" t="s">
        <v>125</v>
      </c>
      <c r="CS1127" t="s">
        <v>85</v>
      </c>
      <c r="CT1127">
        <v>46059</v>
      </c>
      <c r="CU1127">
        <v>1</v>
      </c>
      <c r="CV1127">
        <v>1</v>
      </c>
      <c r="CX1127">
        <v>1</v>
      </c>
      <c r="CZ1127">
        <v>0</v>
      </c>
      <c r="DA1127">
        <v>0</v>
      </c>
      <c r="DB1127">
        <v>0</v>
      </c>
      <c r="DC1127">
        <v>1.3888888888888889E-4</v>
      </c>
      <c r="DD1127">
        <v>109</v>
      </c>
      <c r="DE1127">
        <v>203</v>
      </c>
      <c r="DF1127">
        <v>15</v>
      </c>
      <c r="DG1127">
        <v>1.2</v>
      </c>
      <c r="DH1127">
        <v>46284</v>
      </c>
      <c r="DI1127">
        <v>0.1376</v>
      </c>
      <c r="DQ1127">
        <v>46</v>
      </c>
    </row>
    <row r="1128" spans="95:122" x14ac:dyDescent="0.25">
      <c r="CQ1128" t="s">
        <v>637</v>
      </c>
      <c r="CR1128" t="s">
        <v>125</v>
      </c>
      <c r="CS1128" t="s">
        <v>206</v>
      </c>
      <c r="CT1128">
        <v>46059</v>
      </c>
      <c r="CU1128">
        <v>1</v>
      </c>
      <c r="CV1128">
        <v>1</v>
      </c>
      <c r="CX1128">
        <v>1</v>
      </c>
      <c r="CZ1128">
        <v>3.4722222222222222E-5</v>
      </c>
      <c r="DA1128">
        <v>3.4722222222222222E-5</v>
      </c>
      <c r="DB1128">
        <v>5.7175925925925929E-2</v>
      </c>
      <c r="DC1128">
        <v>2.2164351851851852E-2</v>
      </c>
      <c r="DD1128">
        <v>164</v>
      </c>
      <c r="DE1128">
        <v>307</v>
      </c>
      <c r="DF1128">
        <v>25</v>
      </c>
      <c r="DG1128">
        <v>1.36</v>
      </c>
      <c r="DH1128">
        <v>21062</v>
      </c>
      <c r="DI1128">
        <v>0.15240000000000001</v>
      </c>
      <c r="DQ1128">
        <v>46</v>
      </c>
    </row>
    <row r="1129" spans="95:122" x14ac:dyDescent="0.25">
      <c r="CQ1129" t="s">
        <v>637</v>
      </c>
      <c r="CR1129" t="s">
        <v>2</v>
      </c>
      <c r="CS1129" t="s">
        <v>42</v>
      </c>
      <c r="CT1129">
        <v>46077</v>
      </c>
      <c r="CU1129">
        <v>1</v>
      </c>
      <c r="CV1129">
        <v>1</v>
      </c>
      <c r="CX1129">
        <v>1</v>
      </c>
      <c r="CZ1129">
        <v>2.5462962962962961E-4</v>
      </c>
      <c r="DA1129">
        <v>2.5462962962962961E-4</v>
      </c>
      <c r="DB1129">
        <v>0.18429398148148149</v>
      </c>
      <c r="DC1129">
        <v>0.14030092592592591</v>
      </c>
      <c r="DD1129">
        <v>60</v>
      </c>
      <c r="DE1129">
        <v>130</v>
      </c>
      <c r="DF1129">
        <v>26</v>
      </c>
      <c r="DG1129" t="s">
        <v>940</v>
      </c>
      <c r="DH1129">
        <v>26120</v>
      </c>
      <c r="DI1129">
        <v>0.43330000000000002</v>
      </c>
      <c r="DQ1129">
        <v>46</v>
      </c>
    </row>
    <row r="1130" spans="95:122" x14ac:dyDescent="0.25">
      <c r="CQ1130" t="s">
        <v>637</v>
      </c>
      <c r="CR1130" t="s">
        <v>2</v>
      </c>
      <c r="CS1130" t="s">
        <v>25</v>
      </c>
      <c r="CT1130">
        <v>46070</v>
      </c>
      <c r="CU1130">
        <v>1</v>
      </c>
      <c r="CV1130">
        <v>1</v>
      </c>
      <c r="CX1130">
        <v>1</v>
      </c>
      <c r="CZ1130">
        <v>2.4537037037037036E-3</v>
      </c>
      <c r="DA1130">
        <v>2.4537037037037036E-3</v>
      </c>
      <c r="DB1130">
        <v>0.20256944444444444</v>
      </c>
      <c r="DC1130">
        <v>0.12519675925925927</v>
      </c>
      <c r="DD1130">
        <v>76</v>
      </c>
      <c r="DE1130">
        <v>127</v>
      </c>
      <c r="DF1130">
        <v>25</v>
      </c>
      <c r="DG1130">
        <v>1.6</v>
      </c>
      <c r="DH1130">
        <v>11951</v>
      </c>
      <c r="DI1130">
        <v>0.32890000000000003</v>
      </c>
      <c r="DQ1130">
        <v>46</v>
      </c>
    </row>
    <row r="1131" spans="95:122" x14ac:dyDescent="0.25">
      <c r="CQ1131" t="s">
        <v>637</v>
      </c>
      <c r="CR1131" t="s">
        <v>2</v>
      </c>
      <c r="CS1131" t="s">
        <v>79</v>
      </c>
      <c r="CT1131">
        <v>46070</v>
      </c>
      <c r="CU1131">
        <v>1</v>
      </c>
      <c r="CV1131">
        <v>1</v>
      </c>
      <c r="CX1131">
        <v>1</v>
      </c>
      <c r="CZ1131">
        <v>6.9444444444444444E-5</v>
      </c>
      <c r="DA1131">
        <v>6.9444444444444444E-5</v>
      </c>
      <c r="DB1131">
        <v>0.2427199074074074</v>
      </c>
      <c r="DC1131">
        <v>8.8715277777777782E-2</v>
      </c>
      <c r="DD1131">
        <v>63</v>
      </c>
      <c r="DE1131">
        <v>160</v>
      </c>
      <c r="DF1131">
        <v>20</v>
      </c>
      <c r="DG1131">
        <v>1.7</v>
      </c>
      <c r="DH1131">
        <v>34933</v>
      </c>
      <c r="DI1131">
        <v>0.3175</v>
      </c>
      <c r="DQ1131">
        <v>46</v>
      </c>
    </row>
    <row r="1132" spans="95:122" x14ac:dyDescent="0.25">
      <c r="CQ1132" t="s">
        <v>637</v>
      </c>
      <c r="CR1132" t="s">
        <v>2</v>
      </c>
      <c r="CS1132" t="s">
        <v>79</v>
      </c>
      <c r="CT1132">
        <v>46080</v>
      </c>
      <c r="CU1132">
        <v>1</v>
      </c>
      <c r="CV1132">
        <v>1</v>
      </c>
      <c r="CX1132">
        <v>1</v>
      </c>
      <c r="CZ1132">
        <v>3.4722222222222224E-4</v>
      </c>
      <c r="DA1132">
        <v>3.4722222222222224E-4</v>
      </c>
      <c r="DB1132">
        <v>0.22612268518518519</v>
      </c>
      <c r="DC1132">
        <v>0.16854166666666667</v>
      </c>
      <c r="DD1132">
        <v>65</v>
      </c>
      <c r="DE1132">
        <v>153</v>
      </c>
      <c r="DF1132">
        <v>31</v>
      </c>
      <c r="DG1132" t="s">
        <v>753</v>
      </c>
      <c r="DH1132">
        <v>25961</v>
      </c>
      <c r="DI1132">
        <v>0.47689999999999999</v>
      </c>
      <c r="DQ1132">
        <v>46</v>
      </c>
    </row>
    <row r="1133" spans="95:122" x14ac:dyDescent="0.25">
      <c r="CQ1133" t="s">
        <v>637</v>
      </c>
      <c r="CR1133" t="s">
        <v>2</v>
      </c>
      <c r="CS1133" t="s">
        <v>76</v>
      </c>
      <c r="CT1133">
        <v>46077</v>
      </c>
      <c r="CU1133">
        <v>1</v>
      </c>
      <c r="CV1133">
        <v>1</v>
      </c>
      <c r="CX1133">
        <v>1</v>
      </c>
      <c r="CZ1133">
        <v>0</v>
      </c>
      <c r="DA1133">
        <v>0</v>
      </c>
      <c r="DB1133">
        <v>0.1925462962962963</v>
      </c>
      <c r="DC1133">
        <v>0.11997685185185185</v>
      </c>
      <c r="DD1133">
        <v>94</v>
      </c>
      <c r="DE1133">
        <v>128</v>
      </c>
      <c r="DF1133">
        <v>19</v>
      </c>
      <c r="DG1133" t="s">
        <v>724</v>
      </c>
      <c r="DH1133">
        <v>16964</v>
      </c>
      <c r="DI1133">
        <v>0.2021</v>
      </c>
      <c r="DQ1133">
        <v>46</v>
      </c>
    </row>
    <row r="1134" spans="95:122" x14ac:dyDescent="0.25">
      <c r="CQ1134" t="s">
        <v>637</v>
      </c>
      <c r="CR1134" t="s">
        <v>2</v>
      </c>
      <c r="CS1134" t="s">
        <v>76</v>
      </c>
      <c r="CT1134">
        <v>46080</v>
      </c>
      <c r="CU1134">
        <v>1</v>
      </c>
      <c r="CV1134">
        <v>1</v>
      </c>
      <c r="CX1134">
        <v>1</v>
      </c>
      <c r="CZ1134">
        <v>0</v>
      </c>
      <c r="DA1134">
        <v>0</v>
      </c>
      <c r="DB1134">
        <v>0.25900462962962961</v>
      </c>
      <c r="DC1134">
        <v>0.11486111111111111</v>
      </c>
      <c r="DD1134">
        <v>79</v>
      </c>
      <c r="DE1134">
        <v>111</v>
      </c>
      <c r="DF1134">
        <v>19</v>
      </c>
      <c r="DG1134" t="s">
        <v>694</v>
      </c>
      <c r="DH1134">
        <v>32038</v>
      </c>
      <c r="DI1134">
        <v>0.24049999999999999</v>
      </c>
      <c r="DQ1134">
        <v>46</v>
      </c>
    </row>
    <row r="1135" spans="95:122" x14ac:dyDescent="0.25">
      <c r="CQ1135" t="s">
        <v>637</v>
      </c>
      <c r="CR1135" t="s">
        <v>6</v>
      </c>
      <c r="CS1135" t="s">
        <v>80</v>
      </c>
      <c r="CT1135">
        <v>46069</v>
      </c>
      <c r="CU1135">
        <v>1</v>
      </c>
      <c r="CV1135">
        <v>1</v>
      </c>
      <c r="CX1135">
        <v>1</v>
      </c>
      <c r="CZ1135">
        <v>1.273148148148148E-4</v>
      </c>
      <c r="DA1135">
        <v>1.273148148148148E-4</v>
      </c>
      <c r="DB1135">
        <v>0.24520833333333333</v>
      </c>
      <c r="DC1135">
        <v>0.10361111111111111</v>
      </c>
      <c r="DD1135">
        <v>86</v>
      </c>
      <c r="DE1135">
        <v>117</v>
      </c>
      <c r="DF1135">
        <v>8</v>
      </c>
      <c r="DG1135">
        <v>1.75</v>
      </c>
      <c r="DH1135">
        <v>33682</v>
      </c>
      <c r="DI1135">
        <v>9.2999999999999999E-2</v>
      </c>
      <c r="DQ1135">
        <v>46</v>
      </c>
    </row>
    <row r="1136" spans="95:122" x14ac:dyDescent="0.25">
      <c r="CQ1136" t="s">
        <v>637</v>
      </c>
      <c r="CR1136" t="s">
        <v>6</v>
      </c>
      <c r="CS1136" t="s">
        <v>50</v>
      </c>
      <c r="CT1136">
        <v>46062</v>
      </c>
      <c r="CU1136">
        <v>1</v>
      </c>
      <c r="CV1136">
        <v>1</v>
      </c>
      <c r="CX1136">
        <v>1</v>
      </c>
      <c r="CZ1136">
        <v>9.2592592592592588E-5</v>
      </c>
      <c r="DA1136">
        <v>9.2592592592592588E-5</v>
      </c>
      <c r="DB1136">
        <v>1.8078703703703704E-2</v>
      </c>
      <c r="DC1136">
        <v>3.0231481481481481E-2</v>
      </c>
      <c r="DD1136">
        <v>79</v>
      </c>
      <c r="DE1136">
        <v>134</v>
      </c>
      <c r="DF1136">
        <v>9</v>
      </c>
      <c r="DG1136" t="s">
        <v>721</v>
      </c>
      <c r="DH1136">
        <v>24899</v>
      </c>
      <c r="DI1136">
        <v>0.1139</v>
      </c>
      <c r="DJ1136">
        <v>1</v>
      </c>
      <c r="DK1136">
        <v>0.1111</v>
      </c>
      <c r="DL1136">
        <v>340</v>
      </c>
      <c r="DM1136">
        <v>340</v>
      </c>
      <c r="DQ1136">
        <v>46</v>
      </c>
    </row>
    <row r="1137" spans="95:121" x14ac:dyDescent="0.25">
      <c r="CQ1137" t="s">
        <v>637</v>
      </c>
      <c r="CR1137" t="s">
        <v>6</v>
      </c>
      <c r="CS1137" t="s">
        <v>34</v>
      </c>
      <c r="CT1137">
        <v>46069</v>
      </c>
      <c r="CU1137">
        <v>1</v>
      </c>
      <c r="CV1137">
        <v>1</v>
      </c>
      <c r="CX1137">
        <v>1</v>
      </c>
      <c r="CZ1137">
        <v>3.1250000000000001E-4</v>
      </c>
      <c r="DA1137">
        <v>3.1250000000000001E-4</v>
      </c>
      <c r="DB1137">
        <v>0.22268518518518518</v>
      </c>
      <c r="DC1137">
        <v>0.13627314814814814</v>
      </c>
      <c r="DD1137">
        <v>139</v>
      </c>
      <c r="DE1137">
        <v>168</v>
      </c>
      <c r="DF1137">
        <v>20</v>
      </c>
      <c r="DG1137">
        <v>1.65</v>
      </c>
      <c r="DH1137">
        <v>14049</v>
      </c>
      <c r="DI1137">
        <v>0.1439</v>
      </c>
      <c r="DQ1137">
        <v>46</v>
      </c>
    </row>
    <row r="1138" spans="95:121" x14ac:dyDescent="0.25">
      <c r="CQ1138" t="s">
        <v>637</v>
      </c>
      <c r="CR1138" t="s">
        <v>3</v>
      </c>
      <c r="CS1138" t="s">
        <v>13</v>
      </c>
      <c r="CT1138">
        <v>46079</v>
      </c>
      <c r="CU1138">
        <v>1</v>
      </c>
      <c r="CV1138">
        <v>1</v>
      </c>
      <c r="CX1138">
        <v>1</v>
      </c>
      <c r="CZ1138">
        <v>1.3888888888888889E-4</v>
      </c>
      <c r="DA1138">
        <v>1.3888888888888889E-4</v>
      </c>
      <c r="DB1138">
        <v>0.20091435185185186</v>
      </c>
      <c r="DC1138">
        <v>0.13961805555555556</v>
      </c>
      <c r="DD1138">
        <v>82</v>
      </c>
      <c r="DE1138">
        <v>182</v>
      </c>
      <c r="DF1138">
        <v>14</v>
      </c>
      <c r="DG1138" t="s">
        <v>765</v>
      </c>
      <c r="DH1138">
        <v>46382</v>
      </c>
      <c r="DI1138">
        <v>0.17069999999999999</v>
      </c>
      <c r="DQ1138">
        <v>46</v>
      </c>
    </row>
    <row r="1139" spans="95:121" x14ac:dyDescent="0.25">
      <c r="CQ1139" t="s">
        <v>637</v>
      </c>
      <c r="CR1139" t="s">
        <v>3</v>
      </c>
      <c r="CS1139" t="s">
        <v>17</v>
      </c>
      <c r="CT1139">
        <v>46079</v>
      </c>
      <c r="CU1139">
        <v>1</v>
      </c>
      <c r="CV1139">
        <v>1</v>
      </c>
      <c r="CX1139">
        <v>1</v>
      </c>
      <c r="CZ1139">
        <v>3.1250000000000001E-4</v>
      </c>
      <c r="DA1139">
        <v>3.1250000000000001E-4</v>
      </c>
      <c r="DB1139">
        <v>0.17927083333333332</v>
      </c>
      <c r="DC1139">
        <v>0.13512731481481483</v>
      </c>
      <c r="DD1139">
        <v>70</v>
      </c>
      <c r="DE1139">
        <v>142</v>
      </c>
      <c r="DF1139">
        <v>17</v>
      </c>
      <c r="DG1139" t="s">
        <v>842</v>
      </c>
      <c r="DH1139">
        <v>39877</v>
      </c>
      <c r="DI1139">
        <v>0.2429</v>
      </c>
      <c r="DQ1139">
        <v>46</v>
      </c>
    </row>
    <row r="1140" spans="95:121" x14ac:dyDescent="0.25">
      <c r="CQ1140" t="s">
        <v>637</v>
      </c>
      <c r="CR1140" t="s">
        <v>124</v>
      </c>
      <c r="CS1140" t="s">
        <v>41</v>
      </c>
      <c r="CT1140">
        <v>46076</v>
      </c>
      <c r="CU1140">
        <v>1</v>
      </c>
      <c r="CV1140">
        <v>1</v>
      </c>
      <c r="CZ1140">
        <v>0</v>
      </c>
      <c r="DA1140">
        <v>0</v>
      </c>
      <c r="DB1140">
        <v>0</v>
      </c>
      <c r="DC1140">
        <v>0</v>
      </c>
      <c r="DQ1140">
        <v>44</v>
      </c>
    </row>
    <row r="1141" spans="95:121" x14ac:dyDescent="0.25">
      <c r="CQ1141" t="s">
        <v>637</v>
      </c>
      <c r="CR1141" t="s">
        <v>124</v>
      </c>
      <c r="CS1141" t="s">
        <v>544</v>
      </c>
      <c r="CT1141">
        <v>46076</v>
      </c>
      <c r="CU1141">
        <v>1</v>
      </c>
      <c r="CV1141">
        <v>1</v>
      </c>
      <c r="CY1141">
        <v>1</v>
      </c>
      <c r="CZ1141">
        <v>0</v>
      </c>
      <c r="DA1141">
        <v>0</v>
      </c>
      <c r="DB1141">
        <v>0</v>
      </c>
      <c r="DC1141">
        <v>0</v>
      </c>
      <c r="DQ1141">
        <v>44</v>
      </c>
    </row>
    <row r="1142" spans="95:121" x14ac:dyDescent="0.25">
      <c r="CQ1142" t="s">
        <v>637</v>
      </c>
      <c r="CR1142" t="s">
        <v>124</v>
      </c>
      <c r="CS1142" t="s">
        <v>557</v>
      </c>
      <c r="CT1142">
        <v>46076</v>
      </c>
      <c r="CU1142">
        <v>1</v>
      </c>
      <c r="CV1142">
        <v>1</v>
      </c>
      <c r="CY1142">
        <v>1</v>
      </c>
      <c r="CZ1142">
        <v>0</v>
      </c>
      <c r="DA1142">
        <v>0</v>
      </c>
      <c r="DB1142">
        <v>0</v>
      </c>
      <c r="DC1142">
        <v>0</v>
      </c>
      <c r="DQ1142">
        <v>44</v>
      </c>
    </row>
    <row r="1143" spans="95:121" x14ac:dyDescent="0.25">
      <c r="CQ1143" t="s">
        <v>637</v>
      </c>
      <c r="CR1143" t="s">
        <v>2</v>
      </c>
      <c r="CS1143" t="s">
        <v>68</v>
      </c>
      <c r="CT1143">
        <v>46059</v>
      </c>
      <c r="CU1143">
        <v>1</v>
      </c>
      <c r="CV1143">
        <v>1</v>
      </c>
      <c r="CZ1143">
        <v>0</v>
      </c>
      <c r="DA1143">
        <v>0</v>
      </c>
      <c r="DB1143">
        <v>0</v>
      </c>
      <c r="DC1143">
        <v>0</v>
      </c>
      <c r="DQ1143">
        <v>44</v>
      </c>
    </row>
    <row r="1144" spans="95:121" x14ac:dyDescent="0.25">
      <c r="CQ1144" t="s">
        <v>637</v>
      </c>
      <c r="CR1144" t="s">
        <v>2</v>
      </c>
      <c r="CS1144" t="s">
        <v>76</v>
      </c>
      <c r="CT1144">
        <v>46059</v>
      </c>
      <c r="CU1144">
        <v>1</v>
      </c>
      <c r="CV1144">
        <v>1</v>
      </c>
      <c r="CW1144">
        <v>1</v>
      </c>
      <c r="CZ1144">
        <v>1.0150462962962964E-2</v>
      </c>
      <c r="DA1144">
        <v>1.0150462962962964E-2</v>
      </c>
      <c r="DB1144">
        <v>0.11223379629629629</v>
      </c>
      <c r="DC1144">
        <v>2.5173611111111112E-2</v>
      </c>
      <c r="DD1144">
        <v>69</v>
      </c>
      <c r="DE1144">
        <v>90</v>
      </c>
      <c r="DF1144">
        <v>17</v>
      </c>
      <c r="DG1144" t="s">
        <v>894</v>
      </c>
      <c r="DH1144">
        <v>32975</v>
      </c>
      <c r="DI1144">
        <v>0.24640000000000001</v>
      </c>
      <c r="DQ1144">
        <v>44</v>
      </c>
    </row>
    <row r="1145" spans="95:121" x14ac:dyDescent="0.25">
      <c r="CQ1145" t="s">
        <v>637</v>
      </c>
      <c r="CR1145" t="s">
        <v>6</v>
      </c>
      <c r="CS1145" t="s">
        <v>11</v>
      </c>
      <c r="CT1145">
        <v>46059</v>
      </c>
      <c r="CU1145">
        <v>1</v>
      </c>
      <c r="CV1145">
        <v>1</v>
      </c>
      <c r="CZ1145">
        <v>0</v>
      </c>
      <c r="DA1145">
        <v>0</v>
      </c>
      <c r="DB1145">
        <v>0</v>
      </c>
      <c r="DC1145">
        <v>0</v>
      </c>
      <c r="DQ1145">
        <v>44</v>
      </c>
    </row>
    <row r="1146" spans="95:121" x14ac:dyDescent="0.25">
      <c r="CQ1146" t="s">
        <v>637</v>
      </c>
      <c r="CR1146" t="s">
        <v>3</v>
      </c>
      <c r="CS1146" t="s">
        <v>24</v>
      </c>
      <c r="CT1146">
        <v>46077</v>
      </c>
      <c r="CU1146">
        <v>1</v>
      </c>
      <c r="CV1146">
        <v>1</v>
      </c>
      <c r="CZ1146">
        <v>0</v>
      </c>
      <c r="DA1146">
        <v>0</v>
      </c>
      <c r="DB1146">
        <v>0</v>
      </c>
      <c r="DC1146">
        <v>0</v>
      </c>
      <c r="DQ1146">
        <v>44</v>
      </c>
    </row>
    <row r="1147" spans="95:121" x14ac:dyDescent="0.25">
      <c r="CQ1147" t="s">
        <v>637</v>
      </c>
      <c r="CR1147" t="s">
        <v>125</v>
      </c>
      <c r="CS1147" t="s">
        <v>60</v>
      </c>
      <c r="CT1147">
        <v>46069</v>
      </c>
      <c r="CU1147">
        <v>1</v>
      </c>
      <c r="CV1147">
        <v>1</v>
      </c>
      <c r="CZ1147">
        <v>3.4722222222222222E-5</v>
      </c>
      <c r="DA1147">
        <v>3.4722222222222222E-5</v>
      </c>
      <c r="DB1147">
        <v>3.9004629629629632E-2</v>
      </c>
      <c r="DC1147">
        <v>0</v>
      </c>
      <c r="DD1147">
        <v>6</v>
      </c>
      <c r="DE1147">
        <v>7</v>
      </c>
      <c r="DF1147">
        <v>4</v>
      </c>
      <c r="DG1147">
        <v>1.25</v>
      </c>
      <c r="DH1147">
        <v>28233</v>
      </c>
      <c r="DI1147">
        <v>0.66669999999999996</v>
      </c>
      <c r="DQ1147">
        <v>42</v>
      </c>
    </row>
    <row r="1148" spans="95:121" x14ac:dyDescent="0.25">
      <c r="CQ1148" t="s">
        <v>637</v>
      </c>
      <c r="CR1148" t="s">
        <v>125</v>
      </c>
      <c r="CS1148" t="s">
        <v>72</v>
      </c>
      <c r="CT1148">
        <v>46056</v>
      </c>
      <c r="CU1148">
        <v>1</v>
      </c>
      <c r="CV1148">
        <v>1</v>
      </c>
      <c r="CZ1148">
        <v>0</v>
      </c>
      <c r="DA1148">
        <v>0</v>
      </c>
      <c r="DB1148">
        <v>0</v>
      </c>
      <c r="DC1148">
        <v>0</v>
      </c>
      <c r="DQ1148">
        <v>42</v>
      </c>
    </row>
    <row r="1149" spans="95:121" x14ac:dyDescent="0.25">
      <c r="CQ1149" t="s">
        <v>637</v>
      </c>
      <c r="CR1149" t="s">
        <v>125</v>
      </c>
      <c r="CS1149" t="s">
        <v>72</v>
      </c>
      <c r="CT1149">
        <v>46065</v>
      </c>
      <c r="CU1149">
        <v>1</v>
      </c>
      <c r="CV1149">
        <v>1</v>
      </c>
      <c r="CZ1149">
        <v>0</v>
      </c>
      <c r="DA1149">
        <v>0</v>
      </c>
      <c r="DB1149">
        <v>0</v>
      </c>
      <c r="DC1149">
        <v>0</v>
      </c>
      <c r="DQ1149">
        <v>42</v>
      </c>
    </row>
    <row r="1150" spans="95:121" x14ac:dyDescent="0.25">
      <c r="CQ1150" t="s">
        <v>637</v>
      </c>
      <c r="CR1150" t="s">
        <v>125</v>
      </c>
      <c r="CS1150" t="s">
        <v>72</v>
      </c>
      <c r="CT1150">
        <v>46069</v>
      </c>
      <c r="CU1150">
        <v>1</v>
      </c>
      <c r="CV1150">
        <v>1</v>
      </c>
      <c r="CZ1150">
        <v>0</v>
      </c>
      <c r="DA1150">
        <v>0</v>
      </c>
      <c r="DB1150">
        <v>0</v>
      </c>
      <c r="DC1150">
        <v>0</v>
      </c>
      <c r="DQ1150">
        <v>42</v>
      </c>
    </row>
    <row r="1151" spans="95:121" x14ac:dyDescent="0.25">
      <c r="CQ1151" t="s">
        <v>637</v>
      </c>
      <c r="CR1151" t="s">
        <v>2</v>
      </c>
      <c r="CS1151" t="s">
        <v>68</v>
      </c>
      <c r="CT1151">
        <v>46065</v>
      </c>
      <c r="CU1151">
        <v>1</v>
      </c>
      <c r="CV1151">
        <v>1</v>
      </c>
      <c r="CZ1151">
        <v>0</v>
      </c>
      <c r="DA1151">
        <v>0</v>
      </c>
      <c r="DB1151">
        <v>0</v>
      </c>
      <c r="DC1151">
        <v>0</v>
      </c>
      <c r="DQ1151">
        <v>42</v>
      </c>
    </row>
    <row r="1152" spans="95:121" x14ac:dyDescent="0.25">
      <c r="CQ1152" t="s">
        <v>637</v>
      </c>
      <c r="CR1152" t="s">
        <v>6</v>
      </c>
      <c r="CS1152" t="s">
        <v>80</v>
      </c>
      <c r="CT1152">
        <v>46076</v>
      </c>
      <c r="CU1152">
        <v>1</v>
      </c>
      <c r="CV1152">
        <v>1</v>
      </c>
      <c r="CX1152">
        <v>1</v>
      </c>
      <c r="CZ1152">
        <v>9.2592592592592588E-5</v>
      </c>
      <c r="DA1152">
        <v>9.2592592592592588E-5</v>
      </c>
      <c r="DB1152">
        <v>0.17962962962962964</v>
      </c>
      <c r="DC1152">
        <v>0.16322916666666668</v>
      </c>
      <c r="DD1152">
        <v>125</v>
      </c>
      <c r="DE1152">
        <v>169</v>
      </c>
      <c r="DF1152">
        <v>16</v>
      </c>
      <c r="DG1152">
        <v>1.75</v>
      </c>
      <c r="DH1152">
        <v>32626</v>
      </c>
      <c r="DI1152">
        <v>0.128</v>
      </c>
      <c r="DQ1152">
        <v>42</v>
      </c>
    </row>
    <row r="1153" spans="95:122" x14ac:dyDescent="0.25">
      <c r="CQ1153" t="s">
        <v>637</v>
      </c>
      <c r="CR1153" t="s">
        <v>6</v>
      </c>
      <c r="CS1153" t="s">
        <v>35</v>
      </c>
      <c r="CT1153">
        <v>46055</v>
      </c>
      <c r="CU1153">
        <v>1</v>
      </c>
      <c r="CV1153">
        <v>1</v>
      </c>
      <c r="CX1153">
        <v>1</v>
      </c>
      <c r="CZ1153">
        <v>4.6296296296296294E-5</v>
      </c>
      <c r="DA1153">
        <v>4.6296296296296294E-5</v>
      </c>
      <c r="DB1153">
        <v>2.9733796296296296E-2</v>
      </c>
      <c r="DC1153">
        <v>3.4699074074074077E-2</v>
      </c>
      <c r="DD1153">
        <v>74</v>
      </c>
      <c r="DE1153">
        <v>120</v>
      </c>
      <c r="DF1153">
        <v>22</v>
      </c>
      <c r="DG1153" t="s">
        <v>684</v>
      </c>
      <c r="DH1153">
        <v>9369</v>
      </c>
      <c r="DI1153">
        <v>0.29730000000000001</v>
      </c>
      <c r="DJ1153">
        <v>3</v>
      </c>
      <c r="DK1153">
        <v>0.13639999999999999</v>
      </c>
      <c r="DL1153">
        <v>698</v>
      </c>
      <c r="DM1153">
        <v>233</v>
      </c>
      <c r="DN1153">
        <v>250</v>
      </c>
      <c r="DO1153">
        <v>0.35799999999999998</v>
      </c>
      <c r="DQ1153">
        <v>42</v>
      </c>
      <c r="DR1153">
        <v>250</v>
      </c>
    </row>
    <row r="1154" spans="95:122" x14ac:dyDescent="0.25">
      <c r="CQ1154" t="s">
        <v>637</v>
      </c>
      <c r="CR1154" t="s">
        <v>6</v>
      </c>
      <c r="CS1154" t="s">
        <v>11</v>
      </c>
      <c r="CT1154">
        <v>46058</v>
      </c>
      <c r="CU1154">
        <v>1</v>
      </c>
      <c r="CV1154">
        <v>1</v>
      </c>
      <c r="CZ1154">
        <v>0</v>
      </c>
      <c r="DA1154">
        <v>0</v>
      </c>
      <c r="DB1154">
        <v>0</v>
      </c>
      <c r="DC1154">
        <v>0</v>
      </c>
      <c r="DQ1154">
        <v>42</v>
      </c>
    </row>
    <row r="1155" spans="95:122" x14ac:dyDescent="0.25">
      <c r="CQ1155" t="s">
        <v>637</v>
      </c>
      <c r="CR1155" t="s">
        <v>6</v>
      </c>
      <c r="CS1155" t="s">
        <v>11</v>
      </c>
      <c r="CT1155">
        <v>46071</v>
      </c>
      <c r="CU1155">
        <v>1</v>
      </c>
      <c r="CV1155">
        <v>1</v>
      </c>
      <c r="CZ1155">
        <v>0</v>
      </c>
      <c r="DA1155">
        <v>0</v>
      </c>
      <c r="DB1155">
        <v>0</v>
      </c>
      <c r="DC1155">
        <v>0</v>
      </c>
      <c r="DQ1155">
        <v>42</v>
      </c>
    </row>
    <row r="1156" spans="95:122" x14ac:dyDescent="0.25">
      <c r="CQ1156" t="s">
        <v>637</v>
      </c>
      <c r="CR1156" t="s">
        <v>6</v>
      </c>
      <c r="CS1156" t="s">
        <v>11</v>
      </c>
      <c r="CT1156">
        <v>46072</v>
      </c>
      <c r="CU1156">
        <v>1</v>
      </c>
      <c r="CV1156">
        <v>1</v>
      </c>
      <c r="CZ1156">
        <v>0</v>
      </c>
      <c r="DA1156">
        <v>0</v>
      </c>
      <c r="DB1156">
        <v>0</v>
      </c>
      <c r="DC1156">
        <v>0</v>
      </c>
      <c r="DQ1156">
        <v>42</v>
      </c>
    </row>
    <row r="1157" spans="95:122" x14ac:dyDescent="0.25">
      <c r="CQ1157" t="s">
        <v>637</v>
      </c>
      <c r="CR1157" t="s">
        <v>3</v>
      </c>
      <c r="CS1157" t="s">
        <v>377</v>
      </c>
      <c r="CT1157">
        <v>46055</v>
      </c>
      <c r="CU1157">
        <v>1</v>
      </c>
      <c r="CV1157">
        <v>1</v>
      </c>
      <c r="CX1157">
        <v>1</v>
      </c>
      <c r="CZ1157">
        <v>7.9861111111111116E-4</v>
      </c>
      <c r="DA1157">
        <v>7.9861111111111116E-4</v>
      </c>
      <c r="DB1157">
        <v>6.7905092592592586E-2</v>
      </c>
      <c r="DC1157">
        <v>3.5474537037037034E-2</v>
      </c>
      <c r="DD1157">
        <v>62</v>
      </c>
      <c r="DE1157">
        <v>90</v>
      </c>
      <c r="DF1157">
        <v>33</v>
      </c>
      <c r="DG1157" t="s">
        <v>1016</v>
      </c>
      <c r="DH1157">
        <v>35868</v>
      </c>
      <c r="DI1157">
        <v>0.5323</v>
      </c>
      <c r="DQ1157">
        <v>42</v>
      </c>
    </row>
    <row r="1158" spans="95:122" x14ac:dyDescent="0.25">
      <c r="CQ1158" t="s">
        <v>637</v>
      </c>
      <c r="CR1158" t="s">
        <v>3</v>
      </c>
      <c r="CS1158" t="s">
        <v>22</v>
      </c>
      <c r="CT1158">
        <v>46055</v>
      </c>
      <c r="CU1158">
        <v>1</v>
      </c>
      <c r="CV1158">
        <v>1</v>
      </c>
      <c r="CX1158">
        <v>1</v>
      </c>
      <c r="CZ1158">
        <v>5.7870370370370373E-5</v>
      </c>
      <c r="DA1158">
        <v>5.7870370370370373E-5</v>
      </c>
      <c r="DB1158">
        <v>2.0416666666666666E-2</v>
      </c>
      <c r="DC1158">
        <v>3.8645833333333331E-2</v>
      </c>
      <c r="DD1158">
        <v>43</v>
      </c>
      <c r="DE1158">
        <v>83</v>
      </c>
      <c r="DF1158">
        <v>11</v>
      </c>
      <c r="DG1158" t="s">
        <v>986</v>
      </c>
      <c r="DH1158">
        <v>40218</v>
      </c>
      <c r="DI1158">
        <v>0.25580000000000003</v>
      </c>
      <c r="DQ1158">
        <v>42</v>
      </c>
    </row>
    <row r="1159" spans="95:122" x14ac:dyDescent="0.25">
      <c r="CQ1159" t="s">
        <v>637</v>
      </c>
      <c r="CR1159" t="s">
        <v>125</v>
      </c>
      <c r="CS1159" t="s">
        <v>72</v>
      </c>
      <c r="CT1159">
        <v>46064</v>
      </c>
      <c r="CU1159">
        <v>1</v>
      </c>
      <c r="CV1159">
        <v>1</v>
      </c>
      <c r="CZ1159">
        <v>0</v>
      </c>
      <c r="DA1159">
        <v>0</v>
      </c>
      <c r="DB1159">
        <v>0</v>
      </c>
      <c r="DC1159">
        <v>0</v>
      </c>
      <c r="DQ1159">
        <v>40</v>
      </c>
    </row>
    <row r="1160" spans="95:122" x14ac:dyDescent="0.25">
      <c r="CQ1160" t="s">
        <v>637</v>
      </c>
      <c r="CR1160" t="s">
        <v>2</v>
      </c>
      <c r="CS1160" t="s">
        <v>68</v>
      </c>
      <c r="CT1160">
        <v>46057</v>
      </c>
      <c r="CU1160">
        <v>1</v>
      </c>
      <c r="CV1160">
        <v>1</v>
      </c>
      <c r="CZ1160">
        <v>0</v>
      </c>
      <c r="DA1160">
        <v>0</v>
      </c>
      <c r="DB1160">
        <v>0</v>
      </c>
      <c r="DC1160">
        <v>0</v>
      </c>
      <c r="DQ1160">
        <v>40</v>
      </c>
    </row>
    <row r="1161" spans="95:122" x14ac:dyDescent="0.25">
      <c r="CQ1161" t="s">
        <v>637</v>
      </c>
      <c r="CR1161" t="s">
        <v>2</v>
      </c>
      <c r="CS1161" t="s">
        <v>68</v>
      </c>
      <c r="CT1161">
        <v>46080</v>
      </c>
      <c r="CU1161">
        <v>1</v>
      </c>
      <c r="CV1161">
        <v>1</v>
      </c>
      <c r="CZ1161">
        <v>8.1134259259259267E-3</v>
      </c>
      <c r="DA1161">
        <v>8.1134259259259267E-3</v>
      </c>
      <c r="DB1161">
        <v>0.17475694444444445</v>
      </c>
      <c r="DC1161">
        <v>0.19258101851851853</v>
      </c>
      <c r="DQ1161">
        <v>40</v>
      </c>
    </row>
    <row r="1162" spans="95:122" x14ac:dyDescent="0.25">
      <c r="CQ1162" t="s">
        <v>637</v>
      </c>
      <c r="CR1162" t="s">
        <v>2</v>
      </c>
      <c r="CS1162" t="s">
        <v>25</v>
      </c>
      <c r="CT1162">
        <v>46080</v>
      </c>
      <c r="CU1162">
        <v>1</v>
      </c>
      <c r="CV1162">
        <v>1</v>
      </c>
      <c r="CW1162">
        <v>1</v>
      </c>
      <c r="CZ1162">
        <v>1.6203703703703703E-2</v>
      </c>
      <c r="DA1162">
        <v>1.6203703703703703E-2</v>
      </c>
      <c r="DB1162">
        <v>0.17983796296296295</v>
      </c>
      <c r="DC1162">
        <v>0.16973379629629629</v>
      </c>
      <c r="DD1162">
        <v>54</v>
      </c>
      <c r="DE1162">
        <v>116</v>
      </c>
      <c r="DF1162">
        <v>17</v>
      </c>
      <c r="DG1162" t="s">
        <v>775</v>
      </c>
      <c r="DH1162">
        <v>47538</v>
      </c>
      <c r="DI1162">
        <v>0.31480000000000002</v>
      </c>
      <c r="DQ1162">
        <v>40</v>
      </c>
    </row>
    <row r="1163" spans="95:122" x14ac:dyDescent="0.25">
      <c r="CQ1163" t="s">
        <v>637</v>
      </c>
      <c r="CR1163" t="s">
        <v>2</v>
      </c>
      <c r="CS1163" t="s">
        <v>76</v>
      </c>
      <c r="CT1163">
        <v>46057</v>
      </c>
      <c r="CU1163">
        <v>1</v>
      </c>
      <c r="CV1163">
        <v>1</v>
      </c>
      <c r="CW1163">
        <v>1</v>
      </c>
      <c r="CZ1163">
        <v>3.516203703703704E-2</v>
      </c>
      <c r="DA1163">
        <v>3.516203703703704E-2</v>
      </c>
      <c r="DB1163">
        <v>5.1620370370370372E-2</v>
      </c>
      <c r="DC1163">
        <v>2.4166666666666666E-2</v>
      </c>
      <c r="DD1163">
        <v>51</v>
      </c>
      <c r="DE1163">
        <v>74</v>
      </c>
      <c r="DF1163">
        <v>16</v>
      </c>
      <c r="DG1163">
        <v>1.8125</v>
      </c>
      <c r="DH1163">
        <v>9033</v>
      </c>
      <c r="DI1163">
        <v>0.31369999999999998</v>
      </c>
      <c r="DQ1163">
        <v>40</v>
      </c>
    </row>
    <row r="1164" spans="95:122" x14ac:dyDescent="0.25">
      <c r="CQ1164" t="s">
        <v>637</v>
      </c>
      <c r="CR1164" t="s">
        <v>125</v>
      </c>
      <c r="CS1164" t="s">
        <v>72</v>
      </c>
      <c r="CT1164">
        <v>46059</v>
      </c>
      <c r="CU1164">
        <v>1</v>
      </c>
      <c r="CV1164">
        <v>1</v>
      </c>
      <c r="CZ1164">
        <v>0</v>
      </c>
      <c r="DA1164">
        <v>0</v>
      </c>
      <c r="DB1164">
        <v>0</v>
      </c>
      <c r="DC1164">
        <v>0</v>
      </c>
      <c r="DQ1164">
        <v>38</v>
      </c>
    </row>
    <row r="1165" spans="95:122" x14ac:dyDescent="0.25">
      <c r="CQ1165" t="s">
        <v>637</v>
      </c>
      <c r="CR1165" t="s">
        <v>125</v>
      </c>
      <c r="CS1165" t="s">
        <v>12</v>
      </c>
      <c r="CT1165">
        <v>46057</v>
      </c>
      <c r="CU1165">
        <v>1</v>
      </c>
      <c r="CV1165">
        <v>1</v>
      </c>
      <c r="CX1165">
        <v>1</v>
      </c>
      <c r="CZ1165">
        <v>2.199074074074074E-4</v>
      </c>
      <c r="DA1165">
        <v>2.199074074074074E-4</v>
      </c>
      <c r="DB1165">
        <v>0.12173611111111111</v>
      </c>
      <c r="DC1165">
        <v>4.8113425925925928E-2</v>
      </c>
      <c r="DD1165">
        <v>139</v>
      </c>
      <c r="DE1165">
        <v>409</v>
      </c>
      <c r="DF1165">
        <v>40</v>
      </c>
      <c r="DG1165">
        <v>1.5</v>
      </c>
      <c r="DH1165">
        <v>15433</v>
      </c>
      <c r="DI1165">
        <v>0.2878</v>
      </c>
      <c r="DQ1165">
        <v>38</v>
      </c>
    </row>
    <row r="1166" spans="95:122" x14ac:dyDescent="0.25">
      <c r="CQ1166" t="s">
        <v>637</v>
      </c>
      <c r="CR1166" t="s">
        <v>125</v>
      </c>
      <c r="CS1166" t="s">
        <v>12</v>
      </c>
      <c r="CT1166">
        <v>46059</v>
      </c>
      <c r="CU1166">
        <v>1</v>
      </c>
      <c r="CV1166">
        <v>1</v>
      </c>
      <c r="CY1166">
        <v>1</v>
      </c>
      <c r="CZ1166">
        <v>0</v>
      </c>
      <c r="DA1166">
        <v>0</v>
      </c>
      <c r="DB1166">
        <v>0</v>
      </c>
      <c r="DC1166">
        <v>0</v>
      </c>
      <c r="DQ1166">
        <v>38</v>
      </c>
    </row>
    <row r="1167" spans="95:122" x14ac:dyDescent="0.25">
      <c r="CQ1167" t="s">
        <v>637</v>
      </c>
      <c r="CR1167" t="s">
        <v>2</v>
      </c>
      <c r="CS1167" t="s">
        <v>15</v>
      </c>
      <c r="CT1167">
        <v>46055</v>
      </c>
      <c r="CU1167">
        <v>1</v>
      </c>
      <c r="CV1167">
        <v>1</v>
      </c>
      <c r="CX1167">
        <v>1</v>
      </c>
      <c r="CZ1167">
        <v>1.0416666666666667E-4</v>
      </c>
      <c r="DA1167">
        <v>1.0416666666666667E-4</v>
      </c>
      <c r="DB1167">
        <v>4.7071759259259258E-2</v>
      </c>
      <c r="DC1167">
        <v>2.4826388888888887E-2</v>
      </c>
      <c r="DD1167">
        <v>48</v>
      </c>
      <c r="DE1167">
        <v>67</v>
      </c>
      <c r="DF1167">
        <v>17</v>
      </c>
      <c r="DG1167" t="s">
        <v>824</v>
      </c>
      <c r="DH1167">
        <v>13072</v>
      </c>
      <c r="DI1167">
        <v>0.35420000000000001</v>
      </c>
      <c r="DJ1167">
        <v>2</v>
      </c>
      <c r="DK1167">
        <v>0.1176</v>
      </c>
      <c r="DL1167">
        <v>480</v>
      </c>
      <c r="DM1167">
        <v>240</v>
      </c>
      <c r="DQ1167">
        <v>38</v>
      </c>
    </row>
    <row r="1168" spans="95:122" x14ac:dyDescent="0.25">
      <c r="CQ1168" t="s">
        <v>637</v>
      </c>
      <c r="CR1168" t="s">
        <v>2</v>
      </c>
      <c r="CS1168" t="s">
        <v>68</v>
      </c>
      <c r="CT1168">
        <v>46070</v>
      </c>
      <c r="CU1168">
        <v>1</v>
      </c>
      <c r="CV1168">
        <v>1</v>
      </c>
      <c r="CZ1168">
        <v>0</v>
      </c>
      <c r="DA1168">
        <v>0</v>
      </c>
      <c r="DB1168">
        <v>0</v>
      </c>
      <c r="DC1168">
        <v>0</v>
      </c>
      <c r="DQ1168">
        <v>38</v>
      </c>
    </row>
    <row r="1169" spans="95:121" x14ac:dyDescent="0.25">
      <c r="CQ1169" t="s">
        <v>637</v>
      </c>
      <c r="CR1169" t="s">
        <v>2</v>
      </c>
      <c r="CS1169" t="s">
        <v>68</v>
      </c>
      <c r="CT1169">
        <v>46077</v>
      </c>
      <c r="CU1169">
        <v>1</v>
      </c>
      <c r="CV1169">
        <v>1</v>
      </c>
      <c r="CZ1169">
        <v>0</v>
      </c>
      <c r="DA1169">
        <v>0</v>
      </c>
      <c r="DB1169">
        <v>0</v>
      </c>
      <c r="DC1169">
        <v>0</v>
      </c>
      <c r="DQ1169">
        <v>38</v>
      </c>
    </row>
    <row r="1170" spans="95:121" x14ac:dyDescent="0.25">
      <c r="CQ1170" t="s">
        <v>637</v>
      </c>
      <c r="CR1170" t="s">
        <v>6</v>
      </c>
      <c r="CS1170" t="s">
        <v>105</v>
      </c>
      <c r="CT1170">
        <v>46069</v>
      </c>
      <c r="CU1170">
        <v>1</v>
      </c>
      <c r="CV1170">
        <v>1</v>
      </c>
      <c r="CW1170">
        <v>1</v>
      </c>
      <c r="CZ1170">
        <v>9.9884259259259266E-3</v>
      </c>
      <c r="DA1170">
        <v>9.9884259259259266E-3</v>
      </c>
      <c r="DB1170">
        <v>0.22622685185185185</v>
      </c>
      <c r="DC1170">
        <v>0.11840277777777777</v>
      </c>
      <c r="DD1170">
        <v>87</v>
      </c>
      <c r="DE1170">
        <v>189</v>
      </c>
      <c r="DF1170">
        <v>20</v>
      </c>
      <c r="DG1170">
        <v>1.95</v>
      </c>
      <c r="DH1170">
        <v>24688</v>
      </c>
      <c r="DI1170">
        <v>0.22989999999999999</v>
      </c>
      <c r="DQ1170">
        <v>38</v>
      </c>
    </row>
    <row r="1171" spans="95:121" x14ac:dyDescent="0.25">
      <c r="CQ1171" t="s">
        <v>637</v>
      </c>
      <c r="CR1171" t="s">
        <v>6</v>
      </c>
      <c r="CS1171" t="s">
        <v>11</v>
      </c>
      <c r="CT1171">
        <v>46069</v>
      </c>
      <c r="CU1171">
        <v>1</v>
      </c>
      <c r="CV1171">
        <v>1</v>
      </c>
      <c r="CZ1171">
        <v>0</v>
      </c>
      <c r="DA1171">
        <v>0</v>
      </c>
      <c r="DB1171">
        <v>0</v>
      </c>
      <c r="DC1171">
        <v>0</v>
      </c>
      <c r="DQ1171">
        <v>38</v>
      </c>
    </row>
    <row r="1172" spans="95:121" x14ac:dyDescent="0.25">
      <c r="CQ1172" t="s">
        <v>637</v>
      </c>
      <c r="CR1172" t="s">
        <v>3</v>
      </c>
      <c r="CS1172" t="s">
        <v>377</v>
      </c>
      <c r="CT1172">
        <v>46079</v>
      </c>
      <c r="CU1172">
        <v>1</v>
      </c>
      <c r="CV1172">
        <v>1</v>
      </c>
      <c r="CW1172">
        <v>1</v>
      </c>
      <c r="CZ1172">
        <v>6.5972222222222222E-3</v>
      </c>
      <c r="DA1172">
        <v>6.5972222222222222E-3</v>
      </c>
      <c r="DB1172">
        <v>0.13251157407407407</v>
      </c>
      <c r="DC1172">
        <v>0.21708333333333332</v>
      </c>
      <c r="DD1172">
        <v>91</v>
      </c>
      <c r="DE1172">
        <v>184</v>
      </c>
      <c r="DF1172">
        <v>33</v>
      </c>
      <c r="DG1172" t="s">
        <v>850</v>
      </c>
      <c r="DH1172">
        <v>25575</v>
      </c>
      <c r="DI1172">
        <v>0.36259999999999998</v>
      </c>
      <c r="DQ1172">
        <v>38</v>
      </c>
    </row>
    <row r="1173" spans="95:121" x14ac:dyDescent="0.25">
      <c r="CQ1173" t="s">
        <v>637</v>
      </c>
      <c r="CR1173" t="s">
        <v>3</v>
      </c>
      <c r="CS1173" t="s">
        <v>24</v>
      </c>
      <c r="CT1173">
        <v>46079</v>
      </c>
      <c r="CU1173">
        <v>1</v>
      </c>
      <c r="CV1173">
        <v>1</v>
      </c>
      <c r="CZ1173">
        <v>3.3564814814814812E-4</v>
      </c>
      <c r="DA1173">
        <v>3.3564814814814812E-4</v>
      </c>
      <c r="DB1173">
        <v>0.2046412037037037</v>
      </c>
      <c r="DC1173">
        <v>0.14421296296296296</v>
      </c>
      <c r="DQ1173">
        <v>38</v>
      </c>
    </row>
    <row r="1174" spans="95:121" x14ac:dyDescent="0.25">
      <c r="CQ1174" t="s">
        <v>637</v>
      </c>
      <c r="CR1174" t="s">
        <v>6</v>
      </c>
      <c r="CS1174" t="s">
        <v>37</v>
      </c>
      <c r="CT1174">
        <v>46076</v>
      </c>
      <c r="CU1174">
        <v>1</v>
      </c>
      <c r="CV1174">
        <v>1</v>
      </c>
      <c r="CY1174">
        <v>1</v>
      </c>
      <c r="CZ1174">
        <v>0</v>
      </c>
      <c r="DA1174">
        <v>0</v>
      </c>
      <c r="DB1174">
        <v>0</v>
      </c>
      <c r="DC1174">
        <v>0</v>
      </c>
      <c r="DQ1174">
        <v>34</v>
      </c>
    </row>
    <row r="1175" spans="95:121" x14ac:dyDescent="0.25">
      <c r="CQ1175" t="s">
        <v>637</v>
      </c>
      <c r="CR1175" t="s">
        <v>6</v>
      </c>
      <c r="CS1175" t="s">
        <v>11</v>
      </c>
      <c r="CT1175">
        <v>46076</v>
      </c>
      <c r="CU1175">
        <v>1</v>
      </c>
      <c r="CV1175">
        <v>1</v>
      </c>
      <c r="CZ1175">
        <v>0</v>
      </c>
      <c r="DA1175">
        <v>0</v>
      </c>
      <c r="DB1175">
        <v>0</v>
      </c>
      <c r="DC1175">
        <v>0</v>
      </c>
      <c r="DQ1175">
        <v>34</v>
      </c>
    </row>
    <row r="1176" spans="95:121" x14ac:dyDescent="0.25">
      <c r="CQ1176" t="s">
        <v>637</v>
      </c>
      <c r="CR1176" t="s">
        <v>3</v>
      </c>
      <c r="CS1176" t="s">
        <v>24</v>
      </c>
      <c r="CT1176">
        <v>46055</v>
      </c>
      <c r="CU1176">
        <v>1</v>
      </c>
      <c r="CV1176">
        <v>1</v>
      </c>
      <c r="CZ1176">
        <v>0</v>
      </c>
      <c r="DA1176">
        <v>0</v>
      </c>
      <c r="DB1176">
        <v>0</v>
      </c>
      <c r="DC1176">
        <v>0</v>
      </c>
      <c r="DQ1176">
        <v>34</v>
      </c>
    </row>
    <row r="1177" spans="95:121" x14ac:dyDescent="0.25">
      <c r="CQ1177" t="s">
        <v>637</v>
      </c>
      <c r="CR1177" t="s">
        <v>6</v>
      </c>
      <c r="CS1177" t="s">
        <v>80</v>
      </c>
      <c r="CT1177">
        <v>46062</v>
      </c>
      <c r="CU1177">
        <v>1</v>
      </c>
      <c r="CV1177">
        <v>1</v>
      </c>
      <c r="CX1177">
        <v>1</v>
      </c>
      <c r="CZ1177">
        <v>2.3148148148148147E-5</v>
      </c>
      <c r="DA1177">
        <v>2.3148148148148147E-5</v>
      </c>
      <c r="DB1177">
        <v>1.6331018518518519E-2</v>
      </c>
      <c r="DC1177">
        <v>1.1921296296296296E-3</v>
      </c>
      <c r="DD1177">
        <v>104</v>
      </c>
      <c r="DE1177">
        <v>117</v>
      </c>
      <c r="DF1177">
        <v>5</v>
      </c>
      <c r="DG1177">
        <v>1.6</v>
      </c>
      <c r="DH1177">
        <v>63289</v>
      </c>
      <c r="DI1177">
        <v>4.8099999999999997E-2</v>
      </c>
      <c r="DQ1177">
        <v>32</v>
      </c>
    </row>
    <row r="1178" spans="95:121" x14ac:dyDescent="0.25">
      <c r="CQ1178" t="s">
        <v>637</v>
      </c>
      <c r="CR1178" t="s">
        <v>6</v>
      </c>
      <c r="CS1178" t="s">
        <v>80</v>
      </c>
      <c r="CT1178">
        <v>46073</v>
      </c>
      <c r="CU1178">
        <v>1</v>
      </c>
      <c r="CV1178">
        <v>1</v>
      </c>
      <c r="CX1178">
        <v>1</v>
      </c>
      <c r="CZ1178">
        <v>1.0416666666666667E-4</v>
      </c>
      <c r="DA1178">
        <v>1.0416666666666667E-4</v>
      </c>
      <c r="DB1178">
        <v>0.16988425925925926</v>
      </c>
      <c r="DC1178">
        <v>0.14362268518518517</v>
      </c>
      <c r="DD1178">
        <v>80</v>
      </c>
      <c r="DE1178">
        <v>122</v>
      </c>
      <c r="DF1178">
        <v>18</v>
      </c>
      <c r="DG1178" t="s">
        <v>981</v>
      </c>
      <c r="DH1178">
        <v>47082</v>
      </c>
      <c r="DI1178">
        <v>0.22500000000000001</v>
      </c>
      <c r="DQ1178">
        <v>32</v>
      </c>
    </row>
    <row r="1179" spans="95:121" x14ac:dyDescent="0.25">
      <c r="CQ1179" t="s">
        <v>637</v>
      </c>
      <c r="CR1179" t="s">
        <v>6</v>
      </c>
      <c r="CS1179" t="s">
        <v>81</v>
      </c>
      <c r="CT1179">
        <v>46073</v>
      </c>
      <c r="CU1179">
        <v>1</v>
      </c>
      <c r="CV1179">
        <v>1</v>
      </c>
      <c r="CX1179">
        <v>1</v>
      </c>
      <c r="CZ1179">
        <v>5.7870370370370373E-5</v>
      </c>
      <c r="DA1179">
        <v>5.7870370370370373E-5</v>
      </c>
      <c r="DB1179">
        <v>0.20793981481481483</v>
      </c>
      <c r="DC1179">
        <v>0.13039351851851852</v>
      </c>
      <c r="DD1179">
        <v>98</v>
      </c>
      <c r="DE1179">
        <v>169</v>
      </c>
      <c r="DF1179">
        <v>11</v>
      </c>
      <c r="DG1179">
        <v>2</v>
      </c>
      <c r="DH1179">
        <v>46464</v>
      </c>
      <c r="DI1179">
        <v>0.11219999999999999</v>
      </c>
      <c r="DQ1179">
        <v>32</v>
      </c>
    </row>
    <row r="1180" spans="95:121" x14ac:dyDescent="0.25">
      <c r="CQ1180" t="s">
        <v>637</v>
      </c>
      <c r="CR1180" t="s">
        <v>125</v>
      </c>
      <c r="CS1180" t="s">
        <v>72</v>
      </c>
      <c r="CT1180">
        <v>46057</v>
      </c>
      <c r="CU1180">
        <v>1</v>
      </c>
      <c r="CV1180">
        <v>1</v>
      </c>
      <c r="CZ1180">
        <v>0</v>
      </c>
      <c r="DA1180">
        <v>0</v>
      </c>
      <c r="DB1180">
        <v>0</v>
      </c>
      <c r="DC1180">
        <v>0</v>
      </c>
      <c r="DQ1180">
        <v>30</v>
      </c>
    </row>
    <row r="1181" spans="95:121" x14ac:dyDescent="0.25">
      <c r="CQ1181" t="s">
        <v>637</v>
      </c>
      <c r="CR1181" t="s">
        <v>3</v>
      </c>
      <c r="CS1181" t="s">
        <v>24</v>
      </c>
      <c r="CT1181">
        <v>46058</v>
      </c>
      <c r="CU1181">
        <v>1</v>
      </c>
      <c r="CV1181">
        <v>1</v>
      </c>
      <c r="CZ1181">
        <v>0</v>
      </c>
      <c r="DA1181">
        <v>0</v>
      </c>
      <c r="DB1181">
        <v>0</v>
      </c>
      <c r="DC1181">
        <v>0</v>
      </c>
      <c r="DQ1181">
        <v>30</v>
      </c>
    </row>
    <row r="1182" spans="95:121" x14ac:dyDescent="0.25">
      <c r="CQ1182" t="s">
        <v>637</v>
      </c>
      <c r="CR1182" t="s">
        <v>3</v>
      </c>
      <c r="CS1182" t="s">
        <v>96</v>
      </c>
      <c r="CT1182">
        <v>46058</v>
      </c>
      <c r="CU1182">
        <v>1</v>
      </c>
      <c r="CV1182">
        <v>1</v>
      </c>
      <c r="CW1182">
        <v>1</v>
      </c>
      <c r="CZ1182">
        <v>1.4930555555555556E-2</v>
      </c>
      <c r="DA1182">
        <v>1.4930555555555556E-2</v>
      </c>
      <c r="DB1182">
        <v>3.1331018518518522E-2</v>
      </c>
      <c r="DC1182">
        <v>1.8252314814814815E-2</v>
      </c>
      <c r="DD1182">
        <v>77</v>
      </c>
      <c r="DE1182">
        <v>182</v>
      </c>
      <c r="DF1182">
        <v>4</v>
      </c>
      <c r="DG1182">
        <v>2</v>
      </c>
      <c r="DH1182">
        <v>36273</v>
      </c>
      <c r="DI1182">
        <v>5.1900000000000002E-2</v>
      </c>
      <c r="DQ1182">
        <v>30</v>
      </c>
    </row>
    <row r="1183" spans="95:121" x14ac:dyDescent="0.25">
      <c r="CQ1183" t="s">
        <v>637</v>
      </c>
      <c r="CR1183" t="s">
        <v>125</v>
      </c>
      <c r="CS1183" t="s">
        <v>72</v>
      </c>
      <c r="CT1183">
        <v>46055</v>
      </c>
      <c r="CU1183">
        <v>1</v>
      </c>
      <c r="CV1183">
        <v>1</v>
      </c>
      <c r="CZ1183">
        <v>0</v>
      </c>
      <c r="DA1183">
        <v>0</v>
      </c>
      <c r="DB1183">
        <v>0</v>
      </c>
      <c r="DC1183">
        <v>0</v>
      </c>
      <c r="DQ1183">
        <v>28</v>
      </c>
    </row>
    <row r="1184" spans="95:121" x14ac:dyDescent="0.25">
      <c r="CQ1184" t="s">
        <v>637</v>
      </c>
      <c r="CR1184" t="s">
        <v>6</v>
      </c>
      <c r="CS1184" t="s">
        <v>80</v>
      </c>
      <c r="CT1184">
        <v>46078</v>
      </c>
      <c r="CU1184">
        <v>1</v>
      </c>
      <c r="CV1184">
        <v>1</v>
      </c>
      <c r="CX1184">
        <v>1</v>
      </c>
      <c r="CZ1184">
        <v>1.3888888888888889E-4</v>
      </c>
      <c r="DA1184">
        <v>1.3888888888888889E-4</v>
      </c>
      <c r="DB1184">
        <v>0.12965277777777778</v>
      </c>
      <c r="DC1184">
        <v>0.20077546296296298</v>
      </c>
      <c r="DD1184">
        <v>89</v>
      </c>
      <c r="DE1184">
        <v>120</v>
      </c>
      <c r="DF1184">
        <v>12</v>
      </c>
      <c r="DG1184">
        <v>2.5</v>
      </c>
      <c r="DH1184">
        <v>45420</v>
      </c>
      <c r="DI1184">
        <v>0.1348</v>
      </c>
      <c r="DQ1184">
        <v>28</v>
      </c>
    </row>
    <row r="1185" spans="95:121" x14ac:dyDescent="0.25">
      <c r="CQ1185" t="s">
        <v>637</v>
      </c>
      <c r="CR1185" t="s">
        <v>6</v>
      </c>
      <c r="CS1185" t="s">
        <v>105</v>
      </c>
      <c r="CT1185">
        <v>46078</v>
      </c>
      <c r="CU1185">
        <v>1</v>
      </c>
      <c r="CV1185">
        <v>1</v>
      </c>
      <c r="CX1185">
        <v>1</v>
      </c>
      <c r="CZ1185">
        <v>1.0416666666666667E-4</v>
      </c>
      <c r="DA1185">
        <v>1.0416666666666667E-4</v>
      </c>
      <c r="DB1185">
        <v>0.18008101851851852</v>
      </c>
      <c r="DC1185">
        <v>0.14575231481481482</v>
      </c>
      <c r="DD1185">
        <v>86</v>
      </c>
      <c r="DE1185">
        <v>172</v>
      </c>
      <c r="DF1185">
        <v>21</v>
      </c>
      <c r="DG1185" t="s">
        <v>755</v>
      </c>
      <c r="DH1185">
        <v>21385</v>
      </c>
      <c r="DI1185">
        <v>0.2442</v>
      </c>
      <c r="DQ1185">
        <v>28</v>
      </c>
    </row>
    <row r="1186" spans="95:121" x14ac:dyDescent="0.25">
      <c r="CQ1186" t="s">
        <v>637</v>
      </c>
      <c r="CR1186" t="s">
        <v>6</v>
      </c>
      <c r="CS1186" t="s">
        <v>50</v>
      </c>
      <c r="CT1186">
        <v>46057</v>
      </c>
      <c r="CU1186">
        <v>1</v>
      </c>
      <c r="CV1186">
        <v>1</v>
      </c>
      <c r="CX1186">
        <v>1</v>
      </c>
      <c r="CZ1186">
        <v>9.2592592592592588E-5</v>
      </c>
      <c r="DA1186">
        <v>9.2592592592592588E-5</v>
      </c>
      <c r="DB1186">
        <v>3.7245370370370373E-2</v>
      </c>
      <c r="DC1186">
        <v>4.43287037037037E-3</v>
      </c>
      <c r="DD1186">
        <v>154</v>
      </c>
      <c r="DE1186">
        <v>275</v>
      </c>
      <c r="DF1186">
        <v>15</v>
      </c>
      <c r="DG1186">
        <v>1.6</v>
      </c>
      <c r="DH1186">
        <v>26969</v>
      </c>
      <c r="DI1186">
        <v>9.74E-2</v>
      </c>
      <c r="DQ1186">
        <v>28</v>
      </c>
    </row>
    <row r="1187" spans="95:121" x14ac:dyDescent="0.25">
      <c r="CQ1187" t="s">
        <v>637</v>
      </c>
      <c r="CR1187" t="s">
        <v>6</v>
      </c>
      <c r="CS1187" t="s">
        <v>11</v>
      </c>
      <c r="CT1187">
        <v>46055</v>
      </c>
      <c r="CU1187">
        <v>1</v>
      </c>
      <c r="CV1187">
        <v>1</v>
      </c>
      <c r="CZ1187">
        <v>0</v>
      </c>
      <c r="DA1187">
        <v>0</v>
      </c>
      <c r="DB1187">
        <v>0</v>
      </c>
      <c r="DC1187">
        <v>0</v>
      </c>
      <c r="DQ1187">
        <v>28</v>
      </c>
    </row>
    <row r="1188" spans="95:121" x14ac:dyDescent="0.25">
      <c r="CQ1188" t="s">
        <v>637</v>
      </c>
      <c r="CR1188" t="s">
        <v>2</v>
      </c>
      <c r="CS1188" t="s">
        <v>68</v>
      </c>
      <c r="CT1188">
        <v>46055</v>
      </c>
      <c r="CU1188">
        <v>1</v>
      </c>
      <c r="CV1188">
        <v>1</v>
      </c>
      <c r="CZ1188">
        <v>0</v>
      </c>
      <c r="DA1188">
        <v>0</v>
      </c>
      <c r="DB1188">
        <v>0</v>
      </c>
      <c r="DC1188">
        <v>0</v>
      </c>
      <c r="DQ1188">
        <v>26</v>
      </c>
    </row>
    <row r="1189" spans="95:121" x14ac:dyDescent="0.25">
      <c r="CQ1189" t="s">
        <v>637</v>
      </c>
      <c r="CR1189" t="s">
        <v>6</v>
      </c>
      <c r="CS1189" t="s">
        <v>11</v>
      </c>
      <c r="CT1189">
        <v>46062</v>
      </c>
      <c r="CU1189">
        <v>1</v>
      </c>
      <c r="CV1189">
        <v>1</v>
      </c>
      <c r="CZ1189">
        <v>0</v>
      </c>
      <c r="DA1189">
        <v>0</v>
      </c>
      <c r="DB1189">
        <v>0</v>
      </c>
      <c r="DC1189">
        <v>0</v>
      </c>
      <c r="DQ1189">
        <v>24</v>
      </c>
    </row>
    <row r="1190" spans="95:121" x14ac:dyDescent="0.25">
      <c r="CQ1190" t="s">
        <v>637</v>
      </c>
      <c r="CR1190" t="s">
        <v>6</v>
      </c>
      <c r="CS1190" t="s">
        <v>11</v>
      </c>
      <c r="CT1190">
        <v>46073</v>
      </c>
      <c r="CU1190">
        <v>1</v>
      </c>
      <c r="CV1190">
        <v>1</v>
      </c>
      <c r="CZ1190">
        <v>0</v>
      </c>
      <c r="DA1190">
        <v>0</v>
      </c>
      <c r="DB1190">
        <v>0</v>
      </c>
      <c r="DC1190">
        <v>0</v>
      </c>
      <c r="DQ1190">
        <v>24</v>
      </c>
    </row>
    <row r="1191" spans="95:121" x14ac:dyDescent="0.25">
      <c r="CQ1191" t="s">
        <v>637</v>
      </c>
      <c r="CR1191" t="s">
        <v>6</v>
      </c>
      <c r="CS1191" t="s">
        <v>81</v>
      </c>
      <c r="CT1191">
        <v>46057</v>
      </c>
      <c r="CU1191">
        <v>1</v>
      </c>
      <c r="CV1191">
        <v>1</v>
      </c>
      <c r="CW1191">
        <v>1</v>
      </c>
      <c r="CZ1191">
        <v>6.9675925925925929E-3</v>
      </c>
      <c r="DA1191">
        <v>6.9675925925925929E-3</v>
      </c>
      <c r="DB1191">
        <v>4.732638888888889E-2</v>
      </c>
      <c r="DC1191">
        <v>1.0578703703703703E-2</v>
      </c>
      <c r="DD1191">
        <v>129</v>
      </c>
      <c r="DE1191">
        <v>224</v>
      </c>
      <c r="DF1191">
        <v>14</v>
      </c>
      <c r="DG1191">
        <v>2</v>
      </c>
      <c r="DH1191">
        <v>27024</v>
      </c>
      <c r="DI1191">
        <v>0.1085</v>
      </c>
      <c r="DQ1191">
        <v>20</v>
      </c>
    </row>
    <row r="1192" spans="95:121" x14ac:dyDescent="0.25">
      <c r="CQ1192" t="s">
        <v>637</v>
      </c>
      <c r="CR1192" t="s">
        <v>6</v>
      </c>
      <c r="CS1192" t="s">
        <v>11</v>
      </c>
      <c r="CT1192">
        <v>46057</v>
      </c>
      <c r="CU1192">
        <v>1</v>
      </c>
      <c r="CV1192">
        <v>1</v>
      </c>
      <c r="CZ1192">
        <v>0</v>
      </c>
      <c r="DA1192">
        <v>0</v>
      </c>
      <c r="DB1192">
        <v>0</v>
      </c>
      <c r="DC1192">
        <v>0</v>
      </c>
      <c r="DQ1192">
        <v>20</v>
      </c>
    </row>
    <row r="1193" spans="95:121" x14ac:dyDescent="0.25">
      <c r="CQ1193" t="s">
        <v>637</v>
      </c>
      <c r="CR1193" t="s">
        <v>6</v>
      </c>
      <c r="CS1193" t="s">
        <v>11</v>
      </c>
      <c r="CT1193">
        <v>46078</v>
      </c>
      <c r="CU1193">
        <v>1</v>
      </c>
      <c r="CV1193">
        <v>1</v>
      </c>
      <c r="CZ1193">
        <v>0</v>
      </c>
      <c r="DA1193">
        <v>0</v>
      </c>
      <c r="DB1193">
        <v>0</v>
      </c>
      <c r="DC1193">
        <v>0</v>
      </c>
      <c r="DQ1193">
        <v>20</v>
      </c>
    </row>
  </sheetData>
  <conditionalFormatting sqref="E3:E58">
    <cfRule type="containsText" dxfId="12" priority="1" operator="containsText" text="kenneth">
      <formula>NOT(ISERROR(SEARCH("kenneth",E3)))</formula>
    </cfRule>
  </conditionalFormatting>
  <conditionalFormatting sqref="R9:R59">
    <cfRule type="duplicateValues" dxfId="11" priority="2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DN1197"/>
  <sheetViews>
    <sheetView topLeftCell="A2" zoomScale="70" zoomScaleNormal="70" workbookViewId="0">
      <selection activeCell="N8" sqref="N8"/>
    </sheetView>
  </sheetViews>
  <sheetFormatPr baseColWidth="10" defaultRowHeight="15" x14ac:dyDescent="0.25"/>
  <cols>
    <col min="7" max="7" width="14.42578125" bestFit="1" customWidth="1"/>
    <col min="86" max="86" width="17.7109375" bestFit="1" customWidth="1"/>
    <col min="87" max="87" width="12" bestFit="1" customWidth="1"/>
    <col min="88" max="88" width="11.5703125" bestFit="1" customWidth="1"/>
    <col min="89" max="89" width="11" bestFit="1" customWidth="1"/>
    <col min="90" max="90" width="10.7109375" bestFit="1" customWidth="1"/>
    <col min="91" max="91" width="15.140625" customWidth="1"/>
    <col min="92" max="92" width="16.5703125" customWidth="1"/>
    <col min="93" max="93" width="14.140625" customWidth="1"/>
    <col min="94" max="94" width="15.85546875" customWidth="1"/>
    <col min="95" max="95" width="30" customWidth="1"/>
    <col min="96" max="96" width="19" customWidth="1"/>
    <col min="97" max="97" width="19.42578125" customWidth="1"/>
    <col min="98" max="98" width="24.28515625" customWidth="1"/>
    <col min="99" max="99" width="16.5703125" customWidth="1"/>
    <col min="100" max="100" width="41.28515625" customWidth="1"/>
    <col min="101" max="101" width="28.140625" customWidth="1"/>
    <col min="102" max="102" width="25.7109375" customWidth="1"/>
    <col min="103" max="103" width="27.5703125" customWidth="1"/>
    <col min="104" max="104" width="32.85546875" customWidth="1"/>
    <col min="105" max="105" width="20.140625" customWidth="1"/>
    <col min="106" max="106" width="20.42578125" customWidth="1"/>
    <col min="107" max="107" width="25.7109375" customWidth="1"/>
    <col min="108" max="108" width="20.85546875" customWidth="1"/>
    <col min="109" max="109" width="26.7109375" customWidth="1"/>
    <col min="110" max="110" width="13.7109375" customWidth="1"/>
    <col min="111" max="111" width="15.5703125" customWidth="1"/>
    <col min="112" max="112" width="20.5703125" customWidth="1"/>
    <col min="113" max="113" width="21.28515625" customWidth="1"/>
    <col min="114" max="114" width="19.85546875" customWidth="1"/>
    <col min="115" max="115" width="22.85546875" customWidth="1"/>
    <col min="116" max="116" width="23.85546875" customWidth="1"/>
    <col min="117" max="117" width="15.5703125" customWidth="1"/>
    <col min="118" max="118" width="22.28515625" customWidth="1"/>
  </cols>
  <sheetData>
    <row r="1" spans="1:118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18" ht="26.25" x14ac:dyDescent="0.4">
      <c r="A3" s="61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1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1" cm="1">
        <f t="array" ref="C3">_xlfn.XLOOKUP(1,(TablaMeta[CONCAT]=$M$3&amp;$N$3&amp;D1_MARZO_202655[[#This Row],[SUPER]])*(TablaMeta[SEGG]=D1_MARZO_202655[[#This Row],[SEGMENTO]]),TablaMeta[Meta_Asesor])</f>
        <v>35000</v>
      </c>
      <c r="D3" s="62"/>
      <c r="E3" s="62" t="str">
        <f>D1_MARZO_202655[[#This Row],[SUPER]]</f>
        <v>LEONOR</v>
      </c>
      <c r="F3" s="61" t="s">
        <v>58</v>
      </c>
      <c r="G3" s="78"/>
      <c r="H3" s="61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3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3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3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5"/>
      <c r="M3" s="33">
        <v>2026</v>
      </c>
      <c r="N3" s="33" t="s">
        <v>141</v>
      </c>
      <c r="O3" s="33">
        <v>22</v>
      </c>
    </row>
    <row r="4" spans="1:118" x14ac:dyDescent="0.25">
      <c r="A4" s="61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1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1" cm="1">
        <f t="array" ref="C4">_xlfn.XLOOKUP(1,(TablaMeta[CONCAT]=$M$3&amp;$N$3&amp;D1_MARZO_202655[[#This Row],[SUPER]])*(TablaMeta[SEGG]=D1_MARZO_202655[[#This Row],[SEGMENTO]]),TablaMeta[Meta_Asesor])</f>
        <v>30500</v>
      </c>
      <c r="D4" s="62"/>
      <c r="E4" s="62" t="str">
        <f>D1_MARZO_202655[[#This Row],[SUPER]]</f>
        <v>KENNETH</v>
      </c>
      <c r="F4" s="61" t="s">
        <v>26</v>
      </c>
      <c r="G4" s="78"/>
      <c r="H4" s="61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3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3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5"/>
      <c r="N4" s="5"/>
      <c r="S4" s="45"/>
    </row>
    <row r="5" spans="1:118" x14ac:dyDescent="0.25">
      <c r="A5" s="61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1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1" cm="1">
        <f t="array" ref="C5">_xlfn.XLOOKUP(1,(TablaMeta[CONCAT]=$M$3&amp;$N$3&amp;D1_MARZO_202655[[#This Row],[SUPER]])*(TablaMeta[SEGG]=D1_MARZO_202655[[#This Row],[SEGMENTO]]),TablaMeta[Meta_Asesor])</f>
        <v>56000</v>
      </c>
      <c r="D5" s="62"/>
      <c r="E5" s="62" t="str">
        <f>D1_MARZO_202655[[#This Row],[SUPER]]</f>
        <v>JOHAN</v>
      </c>
      <c r="F5" s="61" t="s">
        <v>10</v>
      </c>
      <c r="G5" s="78"/>
      <c r="H5" s="61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3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3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5"/>
      <c r="N5" s="5"/>
      <c r="S5" s="45"/>
      <c r="BV5" s="45"/>
    </row>
    <row r="6" spans="1:118" x14ac:dyDescent="0.25">
      <c r="A6" s="65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5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1" cm="1">
        <f t="array" ref="C6">_xlfn.XLOOKUP(1,(TablaMeta[CONCAT]=$M$3&amp;$N$3&amp;D1_MARZO_202655[[#This Row],[SUPER]])*(TablaMeta[SEGG]=D1_MARZO_202655[[#This Row],[SEGMENTO]]),TablaMeta[Meta_Asesor])</f>
        <v>56000</v>
      </c>
      <c r="D6" s="62"/>
      <c r="E6" s="66" t="str">
        <f>D1_MARZO_202655[[#This Row],[SUPER]]</f>
        <v>JORGE</v>
      </c>
      <c r="F6" s="65" t="s">
        <v>42</v>
      </c>
      <c r="G6" s="72"/>
      <c r="H6" s="65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7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7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5"/>
      <c r="N6" s="5"/>
      <c r="S6" s="45"/>
    </row>
    <row r="7" spans="1:118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1.2169767441860466</v>
      </c>
      <c r="E7" s="35" t="str">
        <f>D1_MARZO_202655[[#This Row],[SUPER]]</f>
        <v>KENNETH</v>
      </c>
      <c r="F7" s="34" t="s">
        <v>97</v>
      </c>
      <c r="G7" s="36">
        <v>104660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0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0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5"/>
      <c r="M7" s="1"/>
      <c r="N7" s="5"/>
      <c r="CH7" t="s">
        <v>626</v>
      </c>
      <c r="CI7" t="s">
        <v>176</v>
      </c>
      <c r="CJ7" t="s">
        <v>139</v>
      </c>
      <c r="CK7" t="s">
        <v>140</v>
      </c>
      <c r="CL7" t="s">
        <v>141</v>
      </c>
    </row>
    <row r="8" spans="1:118" ht="15.75" thickBot="1" x14ac:dyDescent="0.3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0.58436046511627904</v>
      </c>
      <c r="E8" s="35" t="str">
        <f>D1_MARZO_202655[[#This Row],[SUPER]]</f>
        <v>KENNETH</v>
      </c>
      <c r="F8" s="34" t="s">
        <v>35</v>
      </c>
      <c r="G8" s="36">
        <v>50255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0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0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t="s">
        <v>533</v>
      </c>
      <c r="T8" t="s">
        <v>503</v>
      </c>
      <c r="U8" t="s">
        <v>525</v>
      </c>
      <c r="V8" t="s">
        <v>529</v>
      </c>
      <c r="W8" t="s">
        <v>504</v>
      </c>
      <c r="X8" t="s">
        <v>505</v>
      </c>
      <c r="Y8" t="s">
        <v>506</v>
      </c>
      <c r="Z8" t="s">
        <v>508</v>
      </c>
      <c r="AA8" t="s">
        <v>526</v>
      </c>
      <c r="AB8" t="s">
        <v>530</v>
      </c>
      <c r="AC8" t="s">
        <v>509</v>
      </c>
      <c r="AD8" t="s">
        <v>510</v>
      </c>
      <c r="AE8" t="s">
        <v>511</v>
      </c>
      <c r="AF8" t="s">
        <v>512</v>
      </c>
      <c r="AG8" t="s">
        <v>513</v>
      </c>
      <c r="AH8" t="s">
        <v>527</v>
      </c>
      <c r="AI8" t="s">
        <v>531</v>
      </c>
      <c r="AJ8" t="s">
        <v>514</v>
      </c>
      <c r="AK8" t="s">
        <v>515</v>
      </c>
      <c r="AL8" t="s">
        <v>516</v>
      </c>
      <c r="AM8" t="s">
        <v>517</v>
      </c>
      <c r="AN8" t="s">
        <v>518</v>
      </c>
      <c r="AO8" t="s">
        <v>528</v>
      </c>
      <c r="AP8" t="s">
        <v>532</v>
      </c>
      <c r="AQ8" t="s">
        <v>519</v>
      </c>
      <c r="AR8" t="s">
        <v>520</v>
      </c>
      <c r="AS8" t="s">
        <v>521</v>
      </c>
      <c r="AT8" t="s">
        <v>522</v>
      </c>
      <c r="AU8" t="s">
        <v>523</v>
      </c>
      <c r="AV8" s="14" t="s">
        <v>502</v>
      </c>
      <c r="AX8" s="18" t="s">
        <v>135</v>
      </c>
      <c r="AY8" s="18" t="s">
        <v>137</v>
      </c>
      <c r="AZ8" s="18" t="s">
        <v>138</v>
      </c>
      <c r="BA8" s="19" t="s">
        <v>94</v>
      </c>
      <c r="BB8" s="19" t="s">
        <v>533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508</v>
      </c>
      <c r="BJ8" s="19" t="s">
        <v>526</v>
      </c>
      <c r="BK8" s="19" t="s">
        <v>530</v>
      </c>
      <c r="BL8" s="19" t="s">
        <v>509</v>
      </c>
      <c r="BM8" s="19" t="s">
        <v>510</v>
      </c>
      <c r="BN8" s="19" t="s">
        <v>511</v>
      </c>
      <c r="BO8" s="19" t="s">
        <v>512</v>
      </c>
      <c r="BP8" s="19" t="s">
        <v>513</v>
      </c>
      <c r="BQ8" s="19" t="s">
        <v>527</v>
      </c>
      <c r="BR8" s="19" t="s">
        <v>531</v>
      </c>
      <c r="BS8" s="19" t="s">
        <v>514</v>
      </c>
      <c r="BT8" s="19" t="s">
        <v>515</v>
      </c>
      <c r="BU8" s="19" t="s">
        <v>516</v>
      </c>
      <c r="BV8" s="19" t="s">
        <v>517</v>
      </c>
      <c r="BW8" s="19" t="s">
        <v>518</v>
      </c>
      <c r="BX8" s="19" t="s">
        <v>528</v>
      </c>
      <c r="BY8" s="19" t="s">
        <v>532</v>
      </c>
      <c r="BZ8" s="19" t="s">
        <v>519</v>
      </c>
      <c r="CA8" s="19" t="s">
        <v>520</v>
      </c>
      <c r="CB8" s="19" t="s">
        <v>521</v>
      </c>
      <c r="CC8" s="19" t="s">
        <v>522</v>
      </c>
      <c r="CD8" s="19" t="s">
        <v>523</v>
      </c>
      <c r="CE8" s="18" t="s">
        <v>134</v>
      </c>
      <c r="CG8" s="73" t="s">
        <v>627</v>
      </c>
      <c r="CH8" s="73" t="s">
        <v>533</v>
      </c>
      <c r="CI8" s="73" t="s">
        <v>503</v>
      </c>
      <c r="CJ8" s="73" t="s">
        <v>525</v>
      </c>
      <c r="CK8" s="73" t="s">
        <v>529</v>
      </c>
      <c r="CM8" s="85" t="s">
        <v>640</v>
      </c>
      <c r="CN8" s="84" t="s">
        <v>641</v>
      </c>
      <c r="CO8" s="84" t="s">
        <v>642</v>
      </c>
      <c r="CP8" s="84" t="s">
        <v>643</v>
      </c>
      <c r="CQ8" s="84" t="s">
        <v>644</v>
      </c>
      <c r="CR8" s="84" t="s">
        <v>671</v>
      </c>
      <c r="CS8" s="84" t="s">
        <v>645</v>
      </c>
      <c r="CT8" s="84" t="s">
        <v>646</v>
      </c>
      <c r="CU8" s="84" t="s">
        <v>647</v>
      </c>
      <c r="CV8" s="84" t="s">
        <v>648</v>
      </c>
      <c r="CW8" s="84" t="s">
        <v>649</v>
      </c>
      <c r="CX8" s="84" t="s">
        <v>650</v>
      </c>
      <c r="CY8" s="84" t="s">
        <v>651</v>
      </c>
      <c r="CZ8" s="84" t="s">
        <v>652</v>
      </c>
      <c r="DA8" s="84" t="s">
        <v>653</v>
      </c>
      <c r="DB8" s="84" t="s">
        <v>654</v>
      </c>
      <c r="DC8" s="84" t="s">
        <v>655</v>
      </c>
      <c r="DD8" s="84" t="s">
        <v>656</v>
      </c>
      <c r="DE8" s="84" t="s">
        <v>657</v>
      </c>
      <c r="DF8" s="84" t="s">
        <v>658</v>
      </c>
      <c r="DG8" s="84" t="s">
        <v>659</v>
      </c>
      <c r="DH8" s="84" t="s">
        <v>672</v>
      </c>
      <c r="DI8" s="84" t="s">
        <v>660</v>
      </c>
      <c r="DJ8" s="84" t="s">
        <v>661</v>
      </c>
      <c r="DK8" s="84" t="s">
        <v>663</v>
      </c>
      <c r="DL8" s="84" t="s">
        <v>664</v>
      </c>
      <c r="DM8" s="84" t="s">
        <v>665</v>
      </c>
      <c r="DN8" s="86" t="s">
        <v>662</v>
      </c>
    </row>
    <row r="9" spans="1:118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0.40381976744186049</v>
      </c>
      <c r="E9" s="35" t="str">
        <f>D1_MARZO_202655[[#This Row],[SUPER]]</f>
        <v>KENNETH</v>
      </c>
      <c r="F9" s="34" t="s">
        <v>37</v>
      </c>
      <c r="G9" s="36">
        <v>34728.5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0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0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5"/>
      <c r="M9" s="5">
        <f>DATA_MARZO_202651[[#This Row],[RECUPERO]]/DATA_MARZO_202651[[#This Row],[META]]</f>
        <v>0.70901785714285714</v>
      </c>
      <c r="N9" s="5">
        <f>6-ROUNDUP(_xlfn.RANK.EQ(DATA_MARZO_202651[[#This Row],[AL_AC]],DATA_MARZO_202651[AL_AC],0)/(COUNTA(DATA_MARZO_202651[AL_AC])/5),0)</f>
        <v>2</v>
      </c>
      <c r="O9" s="54" t="str">
        <f>IFERROR(VLOOKUP(DATA_MARZO_202651[[#This Row],[ASER_]],$B:$G,4,0),"")</f>
        <v>JOHAN</v>
      </c>
      <c r="P9" s="6">
        <f>SUM(DATA_MARZO_202651[[#This Row],[1]:[30]])</f>
        <v>39705</v>
      </c>
      <c r="Q9" s="6">
        <f>VLOOKUP(DATA_MARZO_202651[[#This Row],[ASER_]],D1_MARZO_202655[[ASESOR_CRR]:[META]],2,0)</f>
        <v>56000</v>
      </c>
      <c r="R9" t="s">
        <v>18</v>
      </c>
      <c r="W9">
        <v>4900</v>
      </c>
      <c r="AA9">
        <v>8000</v>
      </c>
      <c r="AD9">
        <v>2000</v>
      </c>
      <c r="AK9">
        <v>16600</v>
      </c>
      <c r="AN9">
        <v>3000</v>
      </c>
      <c r="AO9">
        <v>4000</v>
      </c>
      <c r="AU9">
        <v>1205</v>
      </c>
      <c r="AV9" s="54" t="str" cm="1">
        <f t="array" ref="AV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9" s="10">
        <f>SUMIFS(TablaMeta[Meta_Equipo],TablaMeta[CONCAT],$M$3&amp;$N$3&amp;DITE_MARZO_202656[[#This Row],[SUPER]])</f>
        <v>504401</v>
      </c>
      <c r="AY9" s="10">
        <f>MAX(DITE_MARZO_202656[[#This Row],[SUPER]:[CARTERA]])</f>
        <v>648361.04</v>
      </c>
      <c r="AZ9" s="16">
        <f>IFERROR(DITE_MARZO_202656[[#This Row],[RECUPERO SUPERVISOR]]/DITE_MARZO_202656[[#This Row],[META SUPER]],"")</f>
        <v>1.285407919492626</v>
      </c>
      <c r="BA9" s="10" t="s">
        <v>3</v>
      </c>
      <c r="BB9" s="46">
        <v>1000</v>
      </c>
      <c r="BC9" s="46">
        <v>7083.4</v>
      </c>
      <c r="BD9" s="46">
        <v>34238.26</v>
      </c>
      <c r="BE9" s="46">
        <v>75348.420000000013</v>
      </c>
      <c r="BF9" s="46">
        <v>124259.78000000001</v>
      </c>
      <c r="BG9" s="46">
        <v>138813.78000000003</v>
      </c>
      <c r="BH9" s="46">
        <v>138813.78000000003</v>
      </c>
      <c r="BI9" s="46">
        <v>207416.18000000002</v>
      </c>
      <c r="BJ9" s="46">
        <v>217809.18000000002</v>
      </c>
      <c r="BK9" s="46">
        <v>229975.18000000002</v>
      </c>
      <c r="BL9" s="46">
        <v>268950.18000000005</v>
      </c>
      <c r="BM9" s="46">
        <v>279415.94000000006</v>
      </c>
      <c r="BN9" s="46">
        <v>281625.94000000006</v>
      </c>
      <c r="BO9" s="46">
        <v>281625.94000000006</v>
      </c>
      <c r="BP9" s="46">
        <v>306678.94000000006</v>
      </c>
      <c r="BQ9" s="46">
        <v>345244.04000000004</v>
      </c>
      <c r="BR9" s="46">
        <v>386284.04000000004</v>
      </c>
      <c r="BS9" s="46">
        <v>404004.04000000004</v>
      </c>
      <c r="BT9" s="46">
        <v>428939.04000000004</v>
      </c>
      <c r="BU9" s="46">
        <v>433321.04000000004</v>
      </c>
      <c r="BV9" s="46">
        <v>434291.04000000004</v>
      </c>
      <c r="BW9" s="46">
        <v>454911.04000000004</v>
      </c>
      <c r="BX9" s="46">
        <v>468206.04000000004</v>
      </c>
      <c r="BY9" s="46">
        <v>512071.04000000004</v>
      </c>
      <c r="BZ9" s="46">
        <v>536986.04</v>
      </c>
      <c r="CA9" s="46">
        <v>563806.04</v>
      </c>
      <c r="CB9" s="46">
        <v>569876.04</v>
      </c>
      <c r="CC9" s="46">
        <v>572876.04</v>
      </c>
      <c r="CD9" s="79">
        <v>648361.04</v>
      </c>
      <c r="CE9" s="80" t="str">
        <f>VLOOKUP($M$3&amp;$N$3&amp;DITE_MARZO_202656[[#This Row],[SUPER]],TablaMeta[],7,0)</f>
        <v>S0 - IBK</v>
      </c>
      <c r="CG9" t="s">
        <v>3</v>
      </c>
      <c r="CH9" t="s">
        <v>2</v>
      </c>
      <c r="CI9" t="s">
        <v>2</v>
      </c>
      <c r="CJ9" t="s">
        <v>2</v>
      </c>
      <c r="CK9" t="s">
        <v>3</v>
      </c>
      <c r="CM9" t="s">
        <v>637</v>
      </c>
      <c r="CN9" t="s">
        <v>125</v>
      </c>
      <c r="CO9" t="s">
        <v>18</v>
      </c>
      <c r="CP9">
        <v>46104</v>
      </c>
      <c r="CQ9">
        <v>1</v>
      </c>
      <c r="CR9">
        <v>1</v>
      </c>
      <c r="CT9">
        <v>1</v>
      </c>
      <c r="CV9">
        <v>8.1018518518518516E-5</v>
      </c>
      <c r="CW9">
        <v>8.1018518518518516E-5</v>
      </c>
      <c r="CX9">
        <v>0.19483796296296296</v>
      </c>
      <c r="CY9">
        <v>0.15429398148148149</v>
      </c>
      <c r="CZ9">
        <v>138</v>
      </c>
      <c r="DA9">
        <v>289</v>
      </c>
      <c r="DB9">
        <v>12</v>
      </c>
      <c r="DC9" t="s">
        <v>715</v>
      </c>
      <c r="DD9">
        <v>51736</v>
      </c>
      <c r="DE9">
        <v>8.6999999999999994E-2</v>
      </c>
      <c r="DF9">
        <v>1</v>
      </c>
      <c r="DG9">
        <v>8.3299999999999999E-2</v>
      </c>
      <c r="DH9">
        <v>3000</v>
      </c>
      <c r="DI9">
        <v>3000</v>
      </c>
      <c r="DJ9">
        <v>3000</v>
      </c>
      <c r="DK9">
        <v>1</v>
      </c>
      <c r="DL9">
        <v>0.12189999999999999</v>
      </c>
      <c r="DM9">
        <v>100</v>
      </c>
      <c r="DN9">
        <v>3000</v>
      </c>
    </row>
    <row r="10" spans="1:118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1.8985245901639345</v>
      </c>
      <c r="E10" s="35" t="str">
        <f>D1_MARZO_202655[[#This Row],[SUPER]]</f>
        <v>KENNETH</v>
      </c>
      <c r="F10" s="34" t="s">
        <v>34</v>
      </c>
      <c r="G10" s="36">
        <v>57905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0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0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5"/>
      <c r="M10" s="5">
        <f>DATA_MARZO_202651[[#This Row],[RECUPERO]]/DATA_MARZO_202651[[#This Row],[META]]</f>
        <v>0.28767857142857145</v>
      </c>
      <c r="N10" s="5">
        <f>6-ROUNDUP(_xlfn.RANK.EQ(DATA_MARZO_202651[[#This Row],[AL_AC]],DATA_MARZO_202651[AL_AC],0)/(COUNTA(DATA_MARZO_202651[AL_AC])/5),0)</f>
        <v>1</v>
      </c>
      <c r="O10" s="54" t="str">
        <f>IFERROR(VLOOKUP(DATA_MARZO_202651[[#This Row],[ASER_]],$B:$G,4,0),"")</f>
        <v>JOHAN</v>
      </c>
      <c r="P10" s="6">
        <f>SUM(DATA_MARZO_202651[[#This Row],[1]:[30]])</f>
        <v>16110</v>
      </c>
      <c r="Q10" s="6">
        <f>VLOOKUP(DATA_MARZO_202651[[#This Row],[ASER_]],D1_MARZO_202655[[ASESOR_CRR]:[META]],2,0)</f>
        <v>56000</v>
      </c>
      <c r="R10" t="s">
        <v>109</v>
      </c>
      <c r="U10">
        <v>1000</v>
      </c>
      <c r="AA10">
        <v>610</v>
      </c>
      <c r="AG10">
        <v>375</v>
      </c>
      <c r="AH10">
        <v>8000</v>
      </c>
      <c r="AK10">
        <v>1400</v>
      </c>
      <c r="AP10">
        <v>375</v>
      </c>
      <c r="AQ10">
        <v>850</v>
      </c>
      <c r="AU10">
        <v>3500</v>
      </c>
      <c r="AV10" s="54" t="str" cm="1">
        <f t="array" ref="AV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0" s="11">
        <f>SUMIFS(TablaMeta[Meta_Equipo],TablaMeta[CONCAT],$M$3&amp;$N$3&amp;DITE_MARZO_202656[[#This Row],[SUPER]])</f>
        <v>466781</v>
      </c>
      <c r="AY10" s="11">
        <f>MAX(DITE_MARZO_202656[[#This Row],[SUPER]:[CARTERA]])</f>
        <v>435619.15</v>
      </c>
      <c r="AZ10" s="17">
        <f>IFERROR(DITE_MARZO_202656[[#This Row],[RECUPERO SUPERVISOR]]/DITE_MARZO_202656[[#This Row],[META SUPER]],"")</f>
        <v>0.93324096310689597</v>
      </c>
      <c r="BA10" s="11" t="s">
        <v>6</v>
      </c>
      <c r="BB10" s="46">
        <v>266.5</v>
      </c>
      <c r="BC10" s="46">
        <v>2575.5</v>
      </c>
      <c r="BD10" s="46">
        <v>9375.5</v>
      </c>
      <c r="BE10" s="46">
        <v>14215.5</v>
      </c>
      <c r="BF10" s="46">
        <v>31878</v>
      </c>
      <c r="BG10" s="46">
        <v>43119</v>
      </c>
      <c r="BH10" s="46">
        <v>46619</v>
      </c>
      <c r="BI10" s="46">
        <v>65147</v>
      </c>
      <c r="BJ10" s="46">
        <v>83118</v>
      </c>
      <c r="BK10" s="46">
        <v>103268</v>
      </c>
      <c r="BL10" s="46">
        <v>118199</v>
      </c>
      <c r="BM10" s="46">
        <v>136879</v>
      </c>
      <c r="BN10" s="46">
        <v>137854</v>
      </c>
      <c r="BO10" s="46">
        <v>137854</v>
      </c>
      <c r="BP10" s="46">
        <v>152387</v>
      </c>
      <c r="BQ10" s="46">
        <v>191907</v>
      </c>
      <c r="BR10" s="46">
        <v>216647</v>
      </c>
      <c r="BS10" s="46">
        <v>231249.15</v>
      </c>
      <c r="BT10" s="46">
        <v>259081.15</v>
      </c>
      <c r="BU10" s="46">
        <v>259531.15</v>
      </c>
      <c r="BV10" s="46">
        <v>259531.15</v>
      </c>
      <c r="BW10" s="46">
        <v>275761.15000000002</v>
      </c>
      <c r="BX10" s="46">
        <v>290061.15000000002</v>
      </c>
      <c r="BY10" s="46">
        <v>311806.15000000002</v>
      </c>
      <c r="BZ10" s="46">
        <v>334506.15000000002</v>
      </c>
      <c r="CA10" s="46">
        <v>383255.15</v>
      </c>
      <c r="CB10" s="46">
        <v>383255.15</v>
      </c>
      <c r="CC10" s="46">
        <v>383255.15</v>
      </c>
      <c r="CD10" s="81">
        <v>435619.15</v>
      </c>
      <c r="CE10" s="11" t="str">
        <f>VLOOKUP($M$3&amp;$N$3&amp;DITE_MARZO_202656[[#This Row],[SUPER]],TablaMeta[],7,0)</f>
        <v>S0 - IBK</v>
      </c>
      <c r="CG10" t="s">
        <v>6</v>
      </c>
      <c r="CH10" t="s">
        <v>6</v>
      </c>
      <c r="CI10" t="s">
        <v>6</v>
      </c>
      <c r="CJ10" t="s">
        <v>6</v>
      </c>
      <c r="CK10" t="s">
        <v>6</v>
      </c>
      <c r="CM10" t="s">
        <v>637</v>
      </c>
      <c r="CN10" t="s">
        <v>125</v>
      </c>
      <c r="CO10" t="s">
        <v>18</v>
      </c>
      <c r="CP10">
        <v>46105</v>
      </c>
      <c r="CQ10">
        <v>1</v>
      </c>
      <c r="CR10">
        <v>1</v>
      </c>
      <c r="CT10">
        <v>1</v>
      </c>
      <c r="CV10">
        <v>1.0416666666666667E-4</v>
      </c>
      <c r="CW10">
        <v>1.0416666666666667E-4</v>
      </c>
      <c r="CX10">
        <v>0.18417824074074074</v>
      </c>
      <c r="CY10">
        <v>0.15876157407407407</v>
      </c>
      <c r="CZ10">
        <v>107</v>
      </c>
      <c r="DA10">
        <v>218</v>
      </c>
      <c r="DB10">
        <v>17</v>
      </c>
      <c r="DC10" t="s">
        <v>847</v>
      </c>
      <c r="DD10">
        <v>19055</v>
      </c>
      <c r="DE10">
        <v>0.15890000000000001</v>
      </c>
      <c r="DF10">
        <v>1</v>
      </c>
      <c r="DG10">
        <v>5.8799999999999998E-2</v>
      </c>
      <c r="DH10">
        <v>4000</v>
      </c>
      <c r="DI10">
        <v>4000</v>
      </c>
      <c r="DJ10">
        <v>4000</v>
      </c>
      <c r="DK10">
        <v>1</v>
      </c>
      <c r="DL10">
        <v>0.18720000000000001</v>
      </c>
      <c r="DM10">
        <v>100</v>
      </c>
      <c r="DN10">
        <v>4000</v>
      </c>
    </row>
    <row r="11" spans="1:118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1.5744639344262295</v>
      </c>
      <c r="E11" s="35" t="str">
        <f>D1_MARZO_202655[[#This Row],[SUPER]]</f>
        <v>KENNETH</v>
      </c>
      <c r="F11" t="s">
        <v>19</v>
      </c>
      <c r="G11" s="36">
        <v>48021.15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5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5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5"/>
      <c r="M11" s="5">
        <f>DATA_MARZO_202651[[#This Row],[RECUPERO]]/DATA_MARZO_202651[[#This Row],[META]]</f>
        <v>1.1518928571428571</v>
      </c>
      <c r="N11" s="5">
        <f>6-ROUNDUP(_xlfn.RANK.EQ(DATA_MARZO_202651[[#This Row],[AL_AC]],DATA_MARZO_202651[AL_AC],0)/(COUNTA(DATA_MARZO_202651[AL_AC])/5),0)</f>
        <v>4</v>
      </c>
      <c r="O11" s="54" t="str">
        <f>IFERROR(VLOOKUP(DATA_MARZO_202651[[#This Row],[ASER_]],$B:$G,4,0),"")</f>
        <v>JOHAN</v>
      </c>
      <c r="P11" s="6">
        <f>SUM(DATA_MARZO_202651[[#This Row],[1]:[30]])</f>
        <v>64506</v>
      </c>
      <c r="Q11" s="6">
        <f>VLOOKUP(DATA_MARZO_202651[[#This Row],[ASER_]],D1_MARZO_202655[[ASESOR_CRR]:[META]],2,0)</f>
        <v>56000</v>
      </c>
      <c r="R11" t="s">
        <v>60</v>
      </c>
      <c r="T11">
        <v>1377</v>
      </c>
      <c r="U11">
        <v>1370</v>
      </c>
      <c r="W11">
        <v>1900</v>
      </c>
      <c r="X11">
        <v>3200</v>
      </c>
      <c r="AA11">
        <v>3600</v>
      </c>
      <c r="AD11">
        <v>3300</v>
      </c>
      <c r="AH11">
        <v>7400</v>
      </c>
      <c r="AI11">
        <v>4800</v>
      </c>
      <c r="AK11">
        <v>21426</v>
      </c>
      <c r="AP11">
        <v>700</v>
      </c>
      <c r="AR11">
        <v>3230</v>
      </c>
      <c r="AU11">
        <v>12203</v>
      </c>
      <c r="AV11" s="54" t="str" cm="1">
        <f t="array" ref="AV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1" s="10">
        <f>SUMIFS(TablaMeta[Meta_Equipo],TablaMeta[CONCAT],$M$3&amp;$N$3&amp;DITE_MARZO_202656[[#This Row],[SUPER]])</f>
        <v>609835</v>
      </c>
      <c r="AY11" s="10">
        <f>MAX(DITE_MARZO_202656[[#This Row],[SUPER]:[CARTERA]])</f>
        <v>363661.5</v>
      </c>
      <c r="AZ11" s="16">
        <f>IFERROR(DITE_MARZO_202656[[#This Row],[RECUPERO SUPERVISOR]]/DITE_MARZO_202656[[#This Row],[META SUPER]],"")</f>
        <v>0.59632769519624163</v>
      </c>
      <c r="BA11" s="10" t="s">
        <v>2</v>
      </c>
      <c r="BB11" s="46">
        <v>420</v>
      </c>
      <c r="BC11" s="46">
        <v>5117</v>
      </c>
      <c r="BD11" s="46">
        <v>25322</v>
      </c>
      <c r="BE11" s="46">
        <v>44871</v>
      </c>
      <c r="BF11" s="46">
        <v>71154</v>
      </c>
      <c r="BG11" s="46">
        <v>77719</v>
      </c>
      <c r="BH11" s="46">
        <v>77719</v>
      </c>
      <c r="BI11" s="46">
        <v>92750.65</v>
      </c>
      <c r="BJ11" s="46">
        <v>104376.65</v>
      </c>
      <c r="BK11" s="46">
        <v>115076.65</v>
      </c>
      <c r="BL11" s="46">
        <v>120835</v>
      </c>
      <c r="BM11" s="46">
        <v>124345</v>
      </c>
      <c r="BN11" s="46">
        <v>143501</v>
      </c>
      <c r="BO11" s="46">
        <v>145001</v>
      </c>
      <c r="BP11" s="46">
        <v>167221</v>
      </c>
      <c r="BQ11" s="46">
        <v>198921</v>
      </c>
      <c r="BR11" s="46">
        <v>222021</v>
      </c>
      <c r="BS11" s="46">
        <v>236418.5</v>
      </c>
      <c r="BT11" s="46">
        <v>246493.5</v>
      </c>
      <c r="BU11" s="46">
        <v>247093.5</v>
      </c>
      <c r="BV11" s="46">
        <v>247093.5</v>
      </c>
      <c r="BW11" s="46">
        <v>273696.5</v>
      </c>
      <c r="BX11" s="46">
        <v>299776.5</v>
      </c>
      <c r="BY11" s="46">
        <v>311216.5</v>
      </c>
      <c r="BZ11" s="46">
        <v>319766.5</v>
      </c>
      <c r="CA11" s="46">
        <v>335724.5</v>
      </c>
      <c r="CB11" s="46">
        <v>336704.5</v>
      </c>
      <c r="CC11" s="46">
        <v>336704.5</v>
      </c>
      <c r="CD11" s="81">
        <v>363661.5</v>
      </c>
      <c r="CE11" s="11" t="str">
        <f>VLOOKUP($M$3&amp;$N$3&amp;DITE_MARZO_202656[[#This Row],[SUPER]],TablaMeta[],7,0)</f>
        <v>S1</v>
      </c>
      <c r="CG11" t="s">
        <v>2</v>
      </c>
      <c r="CH11" t="s">
        <v>3</v>
      </c>
      <c r="CI11" t="s">
        <v>3</v>
      </c>
      <c r="CJ11" t="s">
        <v>3</v>
      </c>
      <c r="CK11" t="s">
        <v>2</v>
      </c>
      <c r="CM11" t="s">
        <v>637</v>
      </c>
      <c r="CN11" t="s">
        <v>125</v>
      </c>
      <c r="CO11" t="s">
        <v>60</v>
      </c>
      <c r="CP11">
        <v>46091</v>
      </c>
      <c r="CQ11">
        <v>1</v>
      </c>
      <c r="CR11">
        <v>1</v>
      </c>
      <c r="CT11">
        <v>1</v>
      </c>
      <c r="CV11">
        <v>2.3148148148148147E-5</v>
      </c>
      <c r="CW11">
        <v>2.3148148148148147E-5</v>
      </c>
      <c r="CX11">
        <v>0.30212962962962964</v>
      </c>
      <c r="CY11">
        <v>9.6967592592592591E-2</v>
      </c>
      <c r="CZ11">
        <v>82</v>
      </c>
      <c r="DA11">
        <v>131</v>
      </c>
      <c r="DB11">
        <v>7</v>
      </c>
      <c r="DC11" t="s">
        <v>687</v>
      </c>
      <c r="DD11">
        <v>44603</v>
      </c>
      <c r="DE11">
        <v>8.5400000000000004E-2</v>
      </c>
      <c r="DF11">
        <v>2</v>
      </c>
      <c r="DG11">
        <v>0.28570000000000001</v>
      </c>
      <c r="DH11">
        <v>5900</v>
      </c>
      <c r="DI11">
        <v>2950</v>
      </c>
      <c r="DJ11">
        <v>5900</v>
      </c>
      <c r="DK11">
        <v>1</v>
      </c>
      <c r="DL11">
        <v>0.1845</v>
      </c>
      <c r="DM11">
        <v>100</v>
      </c>
      <c r="DN11">
        <v>2950</v>
      </c>
    </row>
    <row r="12" spans="1:118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1.1982295081967214</v>
      </c>
      <c r="E12" s="35" t="str">
        <f>D1_MARZO_202655[[#This Row],[SUPER]]</f>
        <v>KENNETH</v>
      </c>
      <c r="F12" t="s">
        <v>50</v>
      </c>
      <c r="G12" s="36">
        <v>36546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5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5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5"/>
      <c r="M12" s="5">
        <f>DATA_MARZO_202651[[#This Row],[RECUPERO]]/DATA_MARZO_202651[[#This Row],[META]]</f>
        <v>0.74501785714285718</v>
      </c>
      <c r="N12" s="5">
        <f>6-ROUNDUP(_xlfn.RANK.EQ(DATA_MARZO_202651[[#This Row],[AL_AC]],DATA_MARZO_202651[AL_AC],0)/(COUNTA(DATA_MARZO_202651[AL_AC])/5),0)</f>
        <v>3</v>
      </c>
      <c r="O12" s="54" t="str">
        <f>IFERROR(VLOOKUP(DATA_MARZO_202651[[#This Row],[ASER_]],$B:$G,4,0),"")</f>
        <v>JORGE</v>
      </c>
      <c r="P12" s="6">
        <f>SUM(DATA_MARZO_202651[[#This Row],[1]:[30]])</f>
        <v>41721</v>
      </c>
      <c r="Q12" s="6">
        <f>VLOOKUP(DATA_MARZO_202651[[#This Row],[ASER_]],D1_MARZO_202655[[ASESOR_CRR]:[META]],2,0)</f>
        <v>56000</v>
      </c>
      <c r="R12" t="s">
        <v>15</v>
      </c>
      <c r="T12">
        <v>3000</v>
      </c>
      <c r="U12">
        <v>6000</v>
      </c>
      <c r="Z12">
        <v>720</v>
      </c>
      <c r="AD12">
        <v>500</v>
      </c>
      <c r="AG12">
        <v>15600</v>
      </c>
      <c r="AJ12">
        <v>325</v>
      </c>
      <c r="AN12">
        <v>5500</v>
      </c>
      <c r="AQ12">
        <v>500</v>
      </c>
      <c r="AU12">
        <v>9576</v>
      </c>
      <c r="AV12" s="54" t="str" cm="1">
        <f t="array" ref="AV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2" s="11">
        <f>SUMIFS(TablaMeta[Meta_Equipo],TablaMeta[CONCAT],$M$3&amp;$N$3&amp;DITE_MARZO_202656[[#This Row],[SUPER]])</f>
        <v>609835</v>
      </c>
      <c r="AY12" s="11">
        <f>MAX(DITE_MARZO_202656[[#This Row],[SUPER]:[CARTERA]])</f>
        <v>433610.3</v>
      </c>
      <c r="AZ12" s="17">
        <f>IFERROR(DITE_MARZO_202656[[#This Row],[RECUPERO SUPERVISOR]]/DITE_MARZO_202656[[#This Row],[META SUPER]],"")</f>
        <v>0.71102888486229876</v>
      </c>
      <c r="BA12" s="11" t="s">
        <v>125</v>
      </c>
      <c r="BB12" s="46">
        <v>800</v>
      </c>
      <c r="BC12" s="46">
        <v>21427</v>
      </c>
      <c r="BD12" s="46">
        <v>29925</v>
      </c>
      <c r="BE12" s="46">
        <v>35725</v>
      </c>
      <c r="BF12" s="46">
        <v>44375</v>
      </c>
      <c r="BG12" s="46">
        <v>58175</v>
      </c>
      <c r="BH12" s="46">
        <v>58175</v>
      </c>
      <c r="BI12" s="46">
        <v>70125</v>
      </c>
      <c r="BJ12" s="46">
        <v>88135</v>
      </c>
      <c r="BK12" s="46">
        <v>96335</v>
      </c>
      <c r="BL12" s="46">
        <v>113550</v>
      </c>
      <c r="BM12" s="46">
        <v>133850</v>
      </c>
      <c r="BN12" s="46">
        <v>133850</v>
      </c>
      <c r="BO12" s="46">
        <v>133850</v>
      </c>
      <c r="BP12" s="46">
        <v>172225</v>
      </c>
      <c r="BQ12" s="46">
        <v>200043</v>
      </c>
      <c r="BR12" s="46">
        <v>238040</v>
      </c>
      <c r="BS12" s="46">
        <v>247100.3</v>
      </c>
      <c r="BT12" s="46">
        <v>299445.3</v>
      </c>
      <c r="BU12" s="46">
        <v>320545.3</v>
      </c>
      <c r="BV12" s="46">
        <v>320545.3</v>
      </c>
      <c r="BW12" s="46">
        <v>338765.3</v>
      </c>
      <c r="BX12" s="46">
        <v>356374.3</v>
      </c>
      <c r="BY12" s="46">
        <v>361499.3</v>
      </c>
      <c r="BZ12" s="46">
        <v>369779.3</v>
      </c>
      <c r="CA12" s="46">
        <v>403570.3</v>
      </c>
      <c r="CB12" s="46">
        <v>403970.3</v>
      </c>
      <c r="CC12" s="46">
        <v>403970.3</v>
      </c>
      <c r="CD12" s="81">
        <v>433610.3</v>
      </c>
      <c r="CE12" s="11" t="str">
        <f>VLOOKUP($M$3&amp;$N$3&amp;DITE_MARZO_202656[[#This Row],[SUPER]],TablaMeta[],7,0)</f>
        <v>S1</v>
      </c>
      <c r="CG12" t="s">
        <v>125</v>
      </c>
      <c r="CH12" t="s">
        <v>4</v>
      </c>
      <c r="CI12" t="s">
        <v>4</v>
      </c>
      <c r="CJ12" t="s">
        <v>125</v>
      </c>
      <c r="CK12" t="s">
        <v>125</v>
      </c>
      <c r="CM12" t="s">
        <v>637</v>
      </c>
      <c r="CN12" t="s">
        <v>125</v>
      </c>
      <c r="CO12" t="s">
        <v>60</v>
      </c>
      <c r="CP12">
        <v>46111</v>
      </c>
      <c r="CQ12">
        <v>1</v>
      </c>
      <c r="CR12">
        <v>1</v>
      </c>
      <c r="CT12">
        <v>1</v>
      </c>
      <c r="CV12">
        <v>8.1018518518518516E-5</v>
      </c>
      <c r="CW12">
        <v>8.1018518518518516E-5</v>
      </c>
      <c r="CX12">
        <v>0.21391203703703704</v>
      </c>
      <c r="CY12">
        <v>0.15292824074074074</v>
      </c>
      <c r="CZ12">
        <v>102</v>
      </c>
      <c r="DA12">
        <v>138</v>
      </c>
      <c r="DB12">
        <v>16</v>
      </c>
      <c r="DC12">
        <v>2</v>
      </c>
      <c r="DD12">
        <v>21713</v>
      </c>
      <c r="DE12">
        <v>0.15690000000000001</v>
      </c>
      <c r="DF12">
        <v>2</v>
      </c>
      <c r="DG12">
        <v>0.125</v>
      </c>
      <c r="DH12">
        <v>10917</v>
      </c>
      <c r="DI12">
        <v>5459</v>
      </c>
      <c r="DJ12">
        <v>10917</v>
      </c>
      <c r="DK12">
        <v>1</v>
      </c>
      <c r="DL12">
        <v>0.1313</v>
      </c>
      <c r="DM12">
        <v>100</v>
      </c>
      <c r="DN12">
        <v>5459</v>
      </c>
    </row>
    <row r="13" spans="1:118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0.81859016393442618</v>
      </c>
      <c r="E13" s="35" t="str">
        <f>D1_MARZO_202655[[#This Row],[SUPER]]</f>
        <v>KENNETH</v>
      </c>
      <c r="F13" t="s">
        <v>11</v>
      </c>
      <c r="G13" s="36">
        <v>24967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5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5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5"/>
      <c r="M13" s="5">
        <f>DATA_MARZO_202651[[#This Row],[RECUPERO]]/DATA_MARZO_202651[[#This Row],[META]]</f>
        <v>0.27919642857142857</v>
      </c>
      <c r="N13" s="5">
        <f>6-ROUNDUP(_xlfn.RANK.EQ(DATA_MARZO_202651[[#This Row],[AL_AC]],DATA_MARZO_202651[AL_AC],0)/(COUNTA(DATA_MARZO_202651[AL_AC])/5),0)</f>
        <v>1</v>
      </c>
      <c r="O13" s="54" t="str">
        <f>IFERROR(VLOOKUP(DATA_MARZO_202651[[#This Row],[ASER_]],$B:$G,4,0),"")</f>
        <v>JOHAN</v>
      </c>
      <c r="P13" s="6">
        <f>SUM(DATA_MARZO_202651[[#This Row],[1]:[30]])</f>
        <v>15635</v>
      </c>
      <c r="Q13" s="6">
        <f>VLOOKUP(DATA_MARZO_202651[[#This Row],[ASER_]],D1_MARZO_202655[[ASESOR_CRR]:[META]],2,0)</f>
        <v>56000</v>
      </c>
      <c r="R13" t="s">
        <v>85</v>
      </c>
      <c r="S13" s="47"/>
      <c r="T13">
        <v>4000</v>
      </c>
      <c r="W13">
        <v>315</v>
      </c>
      <c r="X13">
        <v>1000</v>
      </c>
      <c r="Z13">
        <v>1150</v>
      </c>
      <c r="AI13">
        <v>320</v>
      </c>
      <c r="AO13">
        <v>8500</v>
      </c>
      <c r="AP13">
        <v>350</v>
      </c>
      <c r="AV13" s="54" t="str" cm="1">
        <f t="array" ref="AV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3" s="10">
        <f>SUMIFS(TablaMeta[Meta_Equipo],TablaMeta[CONCAT],$M$3&amp;$N$3&amp;DITE_MARZO_202656[[#This Row],[SUPER]])</f>
        <v>268288</v>
      </c>
      <c r="AY13" s="10">
        <f>MAX(DITE_MARZO_202656[[#This Row],[SUPER]:[CARTERA]])</f>
        <v>214089.56</v>
      </c>
      <c r="AZ13" s="16">
        <f>IFERROR(DITE_MARZO_202656[[#This Row],[RECUPERO SUPERVISOR]]/DITE_MARZO_202656[[#This Row],[META SUPER]],"")</f>
        <v>0.7979841066316794</v>
      </c>
      <c r="BA13" s="10" t="s">
        <v>7</v>
      </c>
      <c r="BB13" s="46">
        <v>1000</v>
      </c>
      <c r="BC13" s="46">
        <v>6050</v>
      </c>
      <c r="BD13" s="46">
        <v>10906</v>
      </c>
      <c r="BE13" s="46">
        <v>13917</v>
      </c>
      <c r="BF13" s="46">
        <v>20773</v>
      </c>
      <c r="BG13" s="46">
        <v>29361</v>
      </c>
      <c r="BH13" s="46">
        <v>29361</v>
      </c>
      <c r="BI13" s="46">
        <v>49937</v>
      </c>
      <c r="BJ13" s="46">
        <v>61486</v>
      </c>
      <c r="BK13" s="45">
        <v>67086</v>
      </c>
      <c r="BL13" s="46">
        <v>77586</v>
      </c>
      <c r="BM13" s="46">
        <v>84536</v>
      </c>
      <c r="BN13" s="46">
        <v>84536</v>
      </c>
      <c r="BO13" s="46">
        <v>84736</v>
      </c>
      <c r="BP13" s="45">
        <v>94066</v>
      </c>
      <c r="BQ13" s="46">
        <v>108827</v>
      </c>
      <c r="BR13" s="46">
        <v>117644.13</v>
      </c>
      <c r="BS13" s="46">
        <v>131468.13</v>
      </c>
      <c r="BT13" s="45">
        <v>142278.13</v>
      </c>
      <c r="BU13" s="46">
        <v>142278.13</v>
      </c>
      <c r="BV13" s="46">
        <v>142278.13</v>
      </c>
      <c r="BW13" s="46">
        <v>145430.13</v>
      </c>
      <c r="BX13" s="46">
        <v>155524.56</v>
      </c>
      <c r="BY13" s="46">
        <v>165124.56</v>
      </c>
      <c r="BZ13" s="46">
        <v>171974.56</v>
      </c>
      <c r="CA13" s="46">
        <v>192264.56</v>
      </c>
      <c r="CB13" s="46">
        <v>193564.56</v>
      </c>
      <c r="CC13" s="46">
        <v>194164.56</v>
      </c>
      <c r="CD13" s="46">
        <v>214089.56</v>
      </c>
      <c r="CE13" s="82" t="str">
        <f>VLOOKUP($M$3&amp;$N$3&amp;DITE_MARZO_202656[[#This Row],[SUPER]],TablaMeta[],7,0)</f>
        <v>S2-3-4 BANCO</v>
      </c>
      <c r="CG13" t="s">
        <v>7</v>
      </c>
      <c r="CH13" t="s">
        <v>7</v>
      </c>
      <c r="CI13" t="s">
        <v>125</v>
      </c>
      <c r="CJ13" t="s">
        <v>124</v>
      </c>
      <c r="CK13" t="s">
        <v>7</v>
      </c>
      <c r="CM13" t="s">
        <v>637</v>
      </c>
      <c r="CN13" t="s">
        <v>125</v>
      </c>
      <c r="CO13" t="s">
        <v>12</v>
      </c>
      <c r="CP13">
        <v>46085</v>
      </c>
      <c r="CQ13">
        <v>1</v>
      </c>
      <c r="CR13">
        <v>1</v>
      </c>
      <c r="CT13">
        <v>1</v>
      </c>
      <c r="CV13">
        <v>9.2592592592592588E-5</v>
      </c>
      <c r="CW13">
        <v>9.2592592592592588E-5</v>
      </c>
      <c r="CX13">
        <v>0.26056712962962963</v>
      </c>
      <c r="CY13">
        <v>8.3599537037037042E-2</v>
      </c>
      <c r="CZ13">
        <v>84</v>
      </c>
      <c r="DA13">
        <v>213</v>
      </c>
      <c r="DB13">
        <v>18</v>
      </c>
      <c r="DC13" t="s">
        <v>729</v>
      </c>
      <c r="DD13">
        <v>30597</v>
      </c>
      <c r="DE13">
        <v>0.21429999999999999</v>
      </c>
      <c r="DF13">
        <v>1</v>
      </c>
      <c r="DG13">
        <v>5.5599999999999997E-2</v>
      </c>
      <c r="DH13">
        <v>3800</v>
      </c>
      <c r="DI13">
        <v>3800</v>
      </c>
      <c r="DJ13">
        <v>3800</v>
      </c>
      <c r="DK13">
        <v>1</v>
      </c>
      <c r="DL13">
        <v>0.23580000000000001</v>
      </c>
      <c r="DM13">
        <v>100</v>
      </c>
      <c r="DN13">
        <v>3800</v>
      </c>
    </row>
    <row r="14" spans="1:118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0.71762295081967209</v>
      </c>
      <c r="E14" s="35" t="str">
        <f>D1_MARZO_202655[[#This Row],[SUPER]]</f>
        <v>KENNETH</v>
      </c>
      <c r="F14" t="s">
        <v>105</v>
      </c>
      <c r="G14" s="36">
        <v>21887.5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5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5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5"/>
      <c r="M14" s="5">
        <f>DATA_MARZO_202651[[#This Row],[RECUPERO]]/DATA_MARZO_202651[[#This Row],[META]]</f>
        <v>0.94738461538461538</v>
      </c>
      <c r="N14" s="5">
        <f>6-ROUNDUP(_xlfn.RANK.EQ(DATA_MARZO_202651[[#This Row],[AL_AC]],DATA_MARZO_202651[AL_AC],0)/(COUNTA(DATA_MARZO_202651[AL_AC])/5),0)</f>
        <v>4</v>
      </c>
      <c r="O14" s="54" t="str">
        <f>IFERROR(VLOOKUP(DATA_MARZO_202651[[#This Row],[ASER_]],$B:$G,4,0),"")</f>
        <v>SANDY</v>
      </c>
      <c r="P14" s="6">
        <f>SUM(DATA_MARZO_202651[[#This Row],[1]:[30]])</f>
        <v>30790</v>
      </c>
      <c r="Q14" s="6">
        <f>VLOOKUP(DATA_MARZO_202651[[#This Row],[ASER_]],D1_MARZO_202655[[ASESOR_CRR]:[META]],2,0)</f>
        <v>32500</v>
      </c>
      <c r="R14" t="s">
        <v>174</v>
      </c>
      <c r="S14" s="47"/>
      <c r="W14">
        <v>200</v>
      </c>
      <c r="Z14">
        <v>350</v>
      </c>
      <c r="AA14">
        <v>4000</v>
      </c>
      <c r="AB14">
        <v>110</v>
      </c>
      <c r="AC14">
        <v>380</v>
      </c>
      <c r="AD14">
        <v>200</v>
      </c>
      <c r="AG14">
        <v>5000</v>
      </c>
      <c r="AH14">
        <v>6800</v>
      </c>
      <c r="AJ14">
        <v>250</v>
      </c>
      <c r="AK14">
        <v>3200</v>
      </c>
      <c r="AP14">
        <v>1200</v>
      </c>
      <c r="AR14">
        <v>100</v>
      </c>
      <c r="AS14">
        <v>3500</v>
      </c>
      <c r="AU14">
        <v>5500</v>
      </c>
      <c r="AV14" s="54" t="str" cm="1">
        <f t="array" ref="AV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14" t="s">
        <v>637</v>
      </c>
      <c r="CN14" t="s">
        <v>125</v>
      </c>
      <c r="CO14" t="s">
        <v>12</v>
      </c>
      <c r="CP14">
        <v>46092</v>
      </c>
      <c r="CQ14">
        <v>1</v>
      </c>
      <c r="CR14">
        <v>1</v>
      </c>
      <c r="CT14">
        <v>1</v>
      </c>
      <c r="CV14">
        <v>1.7361111111111112E-4</v>
      </c>
      <c r="CW14">
        <v>1.7361111111111112E-4</v>
      </c>
      <c r="CX14">
        <v>0.21903935185185186</v>
      </c>
      <c r="CY14">
        <v>0.11547453703703704</v>
      </c>
      <c r="CZ14">
        <v>64</v>
      </c>
      <c r="DA14">
        <v>183</v>
      </c>
      <c r="DB14">
        <v>15</v>
      </c>
      <c r="DC14" t="s">
        <v>677</v>
      </c>
      <c r="DD14">
        <v>23072</v>
      </c>
      <c r="DE14">
        <v>0.2344</v>
      </c>
      <c r="DF14">
        <v>2</v>
      </c>
      <c r="DG14">
        <v>0.1333</v>
      </c>
      <c r="DH14">
        <v>1728</v>
      </c>
      <c r="DI14">
        <v>864</v>
      </c>
      <c r="DJ14">
        <v>1728</v>
      </c>
      <c r="DK14">
        <v>1</v>
      </c>
      <c r="DL14">
        <v>0.19159999999999999</v>
      </c>
      <c r="DM14">
        <v>100</v>
      </c>
      <c r="DN14">
        <v>864</v>
      </c>
    </row>
    <row r="15" spans="1:118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0.75075409836065576</v>
      </c>
      <c r="E15" s="35" t="str">
        <f>D1_MARZO_202655[[#This Row],[SUPER]]</f>
        <v>KENNETH</v>
      </c>
      <c r="F15" t="s">
        <v>81</v>
      </c>
      <c r="G15" s="36">
        <v>22898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5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5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5"/>
      <c r="M15" s="5">
        <f>DATA_MARZO_202651[[#This Row],[RECUPERO]]/DATA_MARZO_202651[[#This Row],[META]]</f>
        <v>1.5744639344262295</v>
      </c>
      <c r="N15" s="5">
        <f>6-ROUNDUP(_xlfn.RANK.EQ(DATA_MARZO_202651[[#This Row],[AL_AC]],DATA_MARZO_202651[AL_AC],0)/(COUNTA(DATA_MARZO_202651[AL_AC])/5),0)</f>
        <v>5</v>
      </c>
      <c r="O15" s="54" t="str">
        <f>IFERROR(VLOOKUP(DATA_MARZO_202651[[#This Row],[ASER_]],$B:$G,4,0),"")</f>
        <v>KENNETH</v>
      </c>
      <c r="P15" s="6">
        <f>SUM(DATA_MARZO_202651[[#This Row],[1]:[30]])</f>
        <v>48021.15</v>
      </c>
      <c r="Q15" s="6">
        <f>VLOOKUP(DATA_MARZO_202651[[#This Row],[ASER_]],D1_MARZO_202655[[ASESOR_CRR]:[META]],2,0)</f>
        <v>30500</v>
      </c>
      <c r="R15" t="s">
        <v>19</v>
      </c>
      <c r="S15" s="47"/>
      <c r="W15">
        <v>200</v>
      </c>
      <c r="AB15">
        <v>1000</v>
      </c>
      <c r="AC15">
        <v>4000</v>
      </c>
      <c r="AD15">
        <v>10000</v>
      </c>
      <c r="AE15">
        <v>400</v>
      </c>
      <c r="AH15">
        <v>3800</v>
      </c>
      <c r="AJ15">
        <v>3000.15</v>
      </c>
      <c r="AK15">
        <v>1875</v>
      </c>
      <c r="AN15">
        <v>2500</v>
      </c>
      <c r="AO15">
        <v>380</v>
      </c>
      <c r="AP15">
        <v>9500</v>
      </c>
      <c r="AQ15">
        <v>4300</v>
      </c>
      <c r="AU15">
        <v>7066</v>
      </c>
      <c r="AV15" s="54" t="str" cm="1">
        <f t="array" ref="AV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N15" s="45"/>
      <c r="BP15" s="45"/>
      <c r="BQ15" s="45"/>
      <c r="BS15" s="45"/>
      <c r="CM15" t="s">
        <v>637</v>
      </c>
      <c r="CN15" t="s">
        <v>125</v>
      </c>
      <c r="CO15" t="s">
        <v>59</v>
      </c>
      <c r="CP15">
        <v>46085</v>
      </c>
      <c r="CQ15">
        <v>1</v>
      </c>
      <c r="CR15">
        <v>1</v>
      </c>
      <c r="CT15">
        <v>1</v>
      </c>
      <c r="CV15">
        <v>1.0416666666666667E-4</v>
      </c>
      <c r="CW15">
        <v>1.0416666666666667E-4</v>
      </c>
      <c r="CX15">
        <v>0.26650462962962962</v>
      </c>
      <c r="CY15">
        <v>8.5474537037037043E-2</v>
      </c>
      <c r="CZ15">
        <v>169</v>
      </c>
      <c r="DA15">
        <v>269</v>
      </c>
      <c r="DB15">
        <v>14</v>
      </c>
      <c r="DC15" t="s">
        <v>799</v>
      </c>
      <c r="DD15">
        <v>25437</v>
      </c>
      <c r="DE15">
        <v>8.2799999999999999E-2</v>
      </c>
      <c r="DF15">
        <v>1</v>
      </c>
      <c r="DG15">
        <v>7.1400000000000005E-2</v>
      </c>
      <c r="DH15">
        <v>14000</v>
      </c>
      <c r="DI15">
        <v>14000</v>
      </c>
      <c r="DJ15">
        <v>14000</v>
      </c>
      <c r="DK15">
        <v>1</v>
      </c>
      <c r="DL15">
        <v>0.1099</v>
      </c>
      <c r="DM15">
        <v>100</v>
      </c>
      <c r="DN15">
        <v>14000</v>
      </c>
    </row>
    <row r="16" spans="1:118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0.76544262295081966</v>
      </c>
      <c r="E16" s="35" t="str">
        <f>D1_MARZO_202655[[#This Row],[SUPER]]</f>
        <v>KENNETH</v>
      </c>
      <c r="F16" t="s">
        <v>80</v>
      </c>
      <c r="G16" s="36">
        <v>23346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5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5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5"/>
      <c r="M16" s="5">
        <f>DATA_MARZO_202651[[#This Row],[RECUPERO]]/DATA_MARZO_202651[[#This Row],[META]]</f>
        <v>0.53443750000000001</v>
      </c>
      <c r="N16" s="5">
        <f>6-ROUNDUP(_xlfn.RANK.EQ(DATA_MARZO_202651[[#This Row],[AL_AC]],DATA_MARZO_202651[AL_AC],0)/(COUNTA(DATA_MARZO_202651[AL_AC])/5),0)</f>
        <v>2</v>
      </c>
      <c r="O16" s="54" t="str">
        <f>IFERROR(VLOOKUP(DATA_MARZO_202651[[#This Row],[ASER_]],$B:$G,4,0),"")</f>
        <v>LEONOR</v>
      </c>
      <c r="P16" s="6">
        <f>SUM(DATA_MARZO_202651[[#This Row],[1]:[30]])</f>
        <v>8551</v>
      </c>
      <c r="Q16" s="6">
        <f>VLOOKUP(DATA_MARZO_202651[[#This Row],[ASER_]],D1_MARZO_202655[[ASESOR_CRR]:[META]],2,0)</f>
        <v>16000</v>
      </c>
      <c r="R16" t="s">
        <v>41</v>
      </c>
      <c r="U16">
        <v>1386</v>
      </c>
      <c r="X16">
        <v>458</v>
      </c>
      <c r="Z16">
        <v>2000</v>
      </c>
      <c r="AB16">
        <v>857</v>
      </c>
      <c r="AC16">
        <v>500</v>
      </c>
      <c r="AN16">
        <v>250</v>
      </c>
      <c r="AO16">
        <v>200</v>
      </c>
      <c r="AP16">
        <v>2000</v>
      </c>
      <c r="AS16">
        <v>300</v>
      </c>
      <c r="AU16">
        <v>600</v>
      </c>
      <c r="AV16" s="54" t="str" cm="1">
        <f t="array" ref="AV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N16" s="45"/>
      <c r="BO16" s="45"/>
      <c r="BP16" s="45"/>
      <c r="BQ16" s="45"/>
      <c r="BS16" s="45"/>
      <c r="BT16" s="45"/>
      <c r="BU16" s="45"/>
      <c r="CD16" s="45"/>
      <c r="CM16" t="s">
        <v>637</v>
      </c>
      <c r="CN16" t="s">
        <v>125</v>
      </c>
      <c r="CO16" t="s">
        <v>59</v>
      </c>
      <c r="CP16">
        <v>46104</v>
      </c>
      <c r="CQ16">
        <v>1</v>
      </c>
      <c r="CR16">
        <v>1</v>
      </c>
      <c r="CT16">
        <v>1</v>
      </c>
      <c r="CV16">
        <v>1.273148148148148E-4</v>
      </c>
      <c r="CW16">
        <v>1.273148148148148E-4</v>
      </c>
      <c r="CX16">
        <v>0.28059027777777779</v>
      </c>
      <c r="CY16">
        <v>5.9317129629629629E-2</v>
      </c>
      <c r="CZ16">
        <v>185</v>
      </c>
      <c r="DA16">
        <v>323</v>
      </c>
      <c r="DB16">
        <v>25</v>
      </c>
      <c r="DC16">
        <v>2.16</v>
      </c>
      <c r="DD16">
        <v>43033</v>
      </c>
      <c r="DE16">
        <v>0.1351</v>
      </c>
      <c r="DF16">
        <v>4</v>
      </c>
      <c r="DG16">
        <v>0.16</v>
      </c>
      <c r="DH16">
        <v>6070</v>
      </c>
      <c r="DI16">
        <v>1518</v>
      </c>
      <c r="DJ16">
        <v>6070</v>
      </c>
      <c r="DK16">
        <v>1</v>
      </c>
      <c r="DL16">
        <v>0.13220000000000001</v>
      </c>
      <c r="DM16">
        <v>100</v>
      </c>
      <c r="DN16">
        <v>1518</v>
      </c>
    </row>
    <row r="17" spans="1:118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3.4666153846153844</v>
      </c>
      <c r="E17" s="35" t="str">
        <f>D1_MARZO_202655[[#This Row],[SUPER]]</f>
        <v>SANDY</v>
      </c>
      <c r="F17" t="s">
        <v>79</v>
      </c>
      <c r="G17" s="36">
        <v>112665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5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5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5"/>
      <c r="M17" s="5">
        <f>DATA_MARZO_202651[[#This Row],[RECUPERO]]/DATA_MARZO_202651[[#This Row],[META]]</f>
        <v>1.2330892857142857</v>
      </c>
      <c r="N17" s="5">
        <f>6-ROUNDUP(_xlfn.RANK.EQ(DATA_MARZO_202651[[#This Row],[AL_AC]],DATA_MARZO_202651[AL_AC],0)/(COUNTA(DATA_MARZO_202651[AL_AC])/5),0)</f>
        <v>5</v>
      </c>
      <c r="O17" s="54" t="str">
        <f>IFERROR(VLOOKUP(DATA_MARZO_202651[[#This Row],[ASER_]],$B:$G,4,0),"")</f>
        <v>JOHAN</v>
      </c>
      <c r="P17" s="6">
        <f>SUM(DATA_MARZO_202651[[#This Row],[1]:[30]])</f>
        <v>69053</v>
      </c>
      <c r="Q17" s="6">
        <f>VLOOKUP(DATA_MARZO_202651[[#This Row],[ASER_]],D1_MARZO_202655[[ASESOR_CRR]:[META]],2,0)</f>
        <v>56000</v>
      </c>
      <c r="R17" t="s">
        <v>61</v>
      </c>
      <c r="S17" s="45">
        <v>800</v>
      </c>
      <c r="T17">
        <v>5750</v>
      </c>
      <c r="U17">
        <v>438</v>
      </c>
      <c r="W17">
        <v>1065</v>
      </c>
      <c r="Z17">
        <v>600</v>
      </c>
      <c r="AA17">
        <v>5800</v>
      </c>
      <c r="AB17">
        <v>1900</v>
      </c>
      <c r="AC17">
        <v>3500</v>
      </c>
      <c r="AD17">
        <v>2000</v>
      </c>
      <c r="AI17">
        <v>18200</v>
      </c>
      <c r="AJ17">
        <v>700</v>
      </c>
      <c r="AK17">
        <v>2500</v>
      </c>
      <c r="AL17">
        <v>20000</v>
      </c>
      <c r="AR17">
        <v>5000</v>
      </c>
      <c r="AS17">
        <v>400</v>
      </c>
      <c r="AU17">
        <v>400</v>
      </c>
      <c r="AV17" s="54" t="str" cm="1">
        <f t="array" ref="AV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17" s="45"/>
      <c r="BO17" s="45"/>
      <c r="BP17" s="47"/>
      <c r="BQ17" s="47"/>
      <c r="BS17" s="47"/>
      <c r="BT17" s="45"/>
      <c r="BU17" s="45"/>
      <c r="BW17" s="45"/>
      <c r="CB17" s="45"/>
      <c r="CC17" s="45"/>
      <c r="CD17" s="45"/>
      <c r="CM17" t="s">
        <v>637</v>
      </c>
      <c r="CN17" t="s">
        <v>2</v>
      </c>
      <c r="CO17" t="s">
        <v>13</v>
      </c>
      <c r="CP17">
        <v>46098</v>
      </c>
      <c r="CQ17">
        <v>1</v>
      </c>
      <c r="CR17">
        <v>1</v>
      </c>
      <c r="CT17">
        <v>1</v>
      </c>
      <c r="CV17">
        <v>6.9444444444444444E-5</v>
      </c>
      <c r="CW17">
        <v>6.9444444444444444E-5</v>
      </c>
      <c r="CX17">
        <v>0.20041666666666666</v>
      </c>
      <c r="CY17">
        <v>0.11394675925925926</v>
      </c>
      <c r="CZ17">
        <v>66</v>
      </c>
      <c r="DA17">
        <v>151</v>
      </c>
      <c r="DB17">
        <v>22</v>
      </c>
      <c r="DC17" t="s">
        <v>855</v>
      </c>
      <c r="DD17">
        <v>34749</v>
      </c>
      <c r="DE17">
        <v>0.33329999999999999</v>
      </c>
      <c r="DF17">
        <v>2</v>
      </c>
      <c r="DG17">
        <v>9.0899999999999995E-2</v>
      </c>
      <c r="DH17">
        <v>8800</v>
      </c>
      <c r="DI17">
        <v>4400</v>
      </c>
      <c r="DJ17">
        <v>8800</v>
      </c>
      <c r="DK17">
        <v>1</v>
      </c>
      <c r="DL17">
        <v>0.1231</v>
      </c>
      <c r="DM17">
        <v>100</v>
      </c>
      <c r="DN17">
        <v>4400</v>
      </c>
    </row>
    <row r="18" spans="1:118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1.9063692307692308</v>
      </c>
      <c r="E18" s="35" t="str">
        <f>D1_MARZO_202655[[#This Row],[SUPER]]</f>
        <v>SANDY</v>
      </c>
      <c r="F18" t="s">
        <v>32</v>
      </c>
      <c r="G18" s="36">
        <v>61957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5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5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5"/>
      <c r="M18" s="5">
        <f>DATA_MARZO_202651[[#This Row],[RECUPERO]]/DATA_MARZO_202651[[#This Row],[META]]</f>
        <v>0.76544262295081966</v>
      </c>
      <c r="N18" s="5">
        <f>6-ROUNDUP(_xlfn.RANK.EQ(DATA_MARZO_202651[[#This Row],[AL_AC]],DATA_MARZO_202651[AL_AC],0)/(COUNTA(DATA_MARZO_202651[AL_AC])/5),0)</f>
        <v>3</v>
      </c>
      <c r="O18" s="54" t="str">
        <f>IFERROR(VLOOKUP(DATA_MARZO_202651[[#This Row],[ASER_]],$B:$G,4,0),"")</f>
        <v>KENNETH</v>
      </c>
      <c r="P18" s="6">
        <f>SUM(DATA_MARZO_202651[[#This Row],[1]:[30]])</f>
        <v>23346</v>
      </c>
      <c r="Q18" s="6">
        <f>VLOOKUP(DATA_MARZO_202651[[#This Row],[ASER_]],D1_MARZO_202655[[ASESOR_CRR]:[META]],2,0)</f>
        <v>30500</v>
      </c>
      <c r="R18" t="s">
        <v>80</v>
      </c>
      <c r="U18">
        <v>1000</v>
      </c>
      <c r="W18">
        <v>860</v>
      </c>
      <c r="X18">
        <v>5000</v>
      </c>
      <c r="Z18">
        <v>550</v>
      </c>
      <c r="AA18">
        <v>5000</v>
      </c>
      <c r="AD18">
        <v>4000</v>
      </c>
      <c r="AG18">
        <v>400</v>
      </c>
      <c r="AI18">
        <v>550</v>
      </c>
      <c r="AJ18">
        <v>232</v>
      </c>
      <c r="AK18">
        <v>700</v>
      </c>
      <c r="AN18">
        <v>2500</v>
      </c>
      <c r="AP18">
        <v>1000</v>
      </c>
      <c r="AR18">
        <v>654</v>
      </c>
      <c r="AU18">
        <v>900</v>
      </c>
      <c r="AV18" s="54" t="str" cm="1">
        <f t="array" ref="AV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8" s="45"/>
      <c r="BC18" s="45"/>
      <c r="BD18" s="45"/>
      <c r="BE18" s="45"/>
      <c r="BF18" s="45"/>
      <c r="BG18" s="45"/>
      <c r="BH18" s="45"/>
      <c r="BI18" s="45"/>
      <c r="BO18" s="47"/>
      <c r="BP18" s="45"/>
      <c r="BQ18" s="45"/>
      <c r="BS18" s="45"/>
      <c r="BT18" s="47"/>
      <c r="BU18" s="47"/>
      <c r="BW18" s="45"/>
      <c r="BX18" s="45"/>
      <c r="CB18" s="45"/>
      <c r="CC18" s="45"/>
      <c r="CD18" s="47"/>
      <c r="CM18" t="s">
        <v>637</v>
      </c>
      <c r="CN18" t="s">
        <v>2</v>
      </c>
      <c r="CO18" t="s">
        <v>13</v>
      </c>
      <c r="CP18">
        <v>46106</v>
      </c>
      <c r="CQ18">
        <v>1</v>
      </c>
      <c r="CR18">
        <v>1</v>
      </c>
      <c r="CT18">
        <v>1</v>
      </c>
      <c r="CV18">
        <v>1.7361111111111112E-4</v>
      </c>
      <c r="CW18">
        <v>1.7361111111111112E-4</v>
      </c>
      <c r="CX18">
        <v>9.1550925925925924E-2</v>
      </c>
      <c r="CY18">
        <v>0.19019675925925925</v>
      </c>
      <c r="CZ18">
        <v>68</v>
      </c>
      <c r="DA18">
        <v>134</v>
      </c>
      <c r="DB18">
        <v>11</v>
      </c>
      <c r="DC18" t="s">
        <v>789</v>
      </c>
      <c r="DD18">
        <v>40284</v>
      </c>
      <c r="DE18">
        <v>0.1618</v>
      </c>
      <c r="DF18">
        <v>2</v>
      </c>
      <c r="DG18">
        <v>0.18179999999999999</v>
      </c>
      <c r="DH18">
        <v>9500</v>
      </c>
      <c r="DI18">
        <v>4750</v>
      </c>
      <c r="DJ18">
        <v>9500</v>
      </c>
      <c r="DK18">
        <v>1</v>
      </c>
      <c r="DL18">
        <v>0.1072</v>
      </c>
      <c r="DM18">
        <v>100</v>
      </c>
      <c r="DN18">
        <v>4750</v>
      </c>
    </row>
    <row r="19" spans="1:118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1.4896738461538461</v>
      </c>
      <c r="E19" s="35" t="str">
        <f>D1_MARZO_202655[[#This Row],[SUPER]]</f>
        <v>SANDY</v>
      </c>
      <c r="F19" t="s">
        <v>29</v>
      </c>
      <c r="G19" s="36">
        <v>48414.400000000001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5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5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5"/>
      <c r="M19" s="5">
        <f>DATA_MARZO_202651[[#This Row],[RECUPERO]]/DATA_MARZO_202651[[#This Row],[META]]</f>
        <v>0.75075409836065576</v>
      </c>
      <c r="N19" s="5">
        <f>6-ROUNDUP(_xlfn.RANK.EQ(DATA_MARZO_202651[[#This Row],[AL_AC]],DATA_MARZO_202651[AL_AC],0)/(COUNTA(DATA_MARZO_202651[AL_AC])/5),0)</f>
        <v>3</v>
      </c>
      <c r="O19" s="54" t="str">
        <f>IFERROR(VLOOKUP(DATA_MARZO_202651[[#This Row],[ASER_]],$B:$G,4,0),"")</f>
        <v>KENNETH</v>
      </c>
      <c r="P19" s="6">
        <f>SUM(DATA_MARZO_202651[[#This Row],[1]:[30]])</f>
        <v>22898</v>
      </c>
      <c r="Q19" s="6">
        <f>VLOOKUP(DATA_MARZO_202651[[#This Row],[ASER_]],D1_MARZO_202655[[ASESOR_CRR]:[META]],2,0)</f>
        <v>30500</v>
      </c>
      <c r="R19" t="s">
        <v>81</v>
      </c>
      <c r="T19">
        <v>509</v>
      </c>
      <c r="V19">
        <v>345</v>
      </c>
      <c r="W19">
        <v>1100</v>
      </c>
      <c r="X19">
        <v>3650</v>
      </c>
      <c r="AB19">
        <v>2200</v>
      </c>
      <c r="AC19">
        <v>526</v>
      </c>
      <c r="AD19">
        <v>180</v>
      </c>
      <c r="AH19">
        <v>210</v>
      </c>
      <c r="AI19">
        <v>645</v>
      </c>
      <c r="AJ19">
        <v>100</v>
      </c>
      <c r="AK19">
        <v>200</v>
      </c>
      <c r="AO19">
        <v>4500</v>
      </c>
      <c r="AP19">
        <v>2000</v>
      </c>
      <c r="AR19">
        <v>1035</v>
      </c>
      <c r="AU19">
        <v>5698</v>
      </c>
      <c r="AV19" s="54" t="str" cm="1">
        <f t="array" ref="AV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9" s="45"/>
      <c r="BC19" s="45"/>
      <c r="BD19" s="45"/>
      <c r="BE19" s="45"/>
      <c r="BF19" s="45"/>
      <c r="BG19" s="45"/>
      <c r="BH19" s="45"/>
      <c r="BI19" s="45"/>
      <c r="BO19" s="47"/>
      <c r="BP19" s="45"/>
      <c r="BQ19" s="45"/>
      <c r="BS19" s="45"/>
      <c r="BT19" s="47"/>
      <c r="BU19" s="47"/>
      <c r="BW19" s="45"/>
      <c r="BX19" s="45"/>
      <c r="CB19" s="47"/>
      <c r="CC19" s="47"/>
      <c r="CD19" s="47"/>
      <c r="CM19" t="s">
        <v>637</v>
      </c>
      <c r="CN19" t="s">
        <v>2</v>
      </c>
      <c r="CO19" t="s">
        <v>23</v>
      </c>
      <c r="CP19">
        <v>46092</v>
      </c>
      <c r="CQ19">
        <v>1</v>
      </c>
      <c r="CR19">
        <v>1</v>
      </c>
      <c r="CT19">
        <v>1</v>
      </c>
      <c r="CV19">
        <v>1.273148148148148E-4</v>
      </c>
      <c r="CW19">
        <v>1.273148148148148E-4</v>
      </c>
      <c r="CX19">
        <v>0.24403935185185185</v>
      </c>
      <c r="CY19">
        <v>8.7939814814814818E-2</v>
      </c>
      <c r="CZ19">
        <v>52</v>
      </c>
      <c r="DA19">
        <v>100</v>
      </c>
      <c r="DB19">
        <v>17</v>
      </c>
      <c r="DC19" t="s">
        <v>747</v>
      </c>
      <c r="DD19">
        <v>28453</v>
      </c>
      <c r="DE19">
        <v>0.32690000000000002</v>
      </c>
      <c r="DF19">
        <v>1</v>
      </c>
      <c r="DG19">
        <v>5.8799999999999998E-2</v>
      </c>
      <c r="DH19">
        <v>800</v>
      </c>
      <c r="DI19">
        <v>800</v>
      </c>
      <c r="DJ19">
        <v>800</v>
      </c>
      <c r="DK19">
        <v>1</v>
      </c>
      <c r="DL19">
        <v>0.20519999999999999</v>
      </c>
      <c r="DM19">
        <v>100</v>
      </c>
      <c r="DN19">
        <v>800</v>
      </c>
    </row>
    <row r="20" spans="1:118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6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5"/>
      <c r="M20" s="5">
        <f>DATA_MARZO_202651[[#This Row],[RECUPERO]]/DATA_MARZO_202651[[#This Row],[META]]</f>
        <v>0.43576785714285715</v>
      </c>
      <c r="N20" s="5">
        <f>6-ROUNDUP(_xlfn.RANK.EQ(DATA_MARZO_202651[[#This Row],[AL_AC]],DATA_MARZO_202651[AL_AC],0)/(COUNTA(DATA_MARZO_202651[AL_AC])/5),0)</f>
        <v>1</v>
      </c>
      <c r="O20" s="54" t="str">
        <f>IFERROR(VLOOKUP(DATA_MARZO_202651[[#This Row],[ASER_]],$B:$G,4,0),"")</f>
        <v>JORGE</v>
      </c>
      <c r="P20" s="6">
        <f>SUM(DATA_MARZO_202651[[#This Row],[1]:[30]])</f>
        <v>24403</v>
      </c>
      <c r="Q20" s="6">
        <f>VLOOKUP(DATA_MARZO_202651[[#This Row],[ASER_]],D1_MARZO_202655[[ASESOR_CRR]:[META]],2,0)</f>
        <v>56000</v>
      </c>
      <c r="R20" t="s">
        <v>377</v>
      </c>
      <c r="V20">
        <v>3049</v>
      </c>
      <c r="X20">
        <v>600</v>
      </c>
      <c r="AA20">
        <v>600</v>
      </c>
      <c r="AC20">
        <v>4000</v>
      </c>
      <c r="AD20">
        <v>2300</v>
      </c>
      <c r="AG20">
        <v>220</v>
      </c>
      <c r="AI20">
        <v>6700</v>
      </c>
      <c r="AK20">
        <v>3500</v>
      </c>
      <c r="AQ20">
        <v>2000</v>
      </c>
      <c r="AR20">
        <v>1434</v>
      </c>
      <c r="AV20" s="54" t="str" cm="1">
        <f t="array" ref="AV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0" s="47"/>
      <c r="BC20" s="47"/>
      <c r="BD20" s="47"/>
      <c r="BE20" s="47"/>
      <c r="BF20" s="47"/>
      <c r="BG20" s="47"/>
      <c r="BH20" s="47"/>
      <c r="BI20" s="47"/>
      <c r="BO20" s="45"/>
      <c r="BU20" s="45"/>
      <c r="BW20" s="45"/>
      <c r="BX20" s="47"/>
      <c r="CA20" s="45"/>
      <c r="CB20" s="47"/>
      <c r="CC20" s="47"/>
      <c r="CD20" s="45"/>
      <c r="CM20" t="s">
        <v>637</v>
      </c>
      <c r="CN20" t="s">
        <v>2</v>
      </c>
      <c r="CO20" t="s">
        <v>23</v>
      </c>
      <c r="CP20">
        <v>46100</v>
      </c>
      <c r="CQ20">
        <v>1</v>
      </c>
      <c r="CR20">
        <v>1</v>
      </c>
      <c r="CT20">
        <v>1</v>
      </c>
      <c r="CV20">
        <v>1.6203703703703703E-4</v>
      </c>
      <c r="CW20">
        <v>1.6203703703703703E-4</v>
      </c>
      <c r="CX20">
        <v>0.2011226851851852</v>
      </c>
      <c r="CY20">
        <v>0.14033564814814814</v>
      </c>
      <c r="CZ20">
        <v>68</v>
      </c>
      <c r="DA20">
        <v>140</v>
      </c>
      <c r="DB20">
        <v>14</v>
      </c>
      <c r="DC20" t="s">
        <v>732</v>
      </c>
      <c r="DD20">
        <v>30298</v>
      </c>
      <c r="DE20">
        <v>0.2059</v>
      </c>
      <c r="DF20">
        <v>2</v>
      </c>
      <c r="DG20">
        <v>0.1429</v>
      </c>
      <c r="DH20">
        <v>6600</v>
      </c>
      <c r="DI20">
        <v>3300</v>
      </c>
      <c r="DJ20">
        <v>6600</v>
      </c>
      <c r="DK20">
        <v>1</v>
      </c>
      <c r="DL20">
        <v>0.1394</v>
      </c>
      <c r="DM20">
        <v>100</v>
      </c>
      <c r="DN20">
        <v>3300</v>
      </c>
    </row>
    <row r="21" spans="1:118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1.1995384615384614</v>
      </c>
      <c r="E21" s="35" t="str">
        <f>D1_MARZO_202655[[#This Row],[SUPER]]</f>
        <v>SANDY</v>
      </c>
      <c r="F21" t="s">
        <v>96</v>
      </c>
      <c r="G21" s="36">
        <v>38985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5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5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5"/>
      <c r="M21" s="5">
        <f>DATA_MARZO_202651[[#This Row],[RECUPERO]]/DATA_MARZO_202651[[#This Row],[META]]</f>
        <v>1.1184375</v>
      </c>
      <c r="N21" s="5">
        <f>6-ROUNDUP(_xlfn.RANK.EQ(DATA_MARZO_202651[[#This Row],[AL_AC]],DATA_MARZO_202651[AL_AC],0)/(COUNTA(DATA_MARZO_202651[AL_AC])/5),0)</f>
        <v>4</v>
      </c>
      <c r="O21" s="54" t="str">
        <f>IFERROR(VLOOKUP(DATA_MARZO_202651[[#This Row],[ASER_]],$B:$G,4,0),"")</f>
        <v>LEONOR</v>
      </c>
      <c r="P21" s="6">
        <f>SUM(DATA_MARZO_202651[[#This Row],[1]:[30]])</f>
        <v>17895</v>
      </c>
      <c r="Q21" s="6">
        <f>VLOOKUP(DATA_MARZO_202651[[#This Row],[ASER_]],D1_MARZO_202655[[ASESOR_CRR]:[META]],2,0)</f>
        <v>16000</v>
      </c>
      <c r="R21" t="s">
        <v>495</v>
      </c>
      <c r="T21">
        <v>4700</v>
      </c>
      <c r="V21">
        <v>661</v>
      </c>
      <c r="W21">
        <v>1511</v>
      </c>
      <c r="X21">
        <v>500</v>
      </c>
      <c r="AA21">
        <v>750</v>
      </c>
      <c r="AB21">
        <v>1903</v>
      </c>
      <c r="AD21">
        <v>300</v>
      </c>
      <c r="AF21">
        <v>200</v>
      </c>
      <c r="AG21">
        <v>680</v>
      </c>
      <c r="AH21">
        <v>300</v>
      </c>
      <c r="AK21">
        <v>350</v>
      </c>
      <c r="AN21">
        <v>400</v>
      </c>
      <c r="AP21">
        <v>200</v>
      </c>
      <c r="AQ21">
        <v>1715</v>
      </c>
      <c r="AR21">
        <v>3170</v>
      </c>
      <c r="AU21">
        <v>555</v>
      </c>
      <c r="AV21" s="54" t="str" cm="1">
        <f t="array" ref="AV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B21" s="47"/>
      <c r="BC21" s="47"/>
      <c r="BD21" s="47"/>
      <c r="BE21" s="47"/>
      <c r="BF21" s="47"/>
      <c r="BG21" s="47"/>
      <c r="BH21" s="47"/>
      <c r="BI21" s="47"/>
      <c r="BW21" s="45"/>
      <c r="BX21" s="47"/>
      <c r="CA21" s="45"/>
      <c r="CB21" s="45"/>
      <c r="CC21" s="45"/>
      <c r="CM21" t="s">
        <v>637</v>
      </c>
      <c r="CN21" t="s">
        <v>2</v>
      </c>
      <c r="CO21" t="s">
        <v>25</v>
      </c>
      <c r="CP21">
        <v>46108</v>
      </c>
      <c r="CQ21">
        <v>1</v>
      </c>
      <c r="CR21">
        <v>1</v>
      </c>
      <c r="CT21">
        <v>1</v>
      </c>
      <c r="CV21">
        <v>5.7870370370370373E-5</v>
      </c>
      <c r="CW21">
        <v>5.7870370370370373E-5</v>
      </c>
      <c r="CX21">
        <v>0.15633101851851852</v>
      </c>
      <c r="CY21">
        <v>0.20005787037037037</v>
      </c>
      <c r="CZ21">
        <v>47</v>
      </c>
      <c r="DA21">
        <v>92</v>
      </c>
      <c r="DB21">
        <v>12</v>
      </c>
      <c r="DC21">
        <v>2</v>
      </c>
      <c r="DD21">
        <v>42022</v>
      </c>
      <c r="DE21">
        <v>0.25530000000000003</v>
      </c>
      <c r="DF21">
        <v>1</v>
      </c>
      <c r="DG21">
        <v>8.3299999999999999E-2</v>
      </c>
      <c r="DH21">
        <v>6880</v>
      </c>
      <c r="DI21">
        <v>6880</v>
      </c>
      <c r="DJ21">
        <v>6880</v>
      </c>
      <c r="DK21">
        <v>1</v>
      </c>
      <c r="DL21">
        <v>0.18440000000000001</v>
      </c>
      <c r="DM21">
        <v>100</v>
      </c>
      <c r="DN21">
        <v>6880</v>
      </c>
    </row>
    <row r="22" spans="1:118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0.94738461538461538</v>
      </c>
      <c r="E22" s="35" t="str">
        <f>D1_MARZO_202655[[#This Row],[SUPER]]</f>
        <v>SANDY</v>
      </c>
      <c r="F22" t="s">
        <v>174</v>
      </c>
      <c r="G22" s="36">
        <v>30790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5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5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5"/>
      <c r="M22" s="5">
        <f>DATA_MARZO_202651[[#This Row],[RECUPERO]]/DATA_MARZO_202651[[#This Row],[META]]</f>
        <v>0.67121964285714286</v>
      </c>
      <c r="N22" s="5">
        <f>6-ROUNDUP(_xlfn.RANK.EQ(DATA_MARZO_202651[[#This Row],[AL_AC]],DATA_MARZO_202651[AL_AC],0)/(COUNTA(DATA_MARZO_202651[AL_AC])/5),0)</f>
        <v>2</v>
      </c>
      <c r="O22" s="54" t="str">
        <f>IFERROR(VLOOKUP(DATA_MARZO_202651[[#This Row],[ASER_]],$B:$G,4,0),"")</f>
        <v>JOHAN</v>
      </c>
      <c r="P22" s="6">
        <f>SUM(DATA_MARZO_202651[[#This Row],[1]:[30]])</f>
        <v>37588.300000000003</v>
      </c>
      <c r="Q22" s="6">
        <f>VLOOKUP(DATA_MARZO_202651[[#This Row],[ASER_]],D1_MARZO_202655[[ASESOR_CRR]:[META]],2,0)</f>
        <v>56000</v>
      </c>
      <c r="R22" t="s">
        <v>72</v>
      </c>
      <c r="U22">
        <v>3000</v>
      </c>
      <c r="V22">
        <v>1000</v>
      </c>
      <c r="AB22">
        <v>300</v>
      </c>
      <c r="AC22">
        <v>2600</v>
      </c>
      <c r="AD22">
        <v>1000</v>
      </c>
      <c r="AG22">
        <v>12000</v>
      </c>
      <c r="AH22">
        <v>5000</v>
      </c>
      <c r="AJ22">
        <v>6000.3</v>
      </c>
      <c r="AO22">
        <v>2688</v>
      </c>
      <c r="AQ22">
        <v>3000</v>
      </c>
      <c r="AR22">
        <v>1000</v>
      </c>
      <c r="AV22" s="54" t="str" cm="1">
        <f t="array" ref="AV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2" s="45"/>
      <c r="BC22" s="45"/>
      <c r="BD22" s="45"/>
      <c r="BE22" s="45"/>
      <c r="BF22" s="45"/>
      <c r="BG22" s="45"/>
      <c r="BH22" s="45"/>
      <c r="BI22" s="45"/>
      <c r="BW22" s="47"/>
      <c r="BX22" s="45"/>
      <c r="CA22" s="45"/>
      <c r="CM22" t="s">
        <v>637</v>
      </c>
      <c r="CN22" t="s">
        <v>6</v>
      </c>
      <c r="CO22" t="s">
        <v>50</v>
      </c>
      <c r="CP22">
        <v>46090</v>
      </c>
      <c r="CQ22">
        <v>1</v>
      </c>
      <c r="CR22">
        <v>1</v>
      </c>
      <c r="CT22">
        <v>1</v>
      </c>
      <c r="CV22">
        <v>4.3981481481481481E-4</v>
      </c>
      <c r="CW22">
        <v>4.3981481481481481E-4</v>
      </c>
      <c r="CX22">
        <v>0.17355324074074074</v>
      </c>
      <c r="CY22">
        <v>0.1489699074074074</v>
      </c>
      <c r="CZ22">
        <v>70</v>
      </c>
      <c r="DA22">
        <v>157</v>
      </c>
      <c r="DB22">
        <v>12</v>
      </c>
      <c r="DC22">
        <v>2.5</v>
      </c>
      <c r="DD22">
        <v>24305</v>
      </c>
      <c r="DE22">
        <v>0.1714</v>
      </c>
      <c r="DF22">
        <v>4</v>
      </c>
      <c r="DG22">
        <v>0.33329999999999999</v>
      </c>
      <c r="DH22">
        <v>8301</v>
      </c>
      <c r="DI22">
        <v>2075</v>
      </c>
      <c r="DJ22">
        <v>8301</v>
      </c>
      <c r="DK22">
        <v>1</v>
      </c>
      <c r="DL22">
        <v>0.32440000000000002</v>
      </c>
      <c r="DM22">
        <v>100</v>
      </c>
      <c r="DN22">
        <v>2075</v>
      </c>
    </row>
    <row r="23" spans="1:118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0.73713846153846152</v>
      </c>
      <c r="E23" s="35" t="str">
        <f>D1_MARZO_202655[[#This Row],[SUPER]]</f>
        <v>SANDY</v>
      </c>
      <c r="F23" t="s">
        <v>493</v>
      </c>
      <c r="G23" s="36">
        <v>23957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5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5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5"/>
      <c r="M23" s="5">
        <f>DATA_MARZO_202651[[#This Row],[RECUPERO]]/DATA_MARZO_202651[[#This Row],[META]]</f>
        <v>1.0848214285714286</v>
      </c>
      <c r="N23" s="5">
        <f>6-ROUNDUP(_xlfn.RANK.EQ(DATA_MARZO_202651[[#This Row],[AL_AC]],DATA_MARZO_202651[AL_AC],0)/(COUNTA(DATA_MARZO_202651[AL_AC])/5),0)</f>
        <v>4</v>
      </c>
      <c r="O23" s="54" t="str">
        <f>IFERROR(VLOOKUP(DATA_MARZO_202651[[#This Row],[ASER_]],$B:$G,4,0),"")</f>
        <v>JORGE</v>
      </c>
      <c r="P23" s="6">
        <f>SUM(DATA_MARZO_202651[[#This Row],[1]:[30]])</f>
        <v>60750</v>
      </c>
      <c r="Q23" s="6">
        <f>VLOOKUP(DATA_MARZO_202651[[#This Row],[ASER_]],D1_MARZO_202655[[ASESOR_CRR]:[META]],2,0)</f>
        <v>56000</v>
      </c>
      <c r="R23" t="s">
        <v>22</v>
      </c>
      <c r="U23">
        <v>12500</v>
      </c>
      <c r="W23">
        <v>3400</v>
      </c>
      <c r="X23">
        <v>4750</v>
      </c>
      <c r="Z23">
        <v>1000</v>
      </c>
      <c r="AA23">
        <v>1000</v>
      </c>
      <c r="AE23">
        <v>9000</v>
      </c>
      <c r="AH23">
        <v>20000</v>
      </c>
      <c r="AN23">
        <v>1000</v>
      </c>
      <c r="AO23">
        <v>5080</v>
      </c>
      <c r="AQ23">
        <v>1800</v>
      </c>
      <c r="AU23">
        <v>1220</v>
      </c>
      <c r="AV23" s="54" t="str" cm="1">
        <f t="array" ref="AV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W23" s="45"/>
      <c r="CM23" t="s">
        <v>637</v>
      </c>
      <c r="CN23" t="s">
        <v>6</v>
      </c>
      <c r="CO23" t="s">
        <v>34</v>
      </c>
      <c r="CP23">
        <v>46092</v>
      </c>
      <c r="CQ23">
        <v>1</v>
      </c>
      <c r="CR23">
        <v>1</v>
      </c>
      <c r="CT23">
        <v>1</v>
      </c>
      <c r="CV23">
        <v>9.2592592592592588E-5</v>
      </c>
      <c r="CW23">
        <v>9.2592592592592588E-5</v>
      </c>
      <c r="CX23">
        <v>0.24417824074074074</v>
      </c>
      <c r="CY23">
        <v>0.10943287037037037</v>
      </c>
      <c r="CZ23">
        <v>140</v>
      </c>
      <c r="DA23">
        <v>175</v>
      </c>
      <c r="DB23">
        <v>10</v>
      </c>
      <c r="DC23">
        <v>1.9</v>
      </c>
      <c r="DD23">
        <v>36125</v>
      </c>
      <c r="DE23">
        <v>7.1400000000000005E-2</v>
      </c>
      <c r="DF23">
        <v>2</v>
      </c>
      <c r="DG23">
        <v>0.2</v>
      </c>
      <c r="DH23">
        <v>14200</v>
      </c>
      <c r="DI23">
        <v>7100</v>
      </c>
      <c r="DJ23">
        <v>14200</v>
      </c>
      <c r="DK23">
        <v>1</v>
      </c>
      <c r="DL23">
        <v>0.18010000000000001</v>
      </c>
      <c r="DM23">
        <v>100</v>
      </c>
      <c r="DN23">
        <v>7100</v>
      </c>
    </row>
    <row r="24" spans="1:118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1.1767236170212767</v>
      </c>
      <c r="E24" s="35" t="str">
        <f>D1_MARZO_202655[[#This Row],[SUPER]]</f>
        <v>SANDY</v>
      </c>
      <c r="F24" t="s">
        <v>38</v>
      </c>
      <c r="G24" s="36">
        <v>110612.02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5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5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5"/>
      <c r="M24" s="5">
        <f>DATA_MARZO_202651[[#This Row],[RECUPERO]]/DATA_MARZO_202651[[#This Row],[META]]</f>
        <v>0.61566071428571434</v>
      </c>
      <c r="N24" s="5">
        <f>6-ROUNDUP(_xlfn.RANK.EQ(DATA_MARZO_202651[[#This Row],[AL_AC]],DATA_MARZO_202651[AL_AC],0)/(COUNTA(DATA_MARZO_202651[AL_AC])/5),0)</f>
        <v>2</v>
      </c>
      <c r="O24" s="54" t="str">
        <f>IFERROR(VLOOKUP(DATA_MARZO_202651[[#This Row],[ASER_]],$B:$G,4,0),"")</f>
        <v>JORGE</v>
      </c>
      <c r="P24" s="6">
        <f>SUM(DATA_MARZO_202651[[#This Row],[1]:[30]])</f>
        <v>34477</v>
      </c>
      <c r="Q24" s="6">
        <f>VLOOKUP(DATA_MARZO_202651[[#This Row],[ASER_]],D1_MARZO_202655[[ASESOR_CRR]:[META]],2,0)</f>
        <v>56000</v>
      </c>
      <c r="R24" t="s">
        <v>24</v>
      </c>
      <c r="S24" s="45"/>
      <c r="T24">
        <v>361</v>
      </c>
      <c r="U24">
        <v>300</v>
      </c>
      <c r="W24">
        <v>400</v>
      </c>
      <c r="X24">
        <v>265</v>
      </c>
      <c r="Z24">
        <v>2000</v>
      </c>
      <c r="AA24">
        <v>4200</v>
      </c>
      <c r="AD24">
        <v>210</v>
      </c>
      <c r="AG24">
        <v>4000</v>
      </c>
      <c r="AH24">
        <v>1500</v>
      </c>
      <c r="AI24">
        <v>600</v>
      </c>
      <c r="AJ24">
        <v>5780</v>
      </c>
      <c r="AK24">
        <v>150</v>
      </c>
      <c r="AN24">
        <v>4700</v>
      </c>
      <c r="AO24">
        <v>7500</v>
      </c>
      <c r="AP24">
        <v>600</v>
      </c>
      <c r="AR24">
        <v>600</v>
      </c>
      <c r="AU24">
        <v>1311</v>
      </c>
      <c r="AV24" s="54" t="str" cm="1">
        <f t="array" ref="AV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4" s="45"/>
      <c r="CM24" t="s">
        <v>637</v>
      </c>
      <c r="CN24" t="s">
        <v>6</v>
      </c>
      <c r="CO24" t="s">
        <v>34</v>
      </c>
      <c r="CP24">
        <v>46093</v>
      </c>
      <c r="CQ24">
        <v>1</v>
      </c>
      <c r="CR24">
        <v>1</v>
      </c>
      <c r="CT24">
        <v>1</v>
      </c>
      <c r="CV24">
        <v>2.5462962962962961E-4</v>
      </c>
      <c r="CW24">
        <v>2.5462962962962961E-4</v>
      </c>
      <c r="CX24">
        <v>0.22320601851851851</v>
      </c>
      <c r="CY24">
        <v>0.13106481481481483</v>
      </c>
      <c r="CZ24">
        <v>155</v>
      </c>
      <c r="DA24">
        <v>191</v>
      </c>
      <c r="DB24">
        <v>10</v>
      </c>
      <c r="DC24">
        <v>1.8</v>
      </c>
      <c r="DD24">
        <v>32095</v>
      </c>
      <c r="DE24">
        <v>6.4500000000000002E-2</v>
      </c>
      <c r="DF24">
        <v>2</v>
      </c>
      <c r="DG24">
        <v>0.2</v>
      </c>
      <c r="DH24">
        <v>26650</v>
      </c>
      <c r="DI24">
        <v>13325</v>
      </c>
      <c r="DJ24">
        <v>26650</v>
      </c>
      <c r="DK24">
        <v>1</v>
      </c>
      <c r="DL24">
        <v>0.32219999999999999</v>
      </c>
      <c r="DM24">
        <v>100</v>
      </c>
      <c r="DN24">
        <v>13325</v>
      </c>
    </row>
    <row r="25" spans="1:118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1.0562570212765958</v>
      </c>
      <c r="E25" s="35" t="str">
        <f>D1_MARZO_202655[[#This Row],[SUPER]]</f>
        <v>SANDY</v>
      </c>
      <c r="F25" t="s">
        <v>76</v>
      </c>
      <c r="G25" s="36">
        <v>99288.16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5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5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5"/>
      <c r="M25" s="5">
        <f>DATA_MARZO_202651[[#This Row],[RECUPERO]]/DATA_MARZO_202651[[#This Row],[META]]</f>
        <v>0.71762295081967209</v>
      </c>
      <c r="N25" s="5">
        <f>6-ROUNDUP(_xlfn.RANK.EQ(DATA_MARZO_202651[[#This Row],[AL_AC]],DATA_MARZO_202651[AL_AC],0)/(COUNTA(DATA_MARZO_202651[AL_AC])/5),0)</f>
        <v>2</v>
      </c>
      <c r="O25" s="54" t="str">
        <f>IFERROR(VLOOKUP(DATA_MARZO_202651[[#This Row],[ASER_]],$B:$G,4,0),"")</f>
        <v>KENNETH</v>
      </c>
      <c r="P25" s="6">
        <f>SUM(DATA_MARZO_202651[[#This Row],[1]:[30]])</f>
        <v>21887.5</v>
      </c>
      <c r="Q25" s="6">
        <f>VLOOKUP(DATA_MARZO_202651[[#This Row],[ASER_]],D1_MARZO_202655[[ASESOR_CRR]:[META]],2,0)</f>
        <v>30500</v>
      </c>
      <c r="R25" t="s">
        <v>105</v>
      </c>
      <c r="S25" s="45"/>
      <c r="V25">
        <v>1200</v>
      </c>
      <c r="W25">
        <v>252.5</v>
      </c>
      <c r="AC25">
        <v>605</v>
      </c>
      <c r="AD25">
        <v>550</v>
      </c>
      <c r="AG25">
        <v>420</v>
      </c>
      <c r="AI25">
        <v>6500</v>
      </c>
      <c r="AK25">
        <v>1000</v>
      </c>
      <c r="AN25">
        <v>2600</v>
      </c>
      <c r="AU25">
        <v>8760</v>
      </c>
      <c r="AV25" s="54" t="str" cm="1">
        <f t="array" ref="AV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5" t="s">
        <v>637</v>
      </c>
      <c r="CN25" t="s">
        <v>7</v>
      </c>
      <c r="CO25" t="s">
        <v>41</v>
      </c>
      <c r="CP25">
        <v>46099</v>
      </c>
      <c r="CQ25">
        <v>1</v>
      </c>
      <c r="CR25">
        <v>1</v>
      </c>
      <c r="CT25">
        <v>1</v>
      </c>
      <c r="CV25">
        <v>5.0925925925925921E-4</v>
      </c>
      <c r="CW25">
        <v>5.0925925925925921E-4</v>
      </c>
      <c r="CX25">
        <v>0.17061342592592593</v>
      </c>
      <c r="CY25">
        <v>0.17248842592592592</v>
      </c>
      <c r="CZ25">
        <v>74</v>
      </c>
      <c r="DA25">
        <v>176</v>
      </c>
      <c r="DB25">
        <v>19</v>
      </c>
      <c r="DC25" t="s">
        <v>728</v>
      </c>
      <c r="DD25">
        <v>12270</v>
      </c>
      <c r="DE25">
        <v>0.25679999999999997</v>
      </c>
      <c r="DF25">
        <v>1</v>
      </c>
      <c r="DG25">
        <v>5.2600000000000001E-2</v>
      </c>
      <c r="DH25">
        <v>900</v>
      </c>
      <c r="DI25">
        <v>900</v>
      </c>
      <c r="DM25">
        <v>100</v>
      </c>
    </row>
    <row r="26" spans="1:118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0.78362872340425538</v>
      </c>
      <c r="E26" s="35" t="str">
        <f>D1_MARZO_202655[[#This Row],[SUPER]]</f>
        <v>SANDY</v>
      </c>
      <c r="F26" t="s">
        <v>78</v>
      </c>
      <c r="G26" s="36">
        <v>73661.100000000006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5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5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5"/>
      <c r="M26" s="5">
        <f>DATA_MARZO_202651[[#This Row],[RECUPERO]]/DATA_MARZO_202651[[#This Row],[META]]</f>
        <v>0.73713846153846152</v>
      </c>
      <c r="N26" s="5">
        <f>6-ROUNDUP(_xlfn.RANK.EQ(DATA_MARZO_202651[[#This Row],[AL_AC]],DATA_MARZO_202651[AL_AC],0)/(COUNTA(DATA_MARZO_202651[AL_AC])/5),0)</f>
        <v>3</v>
      </c>
      <c r="O26" s="54" t="str">
        <f>IFERROR(VLOOKUP(DATA_MARZO_202651[[#This Row],[ASER_]],$B:$G,4,0),"")</f>
        <v>SANDY</v>
      </c>
      <c r="P26" s="6">
        <f>SUM(DATA_MARZO_202651[[#This Row],[1]:[30]])</f>
        <v>23957</v>
      </c>
      <c r="Q26" s="6">
        <f>VLOOKUP(DATA_MARZO_202651[[#This Row],[ASER_]],D1_MARZO_202655[[ASESOR_CRR]:[META]],2,0)</f>
        <v>32500</v>
      </c>
      <c r="R26" t="s">
        <v>493</v>
      </c>
      <c r="V26">
        <v>10300</v>
      </c>
      <c r="AA26">
        <v>900</v>
      </c>
      <c r="AB26">
        <v>2000</v>
      </c>
      <c r="AH26">
        <v>1000</v>
      </c>
      <c r="AJ26">
        <v>300</v>
      </c>
      <c r="AK26">
        <v>500</v>
      </c>
      <c r="AP26">
        <v>400</v>
      </c>
      <c r="AQ26">
        <v>597</v>
      </c>
      <c r="AR26">
        <v>5390</v>
      </c>
      <c r="AS26">
        <v>2570</v>
      </c>
      <c r="AV26" s="54" t="str" cm="1">
        <f t="array" ref="AV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26" t="s">
        <v>637</v>
      </c>
      <c r="CN26" t="s">
        <v>7</v>
      </c>
      <c r="CO26" t="s">
        <v>51</v>
      </c>
      <c r="CP26">
        <v>46097</v>
      </c>
      <c r="CQ26">
        <v>1</v>
      </c>
      <c r="CR26">
        <v>1</v>
      </c>
      <c r="CT26">
        <v>1</v>
      </c>
      <c r="CV26">
        <v>6.3657407407407413E-4</v>
      </c>
      <c r="CW26">
        <v>6.3657407407407413E-4</v>
      </c>
      <c r="CX26">
        <v>0.28072916666666664</v>
      </c>
      <c r="CY26">
        <v>0.10505787037037037</v>
      </c>
      <c r="CZ26">
        <v>65</v>
      </c>
      <c r="DA26">
        <v>142</v>
      </c>
      <c r="DB26">
        <v>18</v>
      </c>
      <c r="DC26" t="s">
        <v>752</v>
      </c>
      <c r="DD26">
        <v>13213</v>
      </c>
      <c r="DE26">
        <v>0.27689999999999998</v>
      </c>
      <c r="DF26">
        <v>2</v>
      </c>
      <c r="DG26">
        <v>0.1111</v>
      </c>
      <c r="DH26">
        <v>4700</v>
      </c>
      <c r="DI26">
        <v>2350</v>
      </c>
      <c r="DJ26">
        <v>4500</v>
      </c>
      <c r="DK26">
        <v>0.95740000000000003</v>
      </c>
      <c r="DL26">
        <v>0.1109</v>
      </c>
      <c r="DM26">
        <v>100</v>
      </c>
      <c r="DN26">
        <v>4500</v>
      </c>
    </row>
    <row r="27" spans="1:118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1.1184375</v>
      </c>
      <c r="E27" s="35" t="str">
        <f>D1_MARZO_202655[[#This Row],[SUPER]]</f>
        <v>LEONOR</v>
      </c>
      <c r="F27" t="s">
        <v>495</v>
      </c>
      <c r="G27" s="36">
        <v>17895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5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5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5"/>
      <c r="M27" s="5">
        <f>DATA_MARZO_202651[[#This Row],[RECUPERO]]/DATA_MARZO_202651[[#This Row],[META]]</f>
        <v>0.51210714285714287</v>
      </c>
      <c r="N27" s="5">
        <f>6-ROUNDUP(_xlfn.RANK.EQ(DATA_MARZO_202651[[#This Row],[AL_AC]],DATA_MARZO_202651[AL_AC],0)/(COUNTA(DATA_MARZO_202651[AL_AC])/5),0)</f>
        <v>2</v>
      </c>
      <c r="O27" s="54" t="str">
        <f>IFERROR(VLOOKUP(DATA_MARZO_202651[[#This Row],[ASER_]],$B:$G,4,0),"")</f>
        <v>JOHAN</v>
      </c>
      <c r="P27" s="6">
        <f>SUM(DATA_MARZO_202651[[#This Row],[1]:[30]])</f>
        <v>28678</v>
      </c>
      <c r="Q27" s="6">
        <f>VLOOKUP(DATA_MARZO_202651[[#This Row],[ASER_]],D1_MARZO_202655[[ASESOR_CRR]:[META]],2,0)</f>
        <v>56000</v>
      </c>
      <c r="R27" t="s">
        <v>12</v>
      </c>
      <c r="V27">
        <v>3800</v>
      </c>
      <c r="X27">
        <v>3500</v>
      </c>
      <c r="AB27">
        <v>1500</v>
      </c>
      <c r="AG27">
        <v>3000</v>
      </c>
      <c r="AH27">
        <v>3078</v>
      </c>
      <c r="AI27">
        <v>1850</v>
      </c>
      <c r="AJ27">
        <v>500</v>
      </c>
      <c r="AK27">
        <v>350</v>
      </c>
      <c r="AP27">
        <v>3500</v>
      </c>
      <c r="AQ27">
        <v>2500</v>
      </c>
      <c r="AR27">
        <v>2500</v>
      </c>
      <c r="AU27">
        <v>2600</v>
      </c>
      <c r="AV27" s="54" t="str" cm="1">
        <f t="array" ref="AV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7" t="s">
        <v>637</v>
      </c>
      <c r="CN27" t="s">
        <v>7</v>
      </c>
      <c r="CO27" t="s">
        <v>51</v>
      </c>
      <c r="CP27">
        <v>46105</v>
      </c>
      <c r="CQ27">
        <v>1</v>
      </c>
      <c r="CR27">
        <v>1</v>
      </c>
      <c r="CT27">
        <v>1</v>
      </c>
      <c r="CV27">
        <v>0</v>
      </c>
      <c r="CW27">
        <v>0</v>
      </c>
      <c r="CX27">
        <v>0.24043981481481483</v>
      </c>
      <c r="CY27">
        <v>0.144375</v>
      </c>
      <c r="CZ27">
        <v>137</v>
      </c>
      <c r="DA27">
        <v>236</v>
      </c>
      <c r="DB27">
        <v>24</v>
      </c>
      <c r="DC27">
        <v>1.625</v>
      </c>
      <c r="DD27">
        <v>25696</v>
      </c>
      <c r="DE27">
        <v>0.17519999999999999</v>
      </c>
      <c r="DF27">
        <v>2</v>
      </c>
      <c r="DG27">
        <v>8.3299999999999999E-2</v>
      </c>
      <c r="DH27">
        <v>3100</v>
      </c>
      <c r="DI27">
        <v>1550</v>
      </c>
      <c r="DJ27">
        <v>3100</v>
      </c>
      <c r="DK27">
        <v>1</v>
      </c>
      <c r="DL27">
        <v>0.2366</v>
      </c>
      <c r="DM27">
        <v>100</v>
      </c>
      <c r="DN27">
        <v>1550</v>
      </c>
    </row>
    <row r="28" spans="1:118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0.65249999999999997</v>
      </c>
      <c r="E28" s="35" t="str">
        <f>D1_MARZO_202655[[#This Row],[SUPER]]</f>
        <v>LEONOR</v>
      </c>
      <c r="F28" t="s">
        <v>549</v>
      </c>
      <c r="G28" s="36">
        <v>10440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5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5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5"/>
      <c r="M28" s="5">
        <f>DATA_MARZO_202651[[#This Row],[RECUPERO]]/DATA_MARZO_202651[[#This Row],[META]]</f>
        <v>1.0116571428571428</v>
      </c>
      <c r="N28" s="5">
        <f>6-ROUNDUP(_xlfn.RANK.EQ(DATA_MARZO_202651[[#This Row],[AL_AC]],DATA_MARZO_202651[AL_AC],0)/(COUNTA(DATA_MARZO_202651[AL_AC])/5),0)</f>
        <v>4</v>
      </c>
      <c r="O28" s="54" t="str">
        <f>IFERROR(VLOOKUP(DATA_MARZO_202651[[#This Row],[ASER_]],$B:$G,4,0),"")</f>
        <v>LEONOR</v>
      </c>
      <c r="P28" s="6">
        <f>SUM(DATA_MARZO_202651[[#This Row],[1]:[30]])</f>
        <v>35408</v>
      </c>
      <c r="Q28" s="6">
        <f>VLOOKUP(DATA_MARZO_202651[[#This Row],[ASER_]],D1_MARZO_202655[[ASESOR_CRR]:[META]],2,0)</f>
        <v>35000</v>
      </c>
      <c r="R28" t="s">
        <v>51</v>
      </c>
      <c r="U28" s="45"/>
      <c r="W28">
        <v>600</v>
      </c>
      <c r="X28">
        <v>1000</v>
      </c>
      <c r="Z28">
        <v>13500</v>
      </c>
      <c r="AB28">
        <v>750</v>
      </c>
      <c r="AC28">
        <v>200</v>
      </c>
      <c r="AD28">
        <v>600</v>
      </c>
      <c r="AG28">
        <v>4900</v>
      </c>
      <c r="AH28">
        <v>4823</v>
      </c>
      <c r="AK28">
        <v>500</v>
      </c>
      <c r="AO28">
        <v>3850</v>
      </c>
      <c r="AP28">
        <v>1550</v>
      </c>
      <c r="AQ28">
        <v>135</v>
      </c>
      <c r="AS28">
        <v>300</v>
      </c>
      <c r="AU28">
        <v>2700</v>
      </c>
      <c r="AV28" s="54" t="str" cm="1">
        <f t="array" ref="AV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28" t="s">
        <v>637</v>
      </c>
      <c r="CN28" t="s">
        <v>7</v>
      </c>
      <c r="CO28" t="s">
        <v>49</v>
      </c>
      <c r="CP28">
        <v>46104</v>
      </c>
      <c r="CQ28">
        <v>1</v>
      </c>
      <c r="CR28">
        <v>1</v>
      </c>
      <c r="CT28">
        <v>1</v>
      </c>
      <c r="CV28">
        <v>1.3773148148148147E-3</v>
      </c>
      <c r="CW28">
        <v>1.3773148148148147E-3</v>
      </c>
      <c r="CX28">
        <v>0.18960648148148149</v>
      </c>
      <c r="CY28">
        <v>0.14060185185185184</v>
      </c>
      <c r="CZ28">
        <v>51</v>
      </c>
      <c r="DA28">
        <v>88</v>
      </c>
      <c r="DB28">
        <v>8</v>
      </c>
      <c r="DC28">
        <v>1.625</v>
      </c>
      <c r="DD28">
        <v>26944</v>
      </c>
      <c r="DE28">
        <v>0.15690000000000001</v>
      </c>
      <c r="DF28">
        <v>1</v>
      </c>
      <c r="DG28">
        <v>0.125</v>
      </c>
      <c r="DH28">
        <v>2000</v>
      </c>
      <c r="DI28">
        <v>2000</v>
      </c>
      <c r="DJ28">
        <v>2882</v>
      </c>
      <c r="DK28">
        <v>1.4410000000000001</v>
      </c>
      <c r="DL28">
        <v>0.1895</v>
      </c>
      <c r="DM28">
        <v>100</v>
      </c>
      <c r="DN28">
        <v>2882</v>
      </c>
    </row>
    <row r="29" spans="1:118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6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5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5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5"/>
      <c r="M29" s="5">
        <f>DATA_MARZO_202651[[#This Row],[RECUPERO]]/DATA_MARZO_202651[[#This Row],[META]]</f>
        <v>0.73875000000000002</v>
      </c>
      <c r="N29" s="5">
        <f>6-ROUNDUP(_xlfn.RANK.EQ(DATA_MARZO_202651[[#This Row],[AL_AC]],DATA_MARZO_202651[AL_AC],0)/(COUNTA(DATA_MARZO_202651[AL_AC])/5),0)</f>
        <v>3</v>
      </c>
      <c r="O29" s="54" t="str">
        <f>IFERROR(VLOOKUP(DATA_MARZO_202651[[#This Row],[ASER_]],$B:$G,4,0),"")</f>
        <v>JORGE</v>
      </c>
      <c r="P29" s="6">
        <f>SUM(DATA_MARZO_202651[[#This Row],[1]:[30]])</f>
        <v>41370</v>
      </c>
      <c r="Q29" s="6">
        <f>VLOOKUP(DATA_MARZO_202651[[#This Row],[ASER_]],D1_MARZO_202655[[ASESOR_CRR]:[META]],2,0)</f>
        <v>56000</v>
      </c>
      <c r="R29" t="s">
        <v>13</v>
      </c>
      <c r="V29">
        <v>10000</v>
      </c>
      <c r="W29">
        <v>270</v>
      </c>
      <c r="X29">
        <v>400</v>
      </c>
      <c r="Z29">
        <v>700</v>
      </c>
      <c r="AF29">
        <v>1500</v>
      </c>
      <c r="AG29">
        <v>1000</v>
      </c>
      <c r="AH29">
        <v>5000</v>
      </c>
      <c r="AI29">
        <v>8800</v>
      </c>
      <c r="AN29">
        <v>1100</v>
      </c>
      <c r="AP29">
        <v>9500</v>
      </c>
      <c r="AQ29">
        <v>2200</v>
      </c>
      <c r="AS29">
        <v>900</v>
      </c>
      <c r="AV29" s="54" t="str" cm="1">
        <f t="array" ref="AV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29" t="s">
        <v>637</v>
      </c>
      <c r="CN29" t="s">
        <v>7</v>
      </c>
      <c r="CO29" t="s">
        <v>77</v>
      </c>
      <c r="CP29">
        <v>46099</v>
      </c>
      <c r="CQ29">
        <v>1</v>
      </c>
      <c r="CR29">
        <v>1</v>
      </c>
      <c r="CT29">
        <v>1</v>
      </c>
      <c r="CV29">
        <v>0</v>
      </c>
      <c r="CW29">
        <v>0</v>
      </c>
      <c r="CX29">
        <v>0.18387731481481481</v>
      </c>
      <c r="CY29">
        <v>0.15578703703703703</v>
      </c>
      <c r="CZ29">
        <v>92</v>
      </c>
      <c r="DA29">
        <v>196</v>
      </c>
      <c r="DB29">
        <v>28</v>
      </c>
      <c r="DC29">
        <v>2</v>
      </c>
      <c r="DD29">
        <v>20376</v>
      </c>
      <c r="DE29">
        <v>0.30430000000000001</v>
      </c>
      <c r="DF29">
        <v>1</v>
      </c>
      <c r="DG29">
        <v>3.5700000000000003E-2</v>
      </c>
      <c r="DH29">
        <v>3657</v>
      </c>
      <c r="DI29">
        <v>3657</v>
      </c>
      <c r="DJ29">
        <v>3657</v>
      </c>
      <c r="DK29">
        <v>1</v>
      </c>
      <c r="DL29">
        <v>0.24790000000000001</v>
      </c>
      <c r="DM29">
        <v>100</v>
      </c>
      <c r="DN29">
        <v>3657</v>
      </c>
    </row>
    <row r="30" spans="1:118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0.53443750000000001</v>
      </c>
      <c r="E30" s="35" t="str">
        <f>D1_MARZO_202655[[#This Row],[SUPER]]</f>
        <v>LEONOR</v>
      </c>
      <c r="F30" t="s">
        <v>41</v>
      </c>
      <c r="G30" s="36">
        <v>8551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5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5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5"/>
      <c r="M30" s="5">
        <f>DATA_MARZO_202651[[#This Row],[RECUPERO]]/DATA_MARZO_202651[[#This Row],[META]]</f>
        <v>1.9063692307692308</v>
      </c>
      <c r="N30" s="5">
        <f>6-ROUNDUP(_xlfn.RANK.EQ(DATA_MARZO_202651[[#This Row],[AL_AC]],DATA_MARZO_202651[AL_AC],0)/(COUNTA(DATA_MARZO_202651[AL_AC])/5),0)</f>
        <v>5</v>
      </c>
      <c r="O30" s="54" t="str">
        <f>IFERROR(VLOOKUP(DATA_MARZO_202651[[#This Row],[ASER_]],$B:$G,4,0),"")</f>
        <v>SANDY</v>
      </c>
      <c r="P30" s="6">
        <f>SUM(DATA_MARZO_202651[[#This Row],[1]:[30]])</f>
        <v>61957</v>
      </c>
      <c r="Q30" s="6">
        <f>VLOOKUP(DATA_MARZO_202651[[#This Row],[ASER_]],D1_MARZO_202655[[ASESOR_CRR]:[META]],2,0)</f>
        <v>32500</v>
      </c>
      <c r="R30" t="s">
        <v>32</v>
      </c>
      <c r="U30">
        <v>7500</v>
      </c>
      <c r="X30">
        <v>2912</v>
      </c>
      <c r="Z30">
        <v>1545</v>
      </c>
      <c r="AB30">
        <v>750</v>
      </c>
      <c r="AC30">
        <v>11150</v>
      </c>
      <c r="AE30">
        <v>210</v>
      </c>
      <c r="AI30">
        <v>15450</v>
      </c>
      <c r="AK30">
        <v>2500</v>
      </c>
      <c r="AL30">
        <v>780</v>
      </c>
      <c r="AO30">
        <v>3000</v>
      </c>
      <c r="AP30">
        <v>1880</v>
      </c>
      <c r="AR30">
        <v>8000</v>
      </c>
      <c r="AU30">
        <v>6280</v>
      </c>
      <c r="AV30" s="54" t="str" cm="1">
        <f t="array" ref="AV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0" t="s">
        <v>637</v>
      </c>
      <c r="CN30" t="s">
        <v>7</v>
      </c>
      <c r="CO30" t="s">
        <v>48</v>
      </c>
      <c r="CP30">
        <v>46111</v>
      </c>
      <c r="CQ30">
        <v>1</v>
      </c>
      <c r="CR30">
        <v>1</v>
      </c>
      <c r="CT30">
        <v>1</v>
      </c>
      <c r="CV30">
        <v>5.7870370370370373E-5</v>
      </c>
      <c r="CW30">
        <v>5.7870370370370373E-5</v>
      </c>
      <c r="CX30">
        <v>0.19773148148148148</v>
      </c>
      <c r="CY30">
        <v>0.18108796296296295</v>
      </c>
      <c r="CZ30">
        <v>93</v>
      </c>
      <c r="DA30">
        <v>134</v>
      </c>
      <c r="DB30">
        <v>17</v>
      </c>
      <c r="DC30">
        <v>2</v>
      </c>
      <c r="DD30">
        <v>16626</v>
      </c>
      <c r="DE30">
        <v>0.18279999999999999</v>
      </c>
      <c r="DF30">
        <v>2</v>
      </c>
      <c r="DG30">
        <v>0.1176</v>
      </c>
      <c r="DH30">
        <v>3552</v>
      </c>
      <c r="DI30">
        <v>1776</v>
      </c>
      <c r="DJ30">
        <v>3552</v>
      </c>
      <c r="DK30">
        <v>1</v>
      </c>
      <c r="DL30">
        <v>0.15679999999999999</v>
      </c>
      <c r="DM30">
        <v>100</v>
      </c>
      <c r="DN30">
        <v>1776</v>
      </c>
    </row>
    <row r="31" spans="1:118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0.22843749999999999</v>
      </c>
      <c r="E31" s="35" t="str">
        <f>D1_MARZO_202655[[#This Row],[SUPER]]</f>
        <v>LEONOR</v>
      </c>
      <c r="F31" t="s">
        <v>566</v>
      </c>
      <c r="G31" s="36">
        <v>3655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5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5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5"/>
      <c r="M31" s="5">
        <f>DATA_MARZO_202651[[#This Row],[RECUPERO]]/DATA_MARZO_202651[[#This Row],[META]]</f>
        <v>0.63897142857142852</v>
      </c>
      <c r="N31" s="5">
        <f>6-ROUNDUP(_xlfn.RANK.EQ(DATA_MARZO_202651[[#This Row],[AL_AC]],DATA_MARZO_202651[AL_AC],0)/(COUNTA(DATA_MARZO_202651[AL_AC])/5),0)</f>
        <v>2</v>
      </c>
      <c r="O31" s="54" t="str">
        <f>IFERROR(VLOOKUP(DATA_MARZO_202651[[#This Row],[ASER_]],$B:$G,4,0),"")</f>
        <v>LEONOR</v>
      </c>
      <c r="P31" s="6">
        <f>SUM(DATA_MARZO_202651[[#This Row],[1]:[30]])</f>
        <v>22364</v>
      </c>
      <c r="Q31" s="6">
        <f>VLOOKUP(DATA_MARZO_202651[[#This Row],[ASER_]],D1_MARZO_202655[[ASESOR_CRR]:[META]],2,0)</f>
        <v>35000</v>
      </c>
      <c r="R31" t="s">
        <v>49</v>
      </c>
      <c r="S31">
        <v>1000</v>
      </c>
      <c r="U31">
        <v>2500</v>
      </c>
      <c r="V31">
        <v>300</v>
      </c>
      <c r="X31">
        <v>700</v>
      </c>
      <c r="Z31">
        <v>2882</v>
      </c>
      <c r="AA31">
        <v>230</v>
      </c>
      <c r="AG31">
        <v>600</v>
      </c>
      <c r="AH31">
        <v>638</v>
      </c>
      <c r="AJ31">
        <v>1106</v>
      </c>
      <c r="AK31">
        <v>5500</v>
      </c>
      <c r="AN31">
        <v>2000</v>
      </c>
      <c r="AQ31">
        <v>1500</v>
      </c>
      <c r="AR31">
        <v>2500</v>
      </c>
      <c r="AU31">
        <v>908</v>
      </c>
      <c r="AV31" s="54" t="str" cm="1">
        <f t="array" ref="AV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1" t="s">
        <v>637</v>
      </c>
      <c r="CN31" t="s">
        <v>125</v>
      </c>
      <c r="CO31" t="s">
        <v>61</v>
      </c>
      <c r="CP31">
        <v>46091</v>
      </c>
      <c r="CQ31">
        <v>1</v>
      </c>
      <c r="CR31">
        <v>1</v>
      </c>
      <c r="CT31">
        <v>1</v>
      </c>
      <c r="CV31">
        <v>8.1018518518518516E-5</v>
      </c>
      <c r="CW31">
        <v>8.1018518518518516E-5</v>
      </c>
      <c r="CX31">
        <v>0.29370370370370369</v>
      </c>
      <c r="CY31">
        <v>0.13283564814814816</v>
      </c>
      <c r="CZ31">
        <v>58</v>
      </c>
      <c r="DA31">
        <v>254</v>
      </c>
      <c r="DB31">
        <v>24</v>
      </c>
      <c r="DC31">
        <v>2.125</v>
      </c>
      <c r="DD31">
        <v>63723</v>
      </c>
      <c r="DE31">
        <v>0.4138</v>
      </c>
      <c r="DF31">
        <v>3</v>
      </c>
      <c r="DG31">
        <v>0.125</v>
      </c>
      <c r="DH31">
        <v>7700</v>
      </c>
      <c r="DI31">
        <v>2567</v>
      </c>
      <c r="DJ31">
        <v>7700</v>
      </c>
      <c r="DK31">
        <v>1</v>
      </c>
      <c r="DL31">
        <v>0.2394</v>
      </c>
      <c r="DM31">
        <v>98</v>
      </c>
      <c r="DN31">
        <v>2567</v>
      </c>
    </row>
    <row r="32" spans="1:118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6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5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5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5"/>
      <c r="M32" s="5">
        <f>DATA_MARZO_202651[[#This Row],[RECUPERO]]/DATA_MARZO_202651[[#This Row],[META]]</f>
        <v>0.27027946428571425</v>
      </c>
      <c r="N32" s="5">
        <f>6-ROUNDUP(_xlfn.RANK.EQ(DATA_MARZO_202651[[#This Row],[AL_AC]],DATA_MARZO_202651[AL_AC],0)/(COUNTA(DATA_MARZO_202651[AL_AC])/5),0)</f>
        <v>1</v>
      </c>
      <c r="O32" s="54" t="str">
        <f>IFERROR(VLOOKUP(DATA_MARZO_202651[[#This Row],[ASER_]],$B:$G,4,0),"")</f>
        <v>JORGE</v>
      </c>
      <c r="P32" s="6">
        <f>SUM(DATA_MARZO_202651[[#This Row],[1]:[30]])</f>
        <v>15135.65</v>
      </c>
      <c r="Q32" s="6">
        <f>VLOOKUP(DATA_MARZO_202651[[#This Row],[ASER_]],D1_MARZO_202655[[ASESOR_CRR]:[META]],2,0)</f>
        <v>56000</v>
      </c>
      <c r="R32" t="s">
        <v>564</v>
      </c>
      <c r="Z32">
        <v>321.64999999999998</v>
      </c>
      <c r="AB32">
        <v>2900</v>
      </c>
      <c r="AC32">
        <v>142</v>
      </c>
      <c r="AG32">
        <v>450</v>
      </c>
      <c r="AI32">
        <v>3500</v>
      </c>
      <c r="AK32">
        <v>1200</v>
      </c>
      <c r="AN32">
        <v>50</v>
      </c>
      <c r="AO32">
        <v>5500</v>
      </c>
      <c r="AQ32">
        <v>750</v>
      </c>
      <c r="AR32">
        <v>242</v>
      </c>
      <c r="AS32">
        <v>80</v>
      </c>
      <c r="AV32" s="54" t="str" cm="1">
        <f t="array" ref="AV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2" t="s">
        <v>637</v>
      </c>
      <c r="CN32" t="s">
        <v>125</v>
      </c>
      <c r="CO32" t="s">
        <v>61</v>
      </c>
      <c r="CP32">
        <v>46100</v>
      </c>
      <c r="CQ32">
        <v>1</v>
      </c>
      <c r="CR32">
        <v>1</v>
      </c>
      <c r="CT32">
        <v>1</v>
      </c>
      <c r="CV32">
        <v>5.7870370370370373E-5</v>
      </c>
      <c r="CW32">
        <v>5.7870370370370373E-5</v>
      </c>
      <c r="CX32">
        <v>0.19385416666666666</v>
      </c>
      <c r="CY32">
        <v>0.13993055555555556</v>
      </c>
      <c r="CZ32">
        <v>125</v>
      </c>
      <c r="DA32">
        <v>257</v>
      </c>
      <c r="DB32">
        <v>12</v>
      </c>
      <c r="DC32" t="s">
        <v>706</v>
      </c>
      <c r="DD32">
        <v>23182</v>
      </c>
      <c r="DE32">
        <v>9.6000000000000002E-2</v>
      </c>
      <c r="DF32">
        <v>1</v>
      </c>
      <c r="DG32">
        <v>8.3299999999999999E-2</v>
      </c>
      <c r="DH32">
        <v>700</v>
      </c>
      <c r="DI32">
        <v>700</v>
      </c>
      <c r="DJ32">
        <v>700</v>
      </c>
      <c r="DK32">
        <v>1</v>
      </c>
      <c r="DL32">
        <v>0.13930000000000001</v>
      </c>
      <c r="DM32">
        <v>98</v>
      </c>
      <c r="DN32">
        <v>700</v>
      </c>
    </row>
    <row r="33" spans="1:118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1.0116571428571428</v>
      </c>
      <c r="E33" s="35" t="str">
        <f>D1_MARZO_202655[[#This Row],[SUPER]]</f>
        <v>LEONOR</v>
      </c>
      <c r="F33" t="s">
        <v>51</v>
      </c>
      <c r="G33" s="36">
        <v>35408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5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5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5"/>
      <c r="M33" s="5">
        <f>DATA_MARZO_202651[[#This Row],[RECUPERO]]/DATA_MARZO_202651[[#This Row],[META]]</f>
        <v>0.69160714285714286</v>
      </c>
      <c r="N33" s="5">
        <f>6-ROUNDUP(_xlfn.RANK.EQ(DATA_MARZO_202651[[#This Row],[AL_AC]],DATA_MARZO_202651[AL_AC],0)/(COUNTA(DATA_MARZO_202651[AL_AC])/5),0)</f>
        <v>2</v>
      </c>
      <c r="O33" s="54" t="str">
        <f>IFERROR(VLOOKUP(DATA_MARZO_202651[[#This Row],[ASER_]],$B:$G,4,0),"")</f>
        <v>JOHAN</v>
      </c>
      <c r="P33" s="6">
        <f>SUM(DATA_MARZO_202651[[#This Row],[1]:[30]])</f>
        <v>38730</v>
      </c>
      <c r="Q33" s="6">
        <f>VLOOKUP(DATA_MARZO_202651[[#This Row],[ASER_]],D1_MARZO_202655[[ASESOR_CRR]:[META]],2,0)</f>
        <v>56000</v>
      </c>
      <c r="R33" t="s">
        <v>122</v>
      </c>
      <c r="U33">
        <v>630</v>
      </c>
      <c r="AB33">
        <v>4500</v>
      </c>
      <c r="AC33">
        <v>6500</v>
      </c>
      <c r="AG33">
        <v>8000</v>
      </c>
      <c r="AI33">
        <v>2300</v>
      </c>
      <c r="AK33">
        <v>5600</v>
      </c>
      <c r="AN33">
        <v>9200</v>
      </c>
      <c r="AU33">
        <v>2000</v>
      </c>
      <c r="AV33" s="54" t="str" cm="1">
        <f t="array" ref="AV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3" t="s">
        <v>637</v>
      </c>
      <c r="CN33" t="s">
        <v>125</v>
      </c>
      <c r="CO33" t="s">
        <v>72</v>
      </c>
      <c r="CP33">
        <v>46093</v>
      </c>
      <c r="CQ33">
        <v>1</v>
      </c>
      <c r="CR33">
        <v>1</v>
      </c>
      <c r="CT33">
        <v>1</v>
      </c>
      <c r="CV33">
        <v>2.4305555555555555E-4</v>
      </c>
      <c r="CW33">
        <v>2.4305555555555555E-4</v>
      </c>
      <c r="CX33">
        <v>0.23796296296296296</v>
      </c>
      <c r="CY33">
        <v>0.10547453703703703</v>
      </c>
      <c r="CZ33">
        <v>110</v>
      </c>
      <c r="DA33">
        <v>320</v>
      </c>
      <c r="DB33">
        <v>27</v>
      </c>
      <c r="DC33" t="s">
        <v>710</v>
      </c>
      <c r="DD33">
        <v>25017</v>
      </c>
      <c r="DE33">
        <v>0.2455</v>
      </c>
      <c r="DF33">
        <v>2</v>
      </c>
      <c r="DG33">
        <v>7.4099999999999999E-2</v>
      </c>
      <c r="DH33">
        <v>2600</v>
      </c>
      <c r="DI33">
        <v>1300</v>
      </c>
      <c r="DJ33">
        <v>2600</v>
      </c>
      <c r="DK33">
        <v>1</v>
      </c>
      <c r="DL33">
        <v>0.16850000000000001</v>
      </c>
      <c r="DM33">
        <v>98</v>
      </c>
      <c r="DN33">
        <v>1300</v>
      </c>
    </row>
    <row r="34" spans="1:118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0.76381600000000005</v>
      </c>
      <c r="E34" s="35" t="str">
        <f>D1_MARZO_202655[[#This Row],[SUPER]]</f>
        <v>LEONOR</v>
      </c>
      <c r="F34" t="s">
        <v>77</v>
      </c>
      <c r="G34" s="36">
        <v>26733.56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5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5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5"/>
      <c r="M34" s="5">
        <f>DATA_MARZO_202651[[#This Row],[RECUPERO]]/DATA_MARZO_202651[[#This Row],[META]]</f>
        <v>1.1995384615384614</v>
      </c>
      <c r="N34" s="5">
        <f>6-ROUNDUP(_xlfn.RANK.EQ(DATA_MARZO_202651[[#This Row],[AL_AC]],DATA_MARZO_202651[AL_AC],0)/(COUNTA(DATA_MARZO_202651[AL_AC])/5),0)</f>
        <v>5</v>
      </c>
      <c r="O34" s="54" t="str">
        <f>IFERROR(VLOOKUP(DATA_MARZO_202651[[#This Row],[ASER_]],$B:$G,4,0),"")</f>
        <v>SANDY</v>
      </c>
      <c r="P34" s="6">
        <f>SUM(DATA_MARZO_202651[[#This Row],[1]:[30]])</f>
        <v>38985</v>
      </c>
      <c r="Q34" s="6">
        <f>VLOOKUP(DATA_MARZO_202651[[#This Row],[ASER_]],D1_MARZO_202655[[ASESOR_CRR]:[META]],2,0)</f>
        <v>32500</v>
      </c>
      <c r="R34" t="s">
        <v>96</v>
      </c>
      <c r="T34">
        <v>4400</v>
      </c>
      <c r="U34">
        <v>1750</v>
      </c>
      <c r="X34">
        <v>1700</v>
      </c>
      <c r="Z34">
        <v>19000</v>
      </c>
      <c r="AB34">
        <v>1000</v>
      </c>
      <c r="AI34">
        <v>1500</v>
      </c>
      <c r="AK34">
        <v>1285</v>
      </c>
      <c r="AN34">
        <v>4200</v>
      </c>
      <c r="AO34">
        <v>1200</v>
      </c>
      <c r="AR34">
        <v>2950</v>
      </c>
      <c r="AV34" s="54" t="str" cm="1">
        <f t="array" ref="AV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34" t="s">
        <v>637</v>
      </c>
      <c r="CN34" t="s">
        <v>125</v>
      </c>
      <c r="CO34" t="s">
        <v>122</v>
      </c>
      <c r="CP34">
        <v>46106</v>
      </c>
      <c r="CQ34">
        <v>1</v>
      </c>
      <c r="CR34">
        <v>1</v>
      </c>
      <c r="CT34">
        <v>1</v>
      </c>
      <c r="CV34">
        <v>0</v>
      </c>
      <c r="CW34">
        <v>0</v>
      </c>
      <c r="CX34">
        <v>0.14959490740740741</v>
      </c>
      <c r="CY34">
        <v>0.18001157407407409</v>
      </c>
      <c r="CZ34">
        <v>35</v>
      </c>
      <c r="DA34">
        <v>132</v>
      </c>
      <c r="DB34">
        <v>5</v>
      </c>
      <c r="DC34">
        <v>1.4</v>
      </c>
      <c r="DD34">
        <v>31127</v>
      </c>
      <c r="DE34">
        <v>0.1429</v>
      </c>
      <c r="DF34">
        <v>1</v>
      </c>
      <c r="DG34">
        <v>0.2</v>
      </c>
      <c r="DH34">
        <v>2000</v>
      </c>
      <c r="DI34">
        <v>2000</v>
      </c>
      <c r="DJ34">
        <v>2000</v>
      </c>
      <c r="DK34">
        <v>1</v>
      </c>
      <c r="DL34">
        <v>0.30740000000000001</v>
      </c>
      <c r="DM34">
        <v>98</v>
      </c>
      <c r="DN34">
        <v>2000</v>
      </c>
    </row>
    <row r="35" spans="1:118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0.78377142857142856</v>
      </c>
      <c r="E35" s="35" t="str">
        <f>D1_MARZO_202655[[#This Row],[SUPER]]</f>
        <v>LEONOR</v>
      </c>
      <c r="F35" t="s">
        <v>48</v>
      </c>
      <c r="G35" s="36">
        <v>27432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5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5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5"/>
      <c r="M35" s="5">
        <f>DATA_MARZO_202651[[#This Row],[RECUPERO]]/DATA_MARZO_202651[[#This Row],[META]]</f>
        <v>0.75437500000000002</v>
      </c>
      <c r="N35" s="5">
        <f>6-ROUNDUP(_xlfn.RANK.EQ(DATA_MARZO_202651[[#This Row],[AL_AC]],DATA_MARZO_202651[AL_AC],0)/(COUNTA(DATA_MARZO_202651[AL_AC])/5),0)</f>
        <v>3</v>
      </c>
      <c r="O35" s="54" t="str">
        <f>IFERROR(VLOOKUP(DATA_MARZO_202651[[#This Row],[ASER_]],$B:$G,4,0),"")</f>
        <v>LEONOR</v>
      </c>
      <c r="P35" s="6">
        <f>SUM(DATA_MARZO_202651[[#This Row],[1]:[30]])</f>
        <v>12070</v>
      </c>
      <c r="Q35" s="6">
        <f>VLOOKUP(DATA_MARZO_202651[[#This Row],[ASER_]],D1_MARZO_202655[[ASESOR_CRR]:[META]],2,0)</f>
        <v>16000</v>
      </c>
      <c r="R35" t="s">
        <v>565</v>
      </c>
      <c r="AA35">
        <v>2000</v>
      </c>
      <c r="AB35">
        <v>120</v>
      </c>
      <c r="AC35">
        <v>300</v>
      </c>
      <c r="AD35">
        <v>450</v>
      </c>
      <c r="AH35">
        <v>3000</v>
      </c>
      <c r="AI35" s="6"/>
      <c r="AJ35" s="6">
        <v>400</v>
      </c>
      <c r="AK35" s="6"/>
      <c r="AL35" s="6"/>
      <c r="AM35" s="6"/>
      <c r="AN35" s="6"/>
      <c r="AO35" s="6"/>
      <c r="AR35">
        <v>5800</v>
      </c>
      <c r="AV35" s="54" t="str" cm="1">
        <f t="array" ref="AV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5" t="s">
        <v>637</v>
      </c>
      <c r="CN35" t="s">
        <v>125</v>
      </c>
      <c r="CO35" t="s">
        <v>206</v>
      </c>
      <c r="CP35">
        <v>46099</v>
      </c>
      <c r="CQ35">
        <v>1</v>
      </c>
      <c r="CR35">
        <v>1</v>
      </c>
      <c r="CT35">
        <v>1</v>
      </c>
      <c r="CV35">
        <v>2.5462962962962961E-4</v>
      </c>
      <c r="CW35">
        <v>2.5462962962962961E-4</v>
      </c>
      <c r="CX35">
        <v>0.20800925925925925</v>
      </c>
      <c r="CY35">
        <v>0.1504513888888889</v>
      </c>
      <c r="CZ35">
        <v>144</v>
      </c>
      <c r="DA35">
        <v>327</v>
      </c>
      <c r="DB35">
        <v>25</v>
      </c>
      <c r="DC35">
        <v>2.04</v>
      </c>
      <c r="DD35">
        <v>20001</v>
      </c>
      <c r="DE35">
        <v>0.1736</v>
      </c>
      <c r="DF35">
        <v>2</v>
      </c>
      <c r="DG35">
        <v>0.08</v>
      </c>
      <c r="DH35">
        <v>4027</v>
      </c>
      <c r="DI35">
        <v>2014</v>
      </c>
      <c r="DJ35">
        <v>4027</v>
      </c>
      <c r="DK35">
        <v>1</v>
      </c>
      <c r="DL35">
        <v>0.1963</v>
      </c>
      <c r="DM35">
        <v>98</v>
      </c>
      <c r="DN35">
        <v>2014</v>
      </c>
    </row>
    <row r="36" spans="1:118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0.63897142857142852</v>
      </c>
      <c r="E36" s="35" t="str">
        <f>D1_MARZO_202655[[#This Row],[SUPER]]</f>
        <v>LEONOR</v>
      </c>
      <c r="F36" t="s">
        <v>49</v>
      </c>
      <c r="G36" s="36">
        <v>22364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5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5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5"/>
      <c r="M36" s="5">
        <f>DATA_MARZO_202651[[#This Row],[RECUPERO]]/DATA_MARZO_202651[[#This Row],[META]]</f>
        <v>0.50285714285714289</v>
      </c>
      <c r="N36" s="5">
        <f>6-ROUNDUP(_xlfn.RANK.EQ(DATA_MARZO_202651[[#This Row],[AL_AC]],DATA_MARZO_202651[AL_AC],0)/(COUNTA(DATA_MARZO_202651[AL_AC])/5),0)</f>
        <v>1</v>
      </c>
      <c r="O36" s="54" t="str">
        <f>IFERROR(VLOOKUP(DATA_MARZO_202651[[#This Row],[ASER_]],$B:$G,4,0),"")</f>
        <v>JORGE</v>
      </c>
      <c r="P36" s="6">
        <f>SUM(DATA_MARZO_202651[[#This Row],[1]:[30]])</f>
        <v>28160</v>
      </c>
      <c r="Q36" s="6">
        <f>VLOOKUP(DATA_MARZO_202651[[#This Row],[ASER_]],D1_MARZO_202655[[ASESOR_CRR]:[META]],2,0)</f>
        <v>56000</v>
      </c>
      <c r="R36" t="s">
        <v>65</v>
      </c>
      <c r="T36">
        <v>700</v>
      </c>
      <c r="W36">
        <v>1000</v>
      </c>
      <c r="X36">
        <v>350</v>
      </c>
      <c r="AA36">
        <v>2308</v>
      </c>
      <c r="AH36">
        <v>2500</v>
      </c>
      <c r="AI36" s="6"/>
      <c r="AJ36" s="6"/>
      <c r="AK36" s="6">
        <v>2750</v>
      </c>
      <c r="AL36" s="6"/>
      <c r="AM36" s="6"/>
      <c r="AN36" s="6">
        <v>7000</v>
      </c>
      <c r="AO36" s="6"/>
      <c r="AP36">
        <v>350</v>
      </c>
      <c r="AQ36">
        <v>800</v>
      </c>
      <c r="AR36">
        <v>5402</v>
      </c>
      <c r="AU36">
        <v>5000</v>
      </c>
      <c r="AV36" s="54" t="str" cm="1">
        <f t="array" ref="AV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36" t="s">
        <v>637</v>
      </c>
      <c r="CN36" t="s">
        <v>125</v>
      </c>
      <c r="CO36" t="s">
        <v>59</v>
      </c>
      <c r="CP36">
        <v>46107</v>
      </c>
      <c r="CQ36">
        <v>1</v>
      </c>
      <c r="CR36">
        <v>1</v>
      </c>
      <c r="CT36">
        <v>1</v>
      </c>
      <c r="CV36">
        <v>1.0416666666666667E-4</v>
      </c>
      <c r="CW36">
        <v>1.0416666666666667E-4</v>
      </c>
      <c r="CX36">
        <v>0.27754629629629629</v>
      </c>
      <c r="CY36">
        <v>6.940972222222222E-2</v>
      </c>
      <c r="CZ36">
        <v>183</v>
      </c>
      <c r="DA36">
        <v>318</v>
      </c>
      <c r="DB36">
        <v>15</v>
      </c>
      <c r="DC36" t="s">
        <v>1018</v>
      </c>
      <c r="DD36">
        <v>35267</v>
      </c>
      <c r="DE36">
        <v>8.2000000000000003E-2</v>
      </c>
      <c r="DF36">
        <v>1</v>
      </c>
      <c r="DG36">
        <v>6.6699999999999995E-2</v>
      </c>
      <c r="DH36">
        <v>1500</v>
      </c>
      <c r="DI36">
        <v>1500</v>
      </c>
      <c r="DJ36">
        <v>1500</v>
      </c>
      <c r="DK36">
        <v>1</v>
      </c>
      <c r="DL36">
        <v>0.12620000000000001</v>
      </c>
      <c r="DM36">
        <v>98</v>
      </c>
      <c r="DN36">
        <v>1500</v>
      </c>
    </row>
    <row r="37" spans="1:118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0.74757142857142855</v>
      </c>
      <c r="E37" s="35" t="str">
        <f>D1_MARZO_202655[[#This Row],[SUPER]]</f>
        <v>LEONOR</v>
      </c>
      <c r="F37" t="s">
        <v>73</v>
      </c>
      <c r="G37" s="36">
        <v>26165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5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5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5"/>
      <c r="M37" s="5">
        <f>DATA_MARZO_202651[[#This Row],[RECUPERO]]/DATA_MARZO_202651[[#This Row],[META]]</f>
        <v>0.40381976744186049</v>
      </c>
      <c r="N37" s="5">
        <f>6-ROUNDUP(_xlfn.RANK.EQ(DATA_MARZO_202651[[#This Row],[AL_AC]],DATA_MARZO_202651[AL_AC],0)/(COUNTA(DATA_MARZO_202651[AL_AC])/5),0)</f>
        <v>1</v>
      </c>
      <c r="O37" s="54" t="str">
        <f>IFERROR(VLOOKUP(DATA_MARZO_202651[[#This Row],[ASER_]],$B:$G,4,0),"")</f>
        <v>KENNETH</v>
      </c>
      <c r="P37" s="6">
        <f>SUM(DATA_MARZO_202651[[#This Row],[1]:[30]])</f>
        <v>34728.5</v>
      </c>
      <c r="Q37" s="6">
        <f>VLOOKUP(DATA_MARZO_202651[[#This Row],[ASER_]],D1_MARZO_202655[[ASESOR_CRR]:[META]],2,0)</f>
        <v>86000</v>
      </c>
      <c r="R37" t="s">
        <v>37</v>
      </c>
      <c r="S37">
        <v>266.5</v>
      </c>
      <c r="U37">
        <v>1000</v>
      </c>
      <c r="V37">
        <v>150</v>
      </c>
      <c r="W37">
        <v>3300</v>
      </c>
      <c r="X37">
        <v>100</v>
      </c>
      <c r="Z37">
        <v>200</v>
      </c>
      <c r="AC37">
        <v>3800</v>
      </c>
      <c r="AD37">
        <v>500</v>
      </c>
      <c r="AG37">
        <v>2300</v>
      </c>
      <c r="AH37">
        <v>5150</v>
      </c>
      <c r="AI37" s="6"/>
      <c r="AJ37" s="6"/>
      <c r="AK37" s="6">
        <v>3022</v>
      </c>
      <c r="AL37" s="6"/>
      <c r="AM37" s="6"/>
      <c r="AN37" s="6"/>
      <c r="AO37" s="6"/>
      <c r="AP37">
        <v>3440</v>
      </c>
      <c r="AQ37">
        <v>3000</v>
      </c>
      <c r="AU37">
        <v>8500</v>
      </c>
      <c r="AV37" s="54" t="str" cm="1">
        <f t="array" ref="AV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37" t="s">
        <v>637</v>
      </c>
      <c r="CN37" t="s">
        <v>2</v>
      </c>
      <c r="CO37" t="s">
        <v>23</v>
      </c>
      <c r="CP37">
        <v>46093</v>
      </c>
      <c r="CQ37">
        <v>1</v>
      </c>
      <c r="CR37">
        <v>1</v>
      </c>
      <c r="CT37">
        <v>1</v>
      </c>
      <c r="CV37">
        <v>5.7870370370370373E-5</v>
      </c>
      <c r="CW37">
        <v>5.7870370370370373E-5</v>
      </c>
      <c r="CX37">
        <v>0.21956018518518519</v>
      </c>
      <c r="CY37">
        <v>0.13686342592592593</v>
      </c>
      <c r="CZ37">
        <v>40</v>
      </c>
      <c r="DA37">
        <v>98</v>
      </c>
      <c r="DB37">
        <v>20</v>
      </c>
      <c r="DC37">
        <v>1.85</v>
      </c>
      <c r="DD37">
        <v>37920</v>
      </c>
      <c r="DE37">
        <v>0.5</v>
      </c>
      <c r="DF37">
        <v>2</v>
      </c>
      <c r="DG37">
        <v>0.1</v>
      </c>
      <c r="DH37">
        <v>666</v>
      </c>
      <c r="DI37">
        <v>333</v>
      </c>
      <c r="DJ37">
        <v>666</v>
      </c>
      <c r="DK37">
        <v>1</v>
      </c>
      <c r="DL37">
        <v>0.3085</v>
      </c>
      <c r="DM37">
        <v>98</v>
      </c>
      <c r="DN37">
        <v>333</v>
      </c>
    </row>
    <row r="38" spans="1:118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0.89485714285714291</v>
      </c>
      <c r="E38" s="35" t="str">
        <f>D1_MARZO_202655[[#This Row],[SUPER]]</f>
        <v>JOHAN</v>
      </c>
      <c r="F38" t="s">
        <v>59</v>
      </c>
      <c r="G38" s="36">
        <v>50112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5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5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5"/>
      <c r="M38" s="5">
        <f>DATA_MARZO_202651[[#This Row],[RECUPERO]]/DATA_MARZO_202651[[#This Row],[META]]</f>
        <v>0.65249999999999997</v>
      </c>
      <c r="N38" s="5">
        <f>6-ROUNDUP(_xlfn.RANK.EQ(DATA_MARZO_202651[[#This Row],[AL_AC]],DATA_MARZO_202651[AL_AC],0)/(COUNTA(DATA_MARZO_202651[AL_AC])/5),0)</f>
        <v>2</v>
      </c>
      <c r="O38" s="54" t="str">
        <f>IFERROR(VLOOKUP(DATA_MARZO_202651[[#This Row],[ASER_]],$B:$G,4,0),"")</f>
        <v>LEONOR</v>
      </c>
      <c r="P38" s="6">
        <f>SUM(DATA_MARZO_202651[[#This Row],[1]:[30]])</f>
        <v>10440</v>
      </c>
      <c r="Q38" s="6">
        <f>VLOOKUP(DATA_MARZO_202651[[#This Row],[ASER_]],D1_MARZO_202655[[ASESOR_CRR]:[META]],2,0)</f>
        <v>16000</v>
      </c>
      <c r="R38" t="s">
        <v>549</v>
      </c>
      <c r="T38">
        <v>350</v>
      </c>
      <c r="U38">
        <v>970</v>
      </c>
      <c r="W38" s="5">
        <v>250</v>
      </c>
      <c r="X38" s="6">
        <v>50</v>
      </c>
      <c r="Y38" s="6"/>
      <c r="Z38" s="6"/>
      <c r="AA38" s="6">
        <v>300</v>
      </c>
      <c r="AB38" s="6"/>
      <c r="AC38" s="6"/>
      <c r="AD38" s="6"/>
      <c r="AE38" s="6"/>
      <c r="AF38" s="6"/>
      <c r="AG38" s="6"/>
      <c r="AH38" s="6"/>
      <c r="AI38" s="6"/>
      <c r="AJ38" s="6">
        <v>3000</v>
      </c>
      <c r="AK38" s="6"/>
      <c r="AL38" s="6"/>
      <c r="AM38" s="6"/>
      <c r="AN38" s="6"/>
      <c r="AO38" s="6"/>
      <c r="AP38" s="6">
        <v>200</v>
      </c>
      <c r="AQ38" s="6">
        <v>1500</v>
      </c>
      <c r="AR38" s="6">
        <v>3320</v>
      </c>
      <c r="AS38" s="6"/>
      <c r="AT38" s="6"/>
      <c r="AU38" s="6">
        <v>500</v>
      </c>
      <c r="AV38" s="54" t="str" cm="1">
        <f t="array" ref="AV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38" t="s">
        <v>637</v>
      </c>
      <c r="CN38" t="s">
        <v>6</v>
      </c>
      <c r="CO38" t="s">
        <v>35</v>
      </c>
      <c r="CP38">
        <v>46084</v>
      </c>
      <c r="CQ38">
        <v>1</v>
      </c>
      <c r="CR38">
        <v>1</v>
      </c>
      <c r="CT38">
        <v>1</v>
      </c>
      <c r="CV38">
        <v>1.7361111111111112E-4</v>
      </c>
      <c r="CW38">
        <v>1.7361111111111112E-4</v>
      </c>
      <c r="CX38">
        <v>0.16277777777777777</v>
      </c>
      <c r="CY38">
        <v>0.21141203703703704</v>
      </c>
      <c r="CZ38">
        <v>60</v>
      </c>
      <c r="DA38">
        <v>120</v>
      </c>
      <c r="DB38">
        <v>21</v>
      </c>
      <c r="DC38">
        <v>2</v>
      </c>
      <c r="DD38">
        <v>26144</v>
      </c>
      <c r="DE38">
        <v>0.35</v>
      </c>
      <c r="DF38">
        <v>5</v>
      </c>
      <c r="DG38">
        <v>0.23810000000000001</v>
      </c>
      <c r="DH38">
        <v>6350</v>
      </c>
      <c r="DI38">
        <v>1270</v>
      </c>
      <c r="DJ38">
        <v>6350</v>
      </c>
      <c r="DK38">
        <v>1</v>
      </c>
      <c r="DL38">
        <v>0.59689999999999999</v>
      </c>
      <c r="DM38">
        <v>98</v>
      </c>
      <c r="DN38">
        <v>1270</v>
      </c>
    </row>
    <row r="39" spans="1:118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1.2330892857142857</v>
      </c>
      <c r="E39" s="35" t="str">
        <f>D1_MARZO_202655[[#This Row],[SUPER]]</f>
        <v>JOHAN</v>
      </c>
      <c r="F39" t="s">
        <v>61</v>
      </c>
      <c r="G39" s="36">
        <v>69053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5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5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5"/>
      <c r="M39" s="5">
        <f>DATA_MARZO_202651[[#This Row],[RECUPERO]]/DATA_MARZO_202651[[#This Row],[META]]</f>
        <v>0.76381600000000005</v>
      </c>
      <c r="N39" s="5">
        <f>6-ROUNDUP(_xlfn.RANK.EQ(DATA_MARZO_202651[[#This Row],[AL_AC]],DATA_MARZO_202651[AL_AC],0)/(COUNTA(DATA_MARZO_202651[AL_AC])/5),0)</f>
        <v>3</v>
      </c>
      <c r="O39" s="54" t="str">
        <f>IFERROR(VLOOKUP(DATA_MARZO_202651[[#This Row],[ASER_]],$B:$G,4,0),"")</f>
        <v>LEONOR</v>
      </c>
      <c r="P39" s="6">
        <f>SUM(DATA_MARZO_202651[[#This Row],[1]:[30]])</f>
        <v>26733.56</v>
      </c>
      <c r="Q39" s="6">
        <f>VLOOKUP(DATA_MARZO_202651[[#This Row],[ASER_]],D1_MARZO_202655[[ASESOR_CRR]:[META]],2,0)</f>
        <v>35000</v>
      </c>
      <c r="R39" t="s">
        <v>77</v>
      </c>
      <c r="W39" s="5">
        <v>265</v>
      </c>
      <c r="X39" s="6">
        <v>1034</v>
      </c>
      <c r="Y39" s="6"/>
      <c r="Z39" s="6">
        <v>231</v>
      </c>
      <c r="AA39" s="6">
        <v>5954</v>
      </c>
      <c r="AB39" s="6"/>
      <c r="AC39" s="6"/>
      <c r="AD39" s="6">
        <v>1800</v>
      </c>
      <c r="AE39" s="6"/>
      <c r="AF39" s="6"/>
      <c r="AG39" s="6">
        <v>800</v>
      </c>
      <c r="AH39" s="6"/>
      <c r="AI39" s="6">
        <v>3657.13</v>
      </c>
      <c r="AJ39" s="6">
        <v>5168</v>
      </c>
      <c r="AK39" s="6">
        <v>330</v>
      </c>
      <c r="AL39" s="6"/>
      <c r="AM39" s="6"/>
      <c r="AN39" s="6"/>
      <c r="AO39" s="6">
        <v>364.43</v>
      </c>
      <c r="AP39" s="6">
        <v>3000</v>
      </c>
      <c r="AQ39" s="6">
        <v>2000</v>
      </c>
      <c r="AR39" s="6"/>
      <c r="AS39" s="6"/>
      <c r="AT39" s="6">
        <v>600</v>
      </c>
      <c r="AU39" s="6">
        <v>1530</v>
      </c>
      <c r="AV39" s="54" t="str" cm="1">
        <f t="array" ref="AV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39" t="s">
        <v>637</v>
      </c>
      <c r="CN39" t="s">
        <v>6</v>
      </c>
      <c r="CO39" t="s">
        <v>97</v>
      </c>
      <c r="CP39">
        <v>46098</v>
      </c>
      <c r="CQ39">
        <v>1</v>
      </c>
      <c r="CR39">
        <v>1</v>
      </c>
      <c r="CT39">
        <v>1</v>
      </c>
      <c r="CV39">
        <v>0</v>
      </c>
      <c r="CW39">
        <v>0</v>
      </c>
      <c r="CX39">
        <v>0.21391203703703704</v>
      </c>
      <c r="CY39">
        <v>0.14226851851851852</v>
      </c>
      <c r="CZ39">
        <v>105</v>
      </c>
      <c r="DA39">
        <v>248</v>
      </c>
      <c r="DB39">
        <v>23</v>
      </c>
      <c r="DC39" t="s">
        <v>1019</v>
      </c>
      <c r="DD39">
        <v>27117</v>
      </c>
      <c r="DE39">
        <v>0.219</v>
      </c>
      <c r="DF39">
        <v>3</v>
      </c>
      <c r="DG39">
        <v>0.13039999999999999</v>
      </c>
      <c r="DH39">
        <v>11650</v>
      </c>
      <c r="DI39">
        <v>3883</v>
      </c>
      <c r="DJ39">
        <v>11650</v>
      </c>
      <c r="DK39">
        <v>1</v>
      </c>
      <c r="DL39">
        <v>0.21790000000000001</v>
      </c>
      <c r="DM39">
        <v>98</v>
      </c>
      <c r="DN39">
        <v>3883</v>
      </c>
    </row>
    <row r="40" spans="1:118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1.1518928571428571</v>
      </c>
      <c r="E40" s="35" t="str">
        <f>D1_MARZO_202655[[#This Row],[SUPER]]</f>
        <v>JOHAN</v>
      </c>
      <c r="F40" t="s">
        <v>60</v>
      </c>
      <c r="G40" s="36">
        <v>64506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5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5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5"/>
      <c r="M40" s="5">
        <f>DATA_MARZO_202651[[#This Row],[RECUPERO]]/DATA_MARZO_202651[[#This Row],[META]]</f>
        <v>0.58436046511627904</v>
      </c>
      <c r="N40" s="5">
        <f>6-ROUNDUP(_xlfn.RANK.EQ(DATA_MARZO_202651[[#This Row],[AL_AC]],DATA_MARZO_202651[AL_AC],0)/(COUNTA(DATA_MARZO_202651[AL_AC])/5),0)</f>
        <v>2</v>
      </c>
      <c r="O40" s="54" t="str">
        <f>IFERROR(VLOOKUP(DATA_MARZO_202651[[#This Row],[ASER_]],$B:$G,4,0),"")</f>
        <v>KENNETH</v>
      </c>
      <c r="P40" s="6">
        <f>SUM(DATA_MARZO_202651[[#This Row],[1]:[30]])</f>
        <v>50255</v>
      </c>
      <c r="Q40" s="6">
        <f>VLOOKUP(DATA_MARZO_202651[[#This Row],[ASER_]],D1_MARZO_202655[[ASESOR_CRR]:[META]],2,0)</f>
        <v>86000</v>
      </c>
      <c r="R40" t="s">
        <v>35</v>
      </c>
      <c r="T40">
        <v>1500</v>
      </c>
      <c r="U40">
        <v>2950</v>
      </c>
      <c r="V40">
        <v>500</v>
      </c>
      <c r="W40" s="5">
        <v>1350</v>
      </c>
      <c r="X40" s="6">
        <v>325</v>
      </c>
      <c r="Y40" s="6"/>
      <c r="Z40" s="6">
        <v>4000</v>
      </c>
      <c r="AA40" s="6">
        <v>8600</v>
      </c>
      <c r="AB40" s="6">
        <v>350</v>
      </c>
      <c r="AC40" s="6"/>
      <c r="AD40" s="6">
        <v>960</v>
      </c>
      <c r="AE40" s="6"/>
      <c r="AF40" s="6"/>
      <c r="AG40" s="6">
        <v>10100</v>
      </c>
      <c r="AH40" s="6">
        <v>10000</v>
      </c>
      <c r="AI40" s="6"/>
      <c r="AJ40" s="6">
        <v>2500</v>
      </c>
      <c r="AK40" s="6">
        <v>1500</v>
      </c>
      <c r="AL40" s="6"/>
      <c r="AM40" s="6"/>
      <c r="AN40" s="6">
        <v>1820</v>
      </c>
      <c r="AO40" s="6"/>
      <c r="AP40" s="6">
        <v>500</v>
      </c>
      <c r="AQ40" s="6"/>
      <c r="AR40" s="6">
        <v>2450</v>
      </c>
      <c r="AS40" s="6"/>
      <c r="AT40" s="6"/>
      <c r="AU40" s="6">
        <v>850</v>
      </c>
      <c r="AV40" s="54" t="str" cm="1">
        <f t="array" ref="AV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0" t="s">
        <v>637</v>
      </c>
      <c r="CN40" t="s">
        <v>7</v>
      </c>
      <c r="CO40" t="s">
        <v>51</v>
      </c>
      <c r="CP40">
        <v>46098</v>
      </c>
      <c r="CQ40">
        <v>1</v>
      </c>
      <c r="CR40">
        <v>1</v>
      </c>
      <c r="CT40">
        <v>1</v>
      </c>
      <c r="CV40">
        <v>3.3912037037037036E-3</v>
      </c>
      <c r="CW40">
        <v>3.3912037037037036E-3</v>
      </c>
      <c r="CX40">
        <v>0.2182523148148148</v>
      </c>
      <c r="CY40">
        <v>0.10402777777777777</v>
      </c>
      <c r="CZ40">
        <v>89</v>
      </c>
      <c r="DA40">
        <v>168</v>
      </c>
      <c r="DB40">
        <v>14</v>
      </c>
      <c r="DC40" t="s">
        <v>708</v>
      </c>
      <c r="DD40">
        <v>16542</v>
      </c>
      <c r="DE40">
        <v>0.1573</v>
      </c>
      <c r="DF40">
        <v>3</v>
      </c>
      <c r="DG40">
        <v>0.21429999999999999</v>
      </c>
      <c r="DH40">
        <v>6000</v>
      </c>
      <c r="DI40">
        <v>2000</v>
      </c>
      <c r="DJ40">
        <v>6000</v>
      </c>
      <c r="DK40">
        <v>1</v>
      </c>
      <c r="DL40">
        <v>0.29310000000000003</v>
      </c>
      <c r="DM40">
        <v>98</v>
      </c>
      <c r="DN40">
        <v>2000</v>
      </c>
    </row>
    <row r="41" spans="1:118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0.93708928571428574</v>
      </c>
      <c r="E41" s="35" t="str">
        <f>D1_MARZO_202655[[#This Row],[SUPER]]</f>
        <v>JOHAN</v>
      </c>
      <c r="F41" t="s">
        <v>75</v>
      </c>
      <c r="G41" s="36">
        <v>52477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5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5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DATA_MARZO_202651[[#This Row],[RECUPERO]]/DATA_MARZO_202651[[#This Row],[META]]</f>
        <v>1.1982295081967214</v>
      </c>
      <c r="N41" s="5">
        <f>6-ROUNDUP(_xlfn.RANK.EQ(DATA_MARZO_202651[[#This Row],[AL_AC]],DATA_MARZO_202651[AL_AC],0)/(COUNTA(DATA_MARZO_202651[AL_AC])/5),0)</f>
        <v>4</v>
      </c>
      <c r="O41" s="54" t="str">
        <f>IFERROR(VLOOKUP(DATA_MARZO_202651[[#This Row],[ASER_]],$B:$G,4,0),"")</f>
        <v>KENNETH</v>
      </c>
      <c r="P41" s="6">
        <f>SUM(DATA_MARZO_202651[[#This Row],[1]:[30]])</f>
        <v>36546</v>
      </c>
      <c r="Q41" s="6">
        <f>VLOOKUP(DATA_MARZO_202651[[#This Row],[ASER_]],D1_MARZO_202655[[ASESOR_CRR]:[META]],2,0)</f>
        <v>30500</v>
      </c>
      <c r="R41" t="s">
        <v>50</v>
      </c>
      <c r="V41">
        <v>300</v>
      </c>
      <c r="X41" s="5">
        <v>120</v>
      </c>
      <c r="Y41" s="6"/>
      <c r="Z41" s="6">
        <v>6700</v>
      </c>
      <c r="AA41" s="6">
        <v>2601</v>
      </c>
      <c r="AB41" s="6">
        <v>7600</v>
      </c>
      <c r="AC41" s="6"/>
      <c r="AD41" s="6">
        <v>145</v>
      </c>
      <c r="AE41" s="6"/>
      <c r="AF41" s="6"/>
      <c r="AG41" s="6">
        <v>1200</v>
      </c>
      <c r="AH41" s="6"/>
      <c r="AI41" s="6">
        <v>900</v>
      </c>
      <c r="AJ41" s="6">
        <v>3500</v>
      </c>
      <c r="AK41" s="6"/>
      <c r="AL41" s="6"/>
      <c r="AM41" s="6"/>
      <c r="AN41" s="6">
        <v>360</v>
      </c>
      <c r="AO41" s="6">
        <v>2820</v>
      </c>
      <c r="AP41" s="6">
        <v>500</v>
      </c>
      <c r="AQ41" s="6"/>
      <c r="AR41" s="6">
        <v>1700</v>
      </c>
      <c r="AS41" s="6"/>
      <c r="AT41" s="6"/>
      <c r="AU41" s="6">
        <v>8100</v>
      </c>
      <c r="AV41" s="54" t="str" cm="1">
        <f t="array" ref="AV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1" t="s">
        <v>637</v>
      </c>
      <c r="CN41" t="s">
        <v>7</v>
      </c>
      <c r="CO41" t="s">
        <v>73</v>
      </c>
      <c r="CP41">
        <v>46086</v>
      </c>
      <c r="CQ41">
        <v>1</v>
      </c>
      <c r="CR41">
        <v>1</v>
      </c>
      <c r="CT41">
        <v>1</v>
      </c>
      <c r="CV41">
        <v>1.0995370370370371E-3</v>
      </c>
      <c r="CW41">
        <v>1.0995370370370371E-3</v>
      </c>
      <c r="CX41">
        <v>0.35518518518518516</v>
      </c>
      <c r="CY41">
        <v>6.9745370370370374E-2</v>
      </c>
      <c r="CZ41">
        <v>96</v>
      </c>
      <c r="DA41">
        <v>136</v>
      </c>
      <c r="DB41">
        <v>20</v>
      </c>
      <c r="DC41">
        <v>1.55</v>
      </c>
      <c r="DD41">
        <v>12953</v>
      </c>
      <c r="DE41">
        <v>0.20830000000000001</v>
      </c>
      <c r="DF41">
        <v>2</v>
      </c>
      <c r="DG41">
        <v>0.1</v>
      </c>
      <c r="DH41">
        <v>930</v>
      </c>
      <c r="DI41">
        <v>465</v>
      </c>
      <c r="DJ41">
        <v>930</v>
      </c>
      <c r="DK41">
        <v>1</v>
      </c>
      <c r="DL41">
        <v>0.37940000000000002</v>
      </c>
      <c r="DM41">
        <v>98</v>
      </c>
      <c r="DN41">
        <v>465</v>
      </c>
    </row>
    <row r="42" spans="1:118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0.67121964285714286</v>
      </c>
      <c r="E42" s="35" t="str">
        <f>D1_MARZO_202655[[#This Row],[SUPER]]</f>
        <v>JOHAN</v>
      </c>
      <c r="F42" t="s">
        <v>72</v>
      </c>
      <c r="G42" s="36">
        <v>37588.300000000003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5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5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DATA_MARZO_202651[[#This Row],[RECUPERO]]/DATA_MARZO_202651[[#This Row],[META]]</f>
        <v>1.3341133928571429</v>
      </c>
      <c r="N42" s="5">
        <f>6-ROUNDUP(_xlfn.RANK.EQ(DATA_MARZO_202651[[#This Row],[AL_AC]],DATA_MARZO_202651[AL_AC],0)/(COUNTA(DATA_MARZO_202651[AL_AC])/5),0)</f>
        <v>5</v>
      </c>
      <c r="O42" s="54" t="str">
        <f>IFERROR(VLOOKUP(DATA_MARZO_202651[[#This Row],[ASER_]],$B:$G,4,0),"")</f>
        <v>JORGE</v>
      </c>
      <c r="P42" s="6">
        <f>SUM(DATA_MARZO_202651[[#This Row],[1]:[30]])</f>
        <v>74710.350000000006</v>
      </c>
      <c r="Q42" s="6">
        <f>VLOOKUP(DATA_MARZO_202651[[#This Row],[ASER_]],D1_MARZO_202655[[ASESOR_CRR]:[META]],2,0)</f>
        <v>56000</v>
      </c>
      <c r="R42" t="s">
        <v>23</v>
      </c>
      <c r="S42">
        <v>420</v>
      </c>
      <c r="U42">
        <v>1105</v>
      </c>
      <c r="V42">
        <v>6500</v>
      </c>
      <c r="W42">
        <v>20933</v>
      </c>
      <c r="X42" s="5">
        <v>200</v>
      </c>
      <c r="Y42" s="6"/>
      <c r="Z42" s="6">
        <v>3290</v>
      </c>
      <c r="AA42" s="6">
        <v>268</v>
      </c>
      <c r="AB42" s="6">
        <v>7800</v>
      </c>
      <c r="AC42" s="6">
        <v>666.35</v>
      </c>
      <c r="AD42" s="6"/>
      <c r="AE42" s="6"/>
      <c r="AF42" s="6"/>
      <c r="AG42" s="6">
        <v>950</v>
      </c>
      <c r="AH42" s="6">
        <v>2700</v>
      </c>
      <c r="AI42" s="6">
        <v>650</v>
      </c>
      <c r="AJ42" s="6">
        <v>5000</v>
      </c>
      <c r="AK42" s="6">
        <v>2475</v>
      </c>
      <c r="AL42" s="6"/>
      <c r="AM42" s="6"/>
      <c r="AN42" s="6">
        <v>3053</v>
      </c>
      <c r="AO42" s="6">
        <v>8000</v>
      </c>
      <c r="AP42" s="6"/>
      <c r="AQ42" s="6">
        <v>500</v>
      </c>
      <c r="AR42" s="6">
        <v>1400</v>
      </c>
      <c r="AS42" s="6"/>
      <c r="AT42" s="6"/>
      <c r="AU42" s="6">
        <v>8800</v>
      </c>
      <c r="AV42" s="54" t="str" cm="1">
        <f t="array" ref="AV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2" t="s">
        <v>637</v>
      </c>
      <c r="CN42" t="s">
        <v>3</v>
      </c>
      <c r="CO42" t="s">
        <v>38</v>
      </c>
      <c r="CP42">
        <v>46085</v>
      </c>
      <c r="CQ42">
        <v>1</v>
      </c>
      <c r="CR42">
        <v>1</v>
      </c>
      <c r="CT42">
        <v>1</v>
      </c>
      <c r="CV42">
        <v>0</v>
      </c>
      <c r="CW42">
        <v>0</v>
      </c>
      <c r="CX42">
        <v>0.20881944444444445</v>
      </c>
      <c r="CY42">
        <v>0.13679398148148147</v>
      </c>
      <c r="CZ42">
        <v>72</v>
      </c>
      <c r="DA42">
        <v>114</v>
      </c>
      <c r="DB42">
        <v>22</v>
      </c>
      <c r="DC42" t="s">
        <v>841</v>
      </c>
      <c r="DD42">
        <v>23056</v>
      </c>
      <c r="DE42">
        <v>0.30559999999999998</v>
      </c>
      <c r="DF42">
        <v>4</v>
      </c>
      <c r="DG42">
        <v>0.18179999999999999</v>
      </c>
      <c r="DH42">
        <v>12050</v>
      </c>
      <c r="DI42">
        <v>3013</v>
      </c>
      <c r="DJ42">
        <v>12050</v>
      </c>
      <c r="DK42">
        <v>1</v>
      </c>
      <c r="DL42">
        <v>0.41889999999999999</v>
      </c>
      <c r="DM42">
        <v>98</v>
      </c>
      <c r="DN42">
        <v>3013</v>
      </c>
    </row>
    <row r="43" spans="1:118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0.70901785714285714</v>
      </c>
      <c r="E43" s="35" t="str">
        <f>D1_MARZO_202655[[#This Row],[SUPER]]</f>
        <v>JOHAN</v>
      </c>
      <c r="F43" t="s">
        <v>18</v>
      </c>
      <c r="G43" s="36">
        <v>39705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5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5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DATA_MARZO_202651[[#This Row],[RECUPERO]]/DATA_MARZO_202651[[#This Row],[META]]</f>
        <v>1.4471187692307692</v>
      </c>
      <c r="N43" s="5">
        <f>6-ROUNDUP(_xlfn.RANK.EQ(DATA_MARZO_202651[[#This Row],[AL_AC]],DATA_MARZO_202651[AL_AC],0)/(COUNTA(DATA_MARZO_202651[AL_AC])/5),0)</f>
        <v>5</v>
      </c>
      <c r="O43" s="54" t="str">
        <f>IFERROR(VLOOKUP(DATA_MARZO_202651[[#This Row],[ASER_]],$B:$G,4,0),"")</f>
        <v>SANDY</v>
      </c>
      <c r="P43" s="6">
        <f>SUM(DATA_MARZO_202651[[#This Row],[1]:[30]])</f>
        <v>47031.360000000001</v>
      </c>
      <c r="Q43" s="6">
        <f>VLOOKUP(DATA_MARZO_202651[[#This Row],[ASER_]],D1_MARZO_202655[[ASESOR_CRR]:[META]],2,0)</f>
        <v>32500</v>
      </c>
      <c r="R43" t="s">
        <v>68</v>
      </c>
      <c r="U43">
        <v>1200</v>
      </c>
      <c r="V43">
        <v>5000</v>
      </c>
      <c r="W43">
        <v>8783.36</v>
      </c>
      <c r="X43" s="5"/>
      <c r="Y43" s="6"/>
      <c r="Z43" s="6"/>
      <c r="AA43" s="6"/>
      <c r="AB43" s="6">
        <v>2010</v>
      </c>
      <c r="AC43" s="6"/>
      <c r="AD43" s="6">
        <v>628</v>
      </c>
      <c r="AE43" s="6">
        <v>2000</v>
      </c>
      <c r="AF43" s="6"/>
      <c r="AG43" s="6"/>
      <c r="AH43" s="6"/>
      <c r="AI43" s="6"/>
      <c r="AJ43" s="6"/>
      <c r="AK43" s="6">
        <v>300</v>
      </c>
      <c r="AL43" s="6"/>
      <c r="AM43" s="6"/>
      <c r="AN43" s="6"/>
      <c r="AO43" s="6">
        <v>650</v>
      </c>
      <c r="AP43" s="6">
        <v>12450</v>
      </c>
      <c r="AQ43" s="6">
        <v>10000</v>
      </c>
      <c r="AR43" s="6">
        <v>2000</v>
      </c>
      <c r="AS43" s="6"/>
      <c r="AT43" s="6"/>
      <c r="AU43" s="6">
        <v>2010</v>
      </c>
      <c r="AV43" s="54" t="str" cm="1">
        <f t="array" ref="AV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3" t="s">
        <v>637</v>
      </c>
      <c r="CN43" t="s">
        <v>125</v>
      </c>
      <c r="CO43" t="s">
        <v>60</v>
      </c>
      <c r="CP43">
        <v>46097</v>
      </c>
      <c r="CQ43">
        <v>1</v>
      </c>
      <c r="CR43">
        <v>1</v>
      </c>
      <c r="CT43">
        <v>1</v>
      </c>
      <c r="CV43">
        <v>8.1018518518518516E-5</v>
      </c>
      <c r="CW43">
        <v>8.1018518518518516E-5</v>
      </c>
      <c r="CX43">
        <v>0.29637731481481483</v>
      </c>
      <c r="CY43">
        <v>8.5509259259259257E-2</v>
      </c>
      <c r="CZ43">
        <v>171</v>
      </c>
      <c r="DA43">
        <v>225</v>
      </c>
      <c r="DB43">
        <v>11</v>
      </c>
      <c r="DC43" t="s">
        <v>946</v>
      </c>
      <c r="DD43">
        <v>32924</v>
      </c>
      <c r="DE43">
        <v>6.4299999999999996E-2</v>
      </c>
      <c r="DF43">
        <v>1</v>
      </c>
      <c r="DG43">
        <v>9.0899999999999995E-2</v>
      </c>
      <c r="DH43">
        <v>5000</v>
      </c>
      <c r="DI43">
        <v>5000</v>
      </c>
      <c r="DJ43">
        <v>5000</v>
      </c>
      <c r="DK43">
        <v>1</v>
      </c>
      <c r="DL43">
        <v>0.2722</v>
      </c>
      <c r="DM43">
        <v>96</v>
      </c>
      <c r="DN43">
        <v>5000</v>
      </c>
    </row>
    <row r="44" spans="1:118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0.51210714285714287</v>
      </c>
      <c r="E44" s="35" t="str">
        <f>D1_MARZO_202655[[#This Row],[SUPER]]</f>
        <v>JOHAN</v>
      </c>
      <c r="F44" t="s">
        <v>12</v>
      </c>
      <c r="G44" s="36">
        <v>28678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5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5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DATA_MARZO_202651[[#This Row],[RECUPERO]]/DATA_MARZO_202651[[#This Row],[META]]</f>
        <v>1.4896738461538461</v>
      </c>
      <c r="N44" s="5">
        <f>6-ROUNDUP(_xlfn.RANK.EQ(DATA_MARZO_202651[[#This Row],[AL_AC]],DATA_MARZO_202651[AL_AC],0)/(COUNTA(DATA_MARZO_202651[AL_AC])/5),0)</f>
        <v>5</v>
      </c>
      <c r="O44" s="54" t="str">
        <f>IFERROR(VLOOKUP(DATA_MARZO_202651[[#This Row],[ASER_]],$B:$G,4,0),"")</f>
        <v>SANDY</v>
      </c>
      <c r="P44" s="6">
        <f>SUM(DATA_MARZO_202651[[#This Row],[1]:[30]])</f>
        <v>48414.400000000001</v>
      </c>
      <c r="Q44" s="6">
        <f>VLOOKUP(DATA_MARZO_202651[[#This Row],[ASER_]],D1_MARZO_202655[[ASESOR_CRR]:[META]],2,0)</f>
        <v>32500</v>
      </c>
      <c r="R44" t="s">
        <v>29</v>
      </c>
      <c r="T44">
        <v>383.4</v>
      </c>
      <c r="U44">
        <v>500</v>
      </c>
      <c r="W44">
        <v>1778</v>
      </c>
      <c r="X44" s="5">
        <v>1220</v>
      </c>
      <c r="Y44" s="6"/>
      <c r="Z44" s="6"/>
      <c r="AA44" s="6"/>
      <c r="AB44" s="6">
        <v>200</v>
      </c>
      <c r="AC44" s="6">
        <v>23145</v>
      </c>
      <c r="AD44" s="6"/>
      <c r="AE44" s="6"/>
      <c r="AF44" s="6"/>
      <c r="AG44" s="6">
        <v>2848</v>
      </c>
      <c r="AH44" s="6"/>
      <c r="AI44" s="6">
        <v>310</v>
      </c>
      <c r="AJ44" s="6"/>
      <c r="AK44" s="6">
        <v>300</v>
      </c>
      <c r="AL44" s="6">
        <v>802</v>
      </c>
      <c r="AM44" s="6"/>
      <c r="AN44" s="6">
        <v>1800</v>
      </c>
      <c r="AO44" s="6">
        <v>845</v>
      </c>
      <c r="AP44" s="6">
        <v>1185</v>
      </c>
      <c r="AQ44" s="6">
        <v>318</v>
      </c>
      <c r="AR44" s="6">
        <v>300</v>
      </c>
      <c r="AS44" s="6"/>
      <c r="AT44" s="6">
        <v>3000</v>
      </c>
      <c r="AU44" s="6">
        <v>9480</v>
      </c>
      <c r="AV44" s="54" t="str" cm="1">
        <f t="array" ref="AV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44" t="s">
        <v>637</v>
      </c>
      <c r="CN44" t="s">
        <v>125</v>
      </c>
      <c r="CO44" t="s">
        <v>60</v>
      </c>
      <c r="CP44">
        <v>46108</v>
      </c>
      <c r="CQ44">
        <v>1</v>
      </c>
      <c r="CR44">
        <v>1</v>
      </c>
      <c r="CT44">
        <v>1</v>
      </c>
      <c r="CV44">
        <v>4.6296296296296294E-5</v>
      </c>
      <c r="CW44">
        <v>4.6296296296296294E-5</v>
      </c>
      <c r="CX44">
        <v>0.18865740740740741</v>
      </c>
      <c r="CY44">
        <v>0.13056712962962963</v>
      </c>
      <c r="CZ44">
        <v>86</v>
      </c>
      <c r="DA44">
        <v>109</v>
      </c>
      <c r="DB44">
        <v>6</v>
      </c>
      <c r="DC44" t="s">
        <v>768</v>
      </c>
      <c r="DD44">
        <v>52945</v>
      </c>
      <c r="DE44">
        <v>6.9800000000000001E-2</v>
      </c>
      <c r="DF44">
        <v>2</v>
      </c>
      <c r="DG44">
        <v>0.33329999999999999</v>
      </c>
      <c r="DH44">
        <v>4430</v>
      </c>
      <c r="DI44">
        <v>2215</v>
      </c>
      <c r="DJ44">
        <v>4430</v>
      </c>
      <c r="DK44">
        <v>1</v>
      </c>
      <c r="DL44">
        <v>0.19089999999999999</v>
      </c>
      <c r="DM44">
        <v>96</v>
      </c>
      <c r="DN44">
        <v>2215</v>
      </c>
    </row>
    <row r="45" spans="1:118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0.69160714285714286</v>
      </c>
      <c r="E45" s="35" t="str">
        <f>D1_MARZO_202655[[#This Row],[SUPER]]</f>
        <v>JOHAN</v>
      </c>
      <c r="F45" t="s">
        <v>122</v>
      </c>
      <c r="G45" s="36">
        <v>38730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5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5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DATA_MARZO_202651[[#This Row],[RECUPERO]]/DATA_MARZO_202651[[#This Row],[META]]</f>
        <v>0.54285714285714282</v>
      </c>
      <c r="N45" s="5">
        <f>6-ROUNDUP(_xlfn.RANK.EQ(DATA_MARZO_202651[[#This Row],[AL_AC]],DATA_MARZO_202651[AL_AC],0)/(COUNTA(DATA_MARZO_202651[AL_AC])/5),0)</f>
        <v>2</v>
      </c>
      <c r="O45" s="54" t="str">
        <f>IFERROR(VLOOKUP(DATA_MARZO_202651[[#This Row],[ASER_]],$B:$G,4,0),"")</f>
        <v>JORGE</v>
      </c>
      <c r="P45" s="6">
        <f>SUM(DATA_MARZO_202651[[#This Row],[1]:[30]])</f>
        <v>30400</v>
      </c>
      <c r="Q45" s="6">
        <f>VLOOKUP(DATA_MARZO_202651[[#This Row],[ASER_]],D1_MARZO_202655[[ASESOR_CRR]:[META]],2,0)</f>
        <v>56000</v>
      </c>
      <c r="R45" t="s">
        <v>25</v>
      </c>
      <c r="W45">
        <v>280</v>
      </c>
      <c r="X45" s="5"/>
      <c r="Y45" s="6"/>
      <c r="Z45" s="6"/>
      <c r="AA45" s="6">
        <v>2500</v>
      </c>
      <c r="AB45" s="6"/>
      <c r="AC45" s="6"/>
      <c r="AD45" s="6">
        <v>500</v>
      </c>
      <c r="AE45" s="6">
        <v>9000</v>
      </c>
      <c r="AF45" s="6"/>
      <c r="AG45" s="6"/>
      <c r="AH45" s="6"/>
      <c r="AI45" s="6">
        <v>2850</v>
      </c>
      <c r="AJ45" s="6">
        <v>2150</v>
      </c>
      <c r="AK45" s="6"/>
      <c r="AL45" s="6">
        <v>600</v>
      </c>
      <c r="AM45" s="6"/>
      <c r="AN45" s="6">
        <v>4200</v>
      </c>
      <c r="AO45" s="6"/>
      <c r="AP45" s="6">
        <v>390</v>
      </c>
      <c r="AQ45" s="6"/>
      <c r="AR45" s="6">
        <v>6880</v>
      </c>
      <c r="AS45" s="6"/>
      <c r="AT45" s="6"/>
      <c r="AU45" s="6">
        <v>1050</v>
      </c>
      <c r="AV45" s="54" t="str" cm="1">
        <f t="array" ref="AV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5" t="s">
        <v>637</v>
      </c>
      <c r="CN45" t="s">
        <v>125</v>
      </c>
      <c r="CO45" t="s">
        <v>61</v>
      </c>
      <c r="CP45">
        <v>46098</v>
      </c>
      <c r="CQ45">
        <v>1</v>
      </c>
      <c r="CR45">
        <v>1</v>
      </c>
      <c r="CT45">
        <v>1</v>
      </c>
      <c r="CV45">
        <v>1.6666666666666668E-3</v>
      </c>
      <c r="CW45">
        <v>1.6666666666666668E-3</v>
      </c>
      <c r="CX45">
        <v>0.21768518518518518</v>
      </c>
      <c r="CY45">
        <v>0.13069444444444445</v>
      </c>
      <c r="CZ45">
        <v>122</v>
      </c>
      <c r="DA45">
        <v>280</v>
      </c>
      <c r="DB45">
        <v>18</v>
      </c>
      <c r="DC45" t="s">
        <v>693</v>
      </c>
      <c r="DD45">
        <v>30806</v>
      </c>
      <c r="DE45">
        <v>0.14749999999999999</v>
      </c>
      <c r="DF45">
        <v>2</v>
      </c>
      <c r="DG45">
        <v>0.1111</v>
      </c>
      <c r="DH45">
        <v>18200</v>
      </c>
      <c r="DI45">
        <v>9100</v>
      </c>
      <c r="DJ45">
        <v>18600</v>
      </c>
      <c r="DK45">
        <v>1.022</v>
      </c>
      <c r="DL45">
        <v>0.18079999999999999</v>
      </c>
      <c r="DM45">
        <v>96</v>
      </c>
      <c r="DN45">
        <v>9300</v>
      </c>
    </row>
    <row r="46" spans="1:118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6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5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5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DATA_MARZO_202651[[#This Row],[RECUPERO]]/DATA_MARZO_202651[[#This Row],[META]]</f>
        <v>6.3116071428571424E-2</v>
      </c>
      <c r="N46" s="5">
        <f>6-ROUNDUP(_xlfn.RANK.EQ(DATA_MARZO_202651[[#This Row],[AL_AC]],DATA_MARZO_202651[AL_AC],0)/(COUNTA(DATA_MARZO_202651[AL_AC])/5),0)</f>
        <v>1</v>
      </c>
      <c r="O46" s="54" t="str">
        <f>IFERROR(VLOOKUP(DATA_MARZO_202651[[#This Row],[ASER_]],$B:$G,4,0),"")</f>
        <v>JORGE</v>
      </c>
      <c r="P46" s="6">
        <f>SUM(DATA_MARZO_202651[[#This Row],[1]:[30]])</f>
        <v>3534.5</v>
      </c>
      <c r="Q46" s="6">
        <f>VLOOKUP(DATA_MARZO_202651[[#This Row],[ASER_]],D1_MARZO_202655[[ASESOR_CRR]:[META]],2,0)</f>
        <v>56000</v>
      </c>
      <c r="R46" t="s">
        <v>17</v>
      </c>
      <c r="T46">
        <v>636</v>
      </c>
      <c r="X46" s="5"/>
      <c r="Y46" s="6"/>
      <c r="Z46" s="6"/>
      <c r="AA46" s="6"/>
      <c r="AB46" s="6"/>
      <c r="AC46" s="6"/>
      <c r="AD46" s="6"/>
      <c r="AE46" s="6">
        <v>1156</v>
      </c>
      <c r="AF46" s="6"/>
      <c r="AG46" s="6"/>
      <c r="AH46" s="6"/>
      <c r="AI46" s="6"/>
      <c r="AJ46" s="6">
        <v>1142.5</v>
      </c>
      <c r="AK46" s="6"/>
      <c r="AL46" s="6"/>
      <c r="AM46" s="6"/>
      <c r="AN46" s="6"/>
      <c r="AO46" s="6"/>
      <c r="AP46" s="6">
        <v>600</v>
      </c>
      <c r="AQ46" s="6"/>
      <c r="AR46" s="6"/>
      <c r="AS46" s="6"/>
      <c r="AT46" s="6"/>
      <c r="AU46" s="6"/>
      <c r="AV46" s="54" t="str" cm="1">
        <f t="array" ref="AV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6" t="s">
        <v>637</v>
      </c>
      <c r="CN46" t="s">
        <v>125</v>
      </c>
      <c r="CO46" t="s">
        <v>61</v>
      </c>
      <c r="CP46">
        <v>46112</v>
      </c>
      <c r="CQ46">
        <v>1</v>
      </c>
      <c r="CR46">
        <v>1</v>
      </c>
      <c r="CT46">
        <v>1</v>
      </c>
      <c r="CV46">
        <v>9.4907407407407408E-4</v>
      </c>
      <c r="CW46">
        <v>9.4907407407407408E-4</v>
      </c>
      <c r="CX46">
        <v>0.18836805555555555</v>
      </c>
      <c r="CY46">
        <v>0.19059027777777779</v>
      </c>
      <c r="CZ46">
        <v>57</v>
      </c>
      <c r="DA46">
        <v>205</v>
      </c>
      <c r="DB46">
        <v>13</v>
      </c>
      <c r="DC46" t="s">
        <v>767</v>
      </c>
      <c r="DD46">
        <v>46368</v>
      </c>
      <c r="DE46">
        <v>0.2281</v>
      </c>
      <c r="DF46">
        <v>2</v>
      </c>
      <c r="DG46">
        <v>0.15379999999999999</v>
      </c>
      <c r="DH46">
        <v>8300</v>
      </c>
      <c r="DI46">
        <v>4150</v>
      </c>
      <c r="DJ46">
        <v>8300</v>
      </c>
      <c r="DK46">
        <v>1</v>
      </c>
      <c r="DL46">
        <v>0.16769999999999999</v>
      </c>
      <c r="DM46">
        <v>96</v>
      </c>
      <c r="DN46">
        <v>4150</v>
      </c>
    </row>
    <row r="47" spans="1:118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0.27919642857142857</v>
      </c>
      <c r="E47" s="35" t="str">
        <f>D1_MARZO_202655[[#This Row],[SUPER]]</f>
        <v>JOHAN</v>
      </c>
      <c r="F47" t="s">
        <v>85</v>
      </c>
      <c r="G47" s="36">
        <v>15635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5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5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DATA_MARZO_202651[[#This Row],[RECUPERO]]/DATA_MARZO_202651[[#This Row],[META]]</f>
        <v>0.16071428571428573</v>
      </c>
      <c r="N47" s="5">
        <f>6-ROUNDUP(_xlfn.RANK.EQ(DATA_MARZO_202651[[#This Row],[AL_AC]],DATA_MARZO_202651[AL_AC],0)/(COUNTA(DATA_MARZO_202651[AL_AC])/5),0)</f>
        <v>1</v>
      </c>
      <c r="O47" s="54" t="str">
        <f>IFERROR(VLOOKUP(DATA_MARZO_202651[[#This Row],[ASER_]],$B:$G,4,0),"")</f>
        <v>JORGE</v>
      </c>
      <c r="P47" s="6">
        <f>SUM(DATA_MARZO_202651[[#This Row],[1]:[30]])</f>
        <v>9000</v>
      </c>
      <c r="Q47" s="6">
        <f>VLOOKUP(DATA_MARZO_202651[[#This Row],[ASER_]],D1_MARZO_202655[[ASESOR_CRR]:[META]],2,0)</f>
        <v>56000</v>
      </c>
      <c r="R47" t="s">
        <v>207</v>
      </c>
      <c r="U47">
        <v>300</v>
      </c>
      <c r="X47" s="5"/>
      <c r="Y47" s="6"/>
      <c r="Z47" s="6">
        <v>7000</v>
      </c>
      <c r="AA47" s="6">
        <v>750</v>
      </c>
      <c r="AB47" s="6"/>
      <c r="AC47" s="6">
        <v>950</v>
      </c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54" t="str" cm="1">
        <f t="array" ref="AV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7" t="s">
        <v>637</v>
      </c>
      <c r="CN47" t="s">
        <v>125</v>
      </c>
      <c r="CO47" t="s">
        <v>72</v>
      </c>
      <c r="CP47">
        <v>46100</v>
      </c>
      <c r="CQ47">
        <v>1</v>
      </c>
      <c r="CR47">
        <v>1</v>
      </c>
      <c r="CT47">
        <v>1</v>
      </c>
      <c r="CV47">
        <v>3.4722222222222222E-5</v>
      </c>
      <c r="CW47">
        <v>3.4722222222222222E-5</v>
      </c>
      <c r="CX47">
        <v>0.18662037037037038</v>
      </c>
      <c r="CY47">
        <v>0.15792824074074074</v>
      </c>
      <c r="CZ47">
        <v>103</v>
      </c>
      <c r="DA47">
        <v>223</v>
      </c>
      <c r="DB47">
        <v>13</v>
      </c>
      <c r="DC47" t="s">
        <v>767</v>
      </c>
      <c r="DD47">
        <v>36135</v>
      </c>
      <c r="DE47">
        <v>0.12620000000000001</v>
      </c>
      <c r="DF47">
        <v>1</v>
      </c>
      <c r="DG47">
        <v>7.6899999999999996E-2</v>
      </c>
      <c r="DH47">
        <v>6000</v>
      </c>
      <c r="DI47">
        <v>6000</v>
      </c>
      <c r="DJ47">
        <v>6000</v>
      </c>
      <c r="DK47">
        <v>1.0001</v>
      </c>
      <c r="DL47">
        <v>0.11310000000000001</v>
      </c>
      <c r="DM47">
        <v>96</v>
      </c>
      <c r="DN47">
        <v>6000</v>
      </c>
    </row>
    <row r="48" spans="1:118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6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5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5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DATA_MARZO_202651[[#This Row],[RECUPERO]]/DATA_MARZO_202651[[#This Row],[META]]</f>
        <v>1.1767236170212767</v>
      </c>
      <c r="N48" s="5">
        <f>6-ROUNDUP(_xlfn.RANK.EQ(DATA_MARZO_202651[[#This Row],[AL_AC]],DATA_MARZO_202651[AL_AC],0)/(COUNTA(DATA_MARZO_202651[AL_AC])/5),0)</f>
        <v>4</v>
      </c>
      <c r="O48" s="54" t="str">
        <f>IFERROR(VLOOKUP(DATA_MARZO_202651[[#This Row],[ASER_]],$B:$G,4,0),"")</f>
        <v>SANDY</v>
      </c>
      <c r="P48" s="6">
        <f>SUM(DATA_MARZO_202651[[#This Row],[1]:[30]])</f>
        <v>110612.02</v>
      </c>
      <c r="Q48" s="6">
        <f>VLOOKUP(DATA_MARZO_202651[[#This Row],[ASER_]],D1_MARZO_202655[[ASESOR_CRR]:[META]],2,0)</f>
        <v>94000</v>
      </c>
      <c r="R48" t="s">
        <v>38</v>
      </c>
      <c r="T48">
        <v>200</v>
      </c>
      <c r="U48">
        <v>6484.86</v>
      </c>
      <c r="V48">
        <v>7300</v>
      </c>
      <c r="W48">
        <v>10150</v>
      </c>
      <c r="X48" s="5">
        <v>6377</v>
      </c>
      <c r="Y48" s="6"/>
      <c r="Z48" s="6">
        <v>11957.4</v>
      </c>
      <c r="AA48" s="6">
        <v>1030</v>
      </c>
      <c r="AB48" s="6">
        <v>2100</v>
      </c>
      <c r="AC48" s="6">
        <v>2500</v>
      </c>
      <c r="AD48" s="6">
        <v>537.76</v>
      </c>
      <c r="AE48" s="6"/>
      <c r="AF48" s="6"/>
      <c r="AG48" s="6">
        <v>1300</v>
      </c>
      <c r="AH48" s="6">
        <v>3700</v>
      </c>
      <c r="AI48" s="6">
        <v>5780</v>
      </c>
      <c r="AJ48" s="6">
        <v>13000</v>
      </c>
      <c r="AK48" s="6">
        <v>5650</v>
      </c>
      <c r="AL48" s="6">
        <v>2800</v>
      </c>
      <c r="AM48" s="6"/>
      <c r="AN48" s="6">
        <v>4300</v>
      </c>
      <c r="AO48" s="6">
        <v>6100</v>
      </c>
      <c r="AP48" s="6">
        <v>750</v>
      </c>
      <c r="AQ48" s="6">
        <v>2500</v>
      </c>
      <c r="AR48" s="6">
        <v>4080</v>
      </c>
      <c r="AS48" s="6"/>
      <c r="AT48" s="6"/>
      <c r="AU48" s="6">
        <v>12015</v>
      </c>
      <c r="AV48" s="54" t="str" cm="1">
        <f t="array" ref="AV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48" t="s">
        <v>637</v>
      </c>
      <c r="CN48" t="s">
        <v>125</v>
      </c>
      <c r="CO48" t="s">
        <v>75</v>
      </c>
      <c r="CP48">
        <v>46111</v>
      </c>
      <c r="CQ48">
        <v>1</v>
      </c>
      <c r="CR48">
        <v>1</v>
      </c>
      <c r="CT48">
        <v>1</v>
      </c>
      <c r="CV48">
        <v>2.8587962962962963E-3</v>
      </c>
      <c r="CW48">
        <v>2.8587962962962963E-3</v>
      </c>
      <c r="CX48">
        <v>0.21759259259259259</v>
      </c>
      <c r="CY48">
        <v>0.14797453703703703</v>
      </c>
      <c r="CZ48">
        <v>116</v>
      </c>
      <c r="DA48">
        <v>192</v>
      </c>
      <c r="DB48">
        <v>21</v>
      </c>
      <c r="DC48" t="s">
        <v>755</v>
      </c>
      <c r="DD48">
        <v>19853</v>
      </c>
      <c r="DE48">
        <v>0.18099999999999999</v>
      </c>
      <c r="DF48">
        <v>1</v>
      </c>
      <c r="DG48">
        <v>4.7600000000000003E-2</v>
      </c>
      <c r="DH48">
        <v>5050</v>
      </c>
      <c r="DI48">
        <v>5050</v>
      </c>
      <c r="DJ48">
        <v>5050</v>
      </c>
      <c r="DK48">
        <v>1</v>
      </c>
      <c r="DL48">
        <v>9.6199999999999994E-2</v>
      </c>
      <c r="DM48">
        <v>96</v>
      </c>
      <c r="DN48">
        <v>5050</v>
      </c>
    </row>
    <row r="49" spans="1:118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1.3341133928571429</v>
      </c>
      <c r="E49" s="35" t="str">
        <f>D1_MARZO_202655[[#This Row],[SUPER]]</f>
        <v>JORGE</v>
      </c>
      <c r="F49" t="s">
        <v>23</v>
      </c>
      <c r="G49" s="36">
        <v>74710.350000000006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5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5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DATA_MARZO_202651[[#This Row],[RECUPERO]]/DATA_MARZO_202651[[#This Row],[META]]</f>
        <v>0.93708928571428574</v>
      </c>
      <c r="N49" s="5">
        <f>6-ROUNDUP(_xlfn.RANK.EQ(DATA_MARZO_202651[[#This Row],[AL_AC]],DATA_MARZO_202651[AL_AC],0)/(COUNTA(DATA_MARZO_202651[AL_AC])/5),0)</f>
        <v>4</v>
      </c>
      <c r="O49" s="54" t="str">
        <f>IFERROR(VLOOKUP(DATA_MARZO_202651[[#This Row],[ASER_]],$B:$G,4,0),"")</f>
        <v>JOHAN</v>
      </c>
      <c r="P49" s="6">
        <f>SUM(DATA_MARZO_202651[[#This Row],[1]:[30]])</f>
        <v>52477</v>
      </c>
      <c r="Q49" s="6">
        <f>VLOOKUP(DATA_MARZO_202651[[#This Row],[ASER_]],D1_MARZO_202655[[ASESOR_CRR]:[META]],2,0)</f>
        <v>56000</v>
      </c>
      <c r="R49" t="s">
        <v>75</v>
      </c>
      <c r="U49">
        <v>2000</v>
      </c>
      <c r="X49" s="5"/>
      <c r="Y49" s="6"/>
      <c r="Z49" s="6">
        <v>4700</v>
      </c>
      <c r="AA49" s="6"/>
      <c r="AB49" s="6"/>
      <c r="AC49" s="6">
        <v>115</v>
      </c>
      <c r="AD49" s="6">
        <v>12000</v>
      </c>
      <c r="AE49" s="6"/>
      <c r="AF49" s="6"/>
      <c r="AG49" s="6">
        <v>11750</v>
      </c>
      <c r="AH49" s="6">
        <v>2140</v>
      </c>
      <c r="AI49" s="6"/>
      <c r="AJ49" s="6"/>
      <c r="AK49" s="6">
        <v>650</v>
      </c>
      <c r="AL49" s="6">
        <v>1100</v>
      </c>
      <c r="AM49" s="6"/>
      <c r="AN49" s="6"/>
      <c r="AO49" s="6">
        <v>281</v>
      </c>
      <c r="AP49" s="6"/>
      <c r="AQ49" s="6">
        <v>430</v>
      </c>
      <c r="AR49" s="6">
        <v>11811</v>
      </c>
      <c r="AS49" s="6"/>
      <c r="AT49" s="6"/>
      <c r="AU49" s="6">
        <v>5500</v>
      </c>
      <c r="AV49" s="54" t="str" cm="1">
        <f t="array" ref="AV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49" t="s">
        <v>637</v>
      </c>
      <c r="CN49" t="s">
        <v>2</v>
      </c>
      <c r="CO49" t="s">
        <v>15</v>
      </c>
      <c r="CP49">
        <v>46094</v>
      </c>
      <c r="CQ49">
        <v>1</v>
      </c>
      <c r="CR49">
        <v>1</v>
      </c>
      <c r="CT49">
        <v>1</v>
      </c>
      <c r="CV49">
        <v>1.273148148148148E-4</v>
      </c>
      <c r="CW49">
        <v>1.273148148148148E-4</v>
      </c>
      <c r="CX49">
        <v>0.25074074074074076</v>
      </c>
      <c r="CY49">
        <v>9.6469907407407407E-2</v>
      </c>
      <c r="CZ49">
        <v>105</v>
      </c>
      <c r="DA49">
        <v>127</v>
      </c>
      <c r="DB49">
        <v>19</v>
      </c>
      <c r="DC49" t="s">
        <v>728</v>
      </c>
      <c r="DD49">
        <v>25550</v>
      </c>
      <c r="DE49">
        <v>0.18099999999999999</v>
      </c>
      <c r="DF49">
        <v>1</v>
      </c>
      <c r="DG49">
        <v>5.2600000000000001E-2</v>
      </c>
      <c r="DH49">
        <v>500</v>
      </c>
      <c r="DI49">
        <v>500</v>
      </c>
      <c r="DJ49">
        <v>500</v>
      </c>
      <c r="DK49">
        <v>1</v>
      </c>
      <c r="DM49">
        <v>96</v>
      </c>
      <c r="DN49">
        <v>500</v>
      </c>
    </row>
    <row r="50" spans="1:118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1.0848214285714286</v>
      </c>
      <c r="E50" s="35" t="str">
        <f>D1_MARZO_202655[[#This Row],[SUPER]]</f>
        <v>JORGE</v>
      </c>
      <c r="F50" t="s">
        <v>22</v>
      </c>
      <c r="G50" s="36">
        <v>60750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5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5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DATA_MARZO_202651[[#This Row],[RECUPERO]]/DATA_MARZO_202651[[#This Row],[META]]</f>
        <v>0.36885714285714288</v>
      </c>
      <c r="N50" s="5">
        <f>6-ROUNDUP(_xlfn.RANK.EQ(DATA_MARZO_202651[[#This Row],[AL_AC]],DATA_MARZO_202651[AL_AC],0)/(COUNTA(DATA_MARZO_202651[AL_AC])/5),0)</f>
        <v>1</v>
      </c>
      <c r="O50" s="54" t="str">
        <f>IFERROR(VLOOKUP(DATA_MARZO_202651[[#This Row],[ASER_]],$B:$G,4,0),"")</f>
        <v>JOHAN</v>
      </c>
      <c r="P50" s="6">
        <f>SUM(DATA_MARZO_202651[[#This Row],[1]:[30]])</f>
        <v>20656</v>
      </c>
      <c r="Q50" s="6">
        <f>VLOOKUP(DATA_MARZO_202651[[#This Row],[ASER_]],D1_MARZO_202655[[ASESOR_CRR]:[META]],2,0)</f>
        <v>56000</v>
      </c>
      <c r="R50" t="s">
        <v>206</v>
      </c>
      <c r="T50">
        <v>6000</v>
      </c>
      <c r="W50">
        <v>470</v>
      </c>
      <c r="X50" s="5">
        <v>5800</v>
      </c>
      <c r="Y50" s="6"/>
      <c r="Z50" s="6"/>
      <c r="AA50" s="6"/>
      <c r="AB50" s="6"/>
      <c r="AC50" s="6"/>
      <c r="AD50" s="6"/>
      <c r="AE50" s="6"/>
      <c r="AF50" s="6"/>
      <c r="AG50" s="6">
        <v>3050</v>
      </c>
      <c r="AH50" s="6"/>
      <c r="AI50" s="6">
        <v>2527</v>
      </c>
      <c r="AJ50" s="6"/>
      <c r="AK50" s="6">
        <v>219</v>
      </c>
      <c r="AL50" s="6"/>
      <c r="AM50" s="6"/>
      <c r="AN50" s="6">
        <v>550</v>
      </c>
      <c r="AO50" s="6"/>
      <c r="AP50" s="6">
        <v>200</v>
      </c>
      <c r="AQ50" s="6"/>
      <c r="AR50" s="6">
        <v>250</v>
      </c>
      <c r="AS50" s="6"/>
      <c r="AT50" s="6"/>
      <c r="AU50" s="6">
        <v>1590</v>
      </c>
      <c r="AV50" s="54" t="str" cm="1">
        <f t="array" ref="AV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0" t="s">
        <v>637</v>
      </c>
      <c r="CN50" t="s">
        <v>2</v>
      </c>
      <c r="CO50" t="s">
        <v>377</v>
      </c>
      <c r="CP50">
        <v>46093</v>
      </c>
      <c r="CQ50">
        <v>1</v>
      </c>
      <c r="CR50">
        <v>1</v>
      </c>
      <c r="CT50">
        <v>1</v>
      </c>
      <c r="CV50">
        <v>0</v>
      </c>
      <c r="CW50">
        <v>0</v>
      </c>
      <c r="CX50">
        <v>0.18949074074074074</v>
      </c>
      <c r="CY50">
        <v>0.16667824074074075</v>
      </c>
      <c r="CZ50">
        <v>58</v>
      </c>
      <c r="DA50">
        <v>112</v>
      </c>
      <c r="DB50">
        <v>27</v>
      </c>
      <c r="DC50" t="s">
        <v>832</v>
      </c>
      <c r="DD50">
        <v>25130</v>
      </c>
      <c r="DE50">
        <v>0.46550000000000002</v>
      </c>
      <c r="DF50">
        <v>2</v>
      </c>
      <c r="DG50">
        <v>7.4099999999999999E-2</v>
      </c>
      <c r="DH50">
        <v>4600</v>
      </c>
      <c r="DI50">
        <v>2300</v>
      </c>
      <c r="DJ50">
        <v>4600</v>
      </c>
      <c r="DK50">
        <v>1</v>
      </c>
      <c r="DL50">
        <v>0.1232</v>
      </c>
      <c r="DM50">
        <v>96</v>
      </c>
      <c r="DN50">
        <v>2300</v>
      </c>
    </row>
    <row r="51" spans="1:118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0.73875000000000002</v>
      </c>
      <c r="E51" s="35" t="str">
        <f>D1_MARZO_202655[[#This Row],[SUPER]]</f>
        <v>JORGE</v>
      </c>
      <c r="F51" t="s">
        <v>13</v>
      </c>
      <c r="G51" s="36">
        <v>41370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5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5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DATA_MARZO_202651[[#This Row],[RECUPERO]]/DATA_MARZO_202651[[#This Row],[META]]</f>
        <v>0.81859016393442618</v>
      </c>
      <c r="N51" s="5">
        <f>6-ROUNDUP(_xlfn.RANK.EQ(DATA_MARZO_202651[[#This Row],[AL_AC]],DATA_MARZO_202651[AL_AC],0)/(COUNTA(DATA_MARZO_202651[AL_AC])/5),0)</f>
        <v>4</v>
      </c>
      <c r="O51" s="54" t="str">
        <f>IFERROR(VLOOKUP(DATA_MARZO_202651[[#This Row],[ASER_]],$B:$G,4,0),"")</f>
        <v>KENNETH</v>
      </c>
      <c r="P51" s="6">
        <f>SUM(DATA_MARZO_202651[[#This Row],[1]:[30]])</f>
        <v>24967</v>
      </c>
      <c r="Q51" s="6">
        <f>VLOOKUP(DATA_MARZO_202651[[#This Row],[ASER_]],D1_MARZO_202655[[ASESOR_CRR]:[META]],2,0)</f>
        <v>30500</v>
      </c>
      <c r="R51" t="s">
        <v>11</v>
      </c>
      <c r="U51">
        <v>150</v>
      </c>
      <c r="W51">
        <v>300</v>
      </c>
      <c r="X51" s="5">
        <v>246</v>
      </c>
      <c r="Y51" s="6"/>
      <c r="Z51" s="6">
        <v>5578</v>
      </c>
      <c r="AA51" s="6">
        <v>250</v>
      </c>
      <c r="AB51" s="6">
        <v>1000</v>
      </c>
      <c r="AC51" s="6"/>
      <c r="AD51" s="6"/>
      <c r="AE51" s="6"/>
      <c r="AF51" s="6"/>
      <c r="AG51" s="6">
        <v>113</v>
      </c>
      <c r="AH51" s="6">
        <v>700</v>
      </c>
      <c r="AI51" s="6">
        <v>1200</v>
      </c>
      <c r="AJ51" s="6"/>
      <c r="AK51" s="6">
        <v>230</v>
      </c>
      <c r="AL51" s="6"/>
      <c r="AM51" s="6"/>
      <c r="AN51" s="6">
        <v>950</v>
      </c>
      <c r="AO51" s="6">
        <v>1250</v>
      </c>
      <c r="AP51" s="6">
        <v>1500</v>
      </c>
      <c r="AQ51" s="6">
        <v>4200</v>
      </c>
      <c r="AR51" s="6"/>
      <c r="AS51" s="6"/>
      <c r="AT51" s="6"/>
      <c r="AU51" s="6">
        <v>7300</v>
      </c>
      <c r="AV51" s="54" t="str" cm="1">
        <f t="array" ref="AV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1" t="s">
        <v>637</v>
      </c>
      <c r="CN51" t="s">
        <v>2</v>
      </c>
      <c r="CO51" t="s">
        <v>377</v>
      </c>
      <c r="CP51">
        <v>46099</v>
      </c>
      <c r="CQ51">
        <v>1</v>
      </c>
      <c r="CR51">
        <v>1</v>
      </c>
      <c r="CT51">
        <v>1</v>
      </c>
      <c r="CV51">
        <v>0</v>
      </c>
      <c r="CW51">
        <v>0</v>
      </c>
      <c r="CX51">
        <v>0.13519675925925925</v>
      </c>
      <c r="CY51">
        <v>0.20569444444444446</v>
      </c>
      <c r="CZ51">
        <v>64</v>
      </c>
      <c r="DA51">
        <v>125</v>
      </c>
      <c r="DB51">
        <v>14</v>
      </c>
      <c r="DC51" t="s">
        <v>708</v>
      </c>
      <c r="DD51">
        <v>34703</v>
      </c>
      <c r="DE51">
        <v>0.21879999999999999</v>
      </c>
      <c r="DF51">
        <v>2</v>
      </c>
      <c r="DG51">
        <v>0.1429</v>
      </c>
      <c r="DH51">
        <v>6700</v>
      </c>
      <c r="DI51">
        <v>3350</v>
      </c>
      <c r="DJ51">
        <v>6700</v>
      </c>
      <c r="DK51">
        <v>1</v>
      </c>
      <c r="DL51">
        <v>0.1075</v>
      </c>
      <c r="DM51">
        <v>96</v>
      </c>
      <c r="DN51">
        <v>3350</v>
      </c>
    </row>
    <row r="52" spans="1:118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0.74501785714285718</v>
      </c>
      <c r="E52" s="35" t="str">
        <f>D1_MARZO_202655[[#This Row],[SUPER]]</f>
        <v>JORGE</v>
      </c>
      <c r="F52" t="s">
        <v>15</v>
      </c>
      <c r="G52" s="36">
        <v>41721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5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5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DATA_MARZO_202651[[#This Row],[RECUPERO]]/DATA_MARZO_202651[[#This Row],[META]]</f>
        <v>3.4666153846153844</v>
      </c>
      <c r="N52" s="5">
        <f>6-ROUNDUP(_xlfn.RANK.EQ(DATA_MARZO_202651[[#This Row],[AL_AC]],DATA_MARZO_202651[AL_AC],0)/(COUNTA(DATA_MARZO_202651[AL_AC])/5),0)</f>
        <v>5</v>
      </c>
      <c r="O52" s="54" t="str">
        <f>IFERROR(VLOOKUP(DATA_MARZO_202651[[#This Row],[ASER_]],$B:$G,4,0),"")</f>
        <v>SANDY</v>
      </c>
      <c r="P52" s="6">
        <f>SUM(DATA_MARZO_202651[[#This Row],[1]:[30]])</f>
        <v>112665</v>
      </c>
      <c r="Q52" s="6">
        <f>VLOOKUP(DATA_MARZO_202651[[#This Row],[ASER_]],D1_MARZO_202655[[ASESOR_CRR]:[META]],2,0)</f>
        <v>32500</v>
      </c>
      <c r="R52" t="s">
        <v>79</v>
      </c>
      <c r="T52">
        <v>1100</v>
      </c>
      <c r="U52">
        <v>270</v>
      </c>
      <c r="V52">
        <v>1100</v>
      </c>
      <c r="W52">
        <v>12000</v>
      </c>
      <c r="X52" s="5"/>
      <c r="Y52" s="6"/>
      <c r="Z52" s="6">
        <v>5000</v>
      </c>
      <c r="AA52" s="6"/>
      <c r="AB52" s="6"/>
      <c r="AC52" s="6"/>
      <c r="AD52" s="6">
        <v>9100</v>
      </c>
      <c r="AE52" s="6"/>
      <c r="AF52" s="6"/>
      <c r="AG52" s="6">
        <v>12105</v>
      </c>
      <c r="AH52" s="6">
        <v>1200</v>
      </c>
      <c r="AI52" s="6">
        <v>9000</v>
      </c>
      <c r="AJ52" s="6">
        <v>170</v>
      </c>
      <c r="AK52" s="6">
        <v>10000</v>
      </c>
      <c r="AL52" s="6"/>
      <c r="AM52" s="6">
        <v>970</v>
      </c>
      <c r="AN52" s="6"/>
      <c r="AO52" s="6"/>
      <c r="AP52" s="6">
        <v>13000</v>
      </c>
      <c r="AQ52" s="6">
        <v>2700</v>
      </c>
      <c r="AR52" s="6"/>
      <c r="AS52" s="6"/>
      <c r="AT52" s="6"/>
      <c r="AU52" s="6">
        <v>34950</v>
      </c>
      <c r="AV52" s="54" t="str" cm="1">
        <f t="array" ref="AV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2" t="s">
        <v>637</v>
      </c>
      <c r="CN52" t="s">
        <v>2</v>
      </c>
      <c r="CO52" t="s">
        <v>564</v>
      </c>
      <c r="CP52">
        <v>46090</v>
      </c>
      <c r="CQ52">
        <v>1</v>
      </c>
      <c r="CR52">
        <v>1</v>
      </c>
      <c r="CT52">
        <v>1</v>
      </c>
      <c r="CV52">
        <v>0</v>
      </c>
      <c r="CW52">
        <v>0</v>
      </c>
      <c r="CX52">
        <v>0.25754629629629627</v>
      </c>
      <c r="CY52">
        <v>6.6782407407407401E-2</v>
      </c>
      <c r="CZ52">
        <v>76</v>
      </c>
      <c r="DA52">
        <v>103</v>
      </c>
      <c r="DB52">
        <v>8</v>
      </c>
      <c r="DC52">
        <v>1.25</v>
      </c>
      <c r="DD52">
        <v>16700</v>
      </c>
      <c r="DE52">
        <v>0.1053</v>
      </c>
      <c r="DF52">
        <v>1</v>
      </c>
      <c r="DG52">
        <v>0.125</v>
      </c>
      <c r="DH52">
        <v>322</v>
      </c>
      <c r="DI52">
        <v>322</v>
      </c>
      <c r="DJ52">
        <v>322</v>
      </c>
      <c r="DK52">
        <v>1</v>
      </c>
      <c r="DL52">
        <v>0.65880000000000005</v>
      </c>
      <c r="DM52">
        <v>96</v>
      </c>
      <c r="DN52">
        <v>322</v>
      </c>
    </row>
    <row r="53" spans="1:118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0.54285714285714282</v>
      </c>
      <c r="E53" s="35" t="str">
        <f>D1_MARZO_202655[[#This Row],[SUPER]]</f>
        <v>JORGE</v>
      </c>
      <c r="F53" t="s">
        <v>25</v>
      </c>
      <c r="G53" s="36">
        <v>30400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5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5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DATA_MARZO_202651[[#This Row],[RECUPERO]]/DATA_MARZO_202651[[#This Row],[META]]</f>
        <v>0.22843749999999999</v>
      </c>
      <c r="N53" s="5">
        <f>6-ROUNDUP(_xlfn.RANK.EQ(DATA_MARZO_202651[[#This Row],[AL_AC]],DATA_MARZO_202651[AL_AC],0)/(COUNTA(DATA_MARZO_202651[AL_AC])/5),0)</f>
        <v>1</v>
      </c>
      <c r="O53" s="54" t="str">
        <f>IFERROR(VLOOKUP(DATA_MARZO_202651[[#This Row],[ASER_]],$B:$G,4,0),"")</f>
        <v>LEONOR</v>
      </c>
      <c r="P53" s="6">
        <f>SUM(DATA_MARZO_202651[[#This Row],[1]:[30]])</f>
        <v>3655</v>
      </c>
      <c r="Q53" s="6">
        <f>VLOOKUP(DATA_MARZO_202651[[#This Row],[ASER_]],D1_MARZO_202655[[ASESOR_CRR]:[META]],2,0)</f>
        <v>16000</v>
      </c>
      <c r="R53" t="s">
        <v>566</v>
      </c>
      <c r="Z53">
        <v>300</v>
      </c>
      <c r="AA53">
        <v>715</v>
      </c>
      <c r="AB53" s="6"/>
      <c r="AC53" s="6">
        <v>350</v>
      </c>
      <c r="AD53" s="6"/>
      <c r="AE53" s="6"/>
      <c r="AF53" s="6"/>
      <c r="AG53" s="6"/>
      <c r="AH53" s="6"/>
      <c r="AI53" s="6"/>
      <c r="AJ53" s="6">
        <v>600</v>
      </c>
      <c r="AK53" s="6"/>
      <c r="AL53" s="6"/>
      <c r="AM53" s="6"/>
      <c r="AN53" s="6">
        <v>230</v>
      </c>
      <c r="AO53" s="6">
        <v>130</v>
      </c>
      <c r="AP53" s="6"/>
      <c r="AQ53" s="6"/>
      <c r="AR53" s="6"/>
      <c r="AU53">
        <v>1330</v>
      </c>
      <c r="AV53" s="54" t="str" cm="1">
        <f t="array" ref="AV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3" t="s">
        <v>637</v>
      </c>
      <c r="CN53" t="s">
        <v>2</v>
      </c>
      <c r="CO53" t="s">
        <v>564</v>
      </c>
      <c r="CP53">
        <v>46097</v>
      </c>
      <c r="CQ53">
        <v>1</v>
      </c>
      <c r="CR53">
        <v>1</v>
      </c>
      <c r="CT53">
        <v>1</v>
      </c>
      <c r="CV53">
        <v>0</v>
      </c>
      <c r="CW53">
        <v>0</v>
      </c>
      <c r="CX53">
        <v>0.30633101851851852</v>
      </c>
      <c r="CY53">
        <v>0.10863425925925926</v>
      </c>
      <c r="CZ53">
        <v>70</v>
      </c>
      <c r="DA53">
        <v>127</v>
      </c>
      <c r="DB53">
        <v>20</v>
      </c>
      <c r="DC53">
        <v>1.75</v>
      </c>
      <c r="DD53">
        <v>31741</v>
      </c>
      <c r="DE53">
        <v>0.28570000000000001</v>
      </c>
      <c r="DF53">
        <v>2</v>
      </c>
      <c r="DG53">
        <v>0.1</v>
      </c>
      <c r="DH53">
        <v>1200</v>
      </c>
      <c r="DI53">
        <v>600</v>
      </c>
      <c r="DJ53">
        <v>1200</v>
      </c>
      <c r="DK53">
        <v>1</v>
      </c>
      <c r="DL53">
        <v>0.48849999999999999</v>
      </c>
      <c r="DM53">
        <v>96</v>
      </c>
      <c r="DN53">
        <v>600</v>
      </c>
    </row>
    <row r="54" spans="1:118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0.61566071428571434</v>
      </c>
      <c r="E54" s="35" t="str">
        <f>D1_MARZO_202655[[#This Row],[SUPER]]</f>
        <v>JORGE</v>
      </c>
      <c r="F54" t="s">
        <v>24</v>
      </c>
      <c r="G54" s="36">
        <v>34477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5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5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1.2169767441860466</v>
      </c>
      <c r="N54" s="5">
        <f>6-ROUNDUP(_xlfn.RANK.EQ(DATA_MARZO_202651[[#This Row],[AL_AC]],DATA_MARZO_202651[AL_AC],0)/(COUNTA(DATA_MARZO_202651[AL_AC])/5),0)</f>
        <v>5</v>
      </c>
      <c r="O54" s="54" t="str">
        <f>IFERROR(VLOOKUP(DATA_MARZO_202651[[#This Row],[ASER_]],$B:$G,4,0),"")</f>
        <v>KENNETH</v>
      </c>
      <c r="P54" s="6">
        <f>SUM(DATA_MARZO_202651[[#This Row],[1]:[30]])</f>
        <v>104660</v>
      </c>
      <c r="Q54" s="6">
        <f>VLOOKUP(DATA_MARZO_202651[[#This Row],[ASER_]],D1_MARZO_202655[[ASESOR_CRR]:[META]],2,0)</f>
        <v>86000</v>
      </c>
      <c r="R54" t="s">
        <v>97</v>
      </c>
      <c r="T54">
        <v>300</v>
      </c>
      <c r="U54">
        <v>450</v>
      </c>
      <c r="V54">
        <v>895</v>
      </c>
      <c r="W54">
        <v>4500</v>
      </c>
      <c r="X54">
        <v>1800</v>
      </c>
      <c r="Y54">
        <v>3000</v>
      </c>
      <c r="AA54">
        <v>420</v>
      </c>
      <c r="AB54" s="6"/>
      <c r="AC54" s="6">
        <v>5500</v>
      </c>
      <c r="AD54" s="6">
        <v>295</v>
      </c>
      <c r="AE54" s="6"/>
      <c r="AF54" s="6"/>
      <c r="AG54" s="6"/>
      <c r="AH54" s="6">
        <v>15560</v>
      </c>
      <c r="AI54" s="6">
        <v>14700</v>
      </c>
      <c r="AJ54" s="6">
        <v>5270</v>
      </c>
      <c r="AK54" s="6">
        <v>18405</v>
      </c>
      <c r="AL54" s="6">
        <v>450</v>
      </c>
      <c r="AM54" s="6"/>
      <c r="AN54" s="6">
        <v>1000</v>
      </c>
      <c r="AO54" s="6">
        <v>5350</v>
      </c>
      <c r="AP54" s="6">
        <v>805</v>
      </c>
      <c r="AQ54" s="6">
        <v>4200</v>
      </c>
      <c r="AR54" s="6">
        <v>18160</v>
      </c>
      <c r="AU54">
        <v>3600</v>
      </c>
      <c r="AV54" s="54" t="str" cm="1">
        <f t="array" ref="AV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4" t="s">
        <v>637</v>
      </c>
      <c r="CN54" t="s">
        <v>2</v>
      </c>
      <c r="CO54" t="s">
        <v>564</v>
      </c>
      <c r="CP54">
        <v>46101</v>
      </c>
      <c r="CQ54">
        <v>1</v>
      </c>
      <c r="CR54">
        <v>1</v>
      </c>
      <c r="CT54">
        <v>1</v>
      </c>
      <c r="CV54">
        <v>0</v>
      </c>
      <c r="CW54">
        <v>0</v>
      </c>
      <c r="CX54">
        <v>0.21503472222222222</v>
      </c>
      <c r="CY54">
        <v>0.14421296296296296</v>
      </c>
      <c r="CZ54">
        <v>68</v>
      </c>
      <c r="DA54">
        <v>94</v>
      </c>
      <c r="DB54">
        <v>7</v>
      </c>
      <c r="DC54" t="s">
        <v>682</v>
      </c>
      <c r="DD54">
        <v>39522</v>
      </c>
      <c r="DE54">
        <v>0.10290000000000001</v>
      </c>
      <c r="DF54">
        <v>1</v>
      </c>
      <c r="DG54">
        <v>0.1429</v>
      </c>
      <c r="DH54">
        <v>1200</v>
      </c>
      <c r="DI54">
        <v>1200</v>
      </c>
      <c r="DJ54">
        <v>1200</v>
      </c>
      <c r="DK54">
        <v>1</v>
      </c>
      <c r="DL54">
        <v>0.1013</v>
      </c>
      <c r="DM54">
        <v>96</v>
      </c>
      <c r="DN54">
        <v>1200</v>
      </c>
    </row>
    <row r="55" spans="1:118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0.50285714285714289</v>
      </c>
      <c r="E55" s="35" t="str">
        <f>D1_MARZO_202655[[#This Row],[SUPER]]</f>
        <v>JORGE</v>
      </c>
      <c r="F55" t="s">
        <v>65</v>
      </c>
      <c r="G55" s="36">
        <v>28160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5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5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0.89485714285714291</v>
      </c>
      <c r="N55" s="5">
        <f>6-ROUNDUP(_xlfn.RANK.EQ(DATA_MARZO_202651[[#This Row],[AL_AC]],DATA_MARZO_202651[AL_AC],0)/(COUNTA(DATA_MARZO_202651[AL_AC])/5),0)</f>
        <v>4</v>
      </c>
      <c r="O55" s="54" t="str">
        <f>IFERROR(VLOOKUP(DATA_MARZO_202651[[#This Row],[ASER_]],$B:$G,4,0),"")</f>
        <v>JOHAN</v>
      </c>
      <c r="P55" s="6">
        <f>SUM(DATA_MARZO_202651[[#This Row],[1]:[30]])</f>
        <v>50112</v>
      </c>
      <c r="Q55" s="6">
        <f>VLOOKUP(DATA_MARZO_202651[[#This Row],[ASER_]],D1_MARZO_202655[[ASESOR_CRR]:[META]],2,0)</f>
        <v>56000</v>
      </c>
      <c r="R55" t="s">
        <v>59</v>
      </c>
      <c r="T55">
        <v>3500</v>
      </c>
      <c r="V55">
        <v>1000</v>
      </c>
      <c r="Z55">
        <v>5500</v>
      </c>
      <c r="AB55" s="6"/>
      <c r="AC55" s="6">
        <v>4500</v>
      </c>
      <c r="AD55" s="6"/>
      <c r="AE55" s="6"/>
      <c r="AF55" s="6"/>
      <c r="AG55" s="6">
        <v>200</v>
      </c>
      <c r="AH55" s="6">
        <v>2200</v>
      </c>
      <c r="AI55" s="6">
        <v>8000</v>
      </c>
      <c r="AJ55" s="6">
        <v>1860</v>
      </c>
      <c r="AK55" s="6">
        <v>3600</v>
      </c>
      <c r="AL55" s="6"/>
      <c r="AM55" s="6"/>
      <c r="AN55" s="6">
        <v>5470</v>
      </c>
      <c r="AO55" s="6">
        <v>2140</v>
      </c>
      <c r="AP55" s="6"/>
      <c r="AQ55" s="6">
        <v>1500</v>
      </c>
      <c r="AR55" s="6">
        <v>10000</v>
      </c>
      <c r="AU55">
        <v>642</v>
      </c>
      <c r="AV55" s="54" t="str" cm="1">
        <f t="array" ref="AV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M55" t="s">
        <v>637</v>
      </c>
      <c r="CN55" t="s">
        <v>2</v>
      </c>
      <c r="CO55" t="s">
        <v>65</v>
      </c>
      <c r="CP55">
        <v>46087</v>
      </c>
      <c r="CQ55">
        <v>1</v>
      </c>
      <c r="CR55">
        <v>1</v>
      </c>
      <c r="CT55">
        <v>1</v>
      </c>
      <c r="CV55">
        <v>2.3148148148148149E-4</v>
      </c>
      <c r="CW55">
        <v>2.3148148148148149E-4</v>
      </c>
      <c r="CX55">
        <v>0.2641087962962963</v>
      </c>
      <c r="CY55">
        <v>8.2800925925925931E-2</v>
      </c>
      <c r="CZ55">
        <v>60</v>
      </c>
      <c r="DA55">
        <v>145</v>
      </c>
      <c r="DB55">
        <v>8</v>
      </c>
      <c r="DC55">
        <v>1.375</v>
      </c>
      <c r="DD55">
        <v>36045</v>
      </c>
      <c r="DE55">
        <v>0.1333</v>
      </c>
      <c r="DF55">
        <v>1</v>
      </c>
      <c r="DG55">
        <v>0.125</v>
      </c>
      <c r="DH55">
        <v>350</v>
      </c>
      <c r="DI55">
        <v>350</v>
      </c>
      <c r="DJ55">
        <v>350</v>
      </c>
      <c r="DK55">
        <v>1</v>
      </c>
      <c r="DL55">
        <v>0.46550000000000002</v>
      </c>
      <c r="DM55">
        <v>96</v>
      </c>
      <c r="DN55">
        <v>350</v>
      </c>
    </row>
    <row r="56" spans="1:118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0.43576785714285715</v>
      </c>
      <c r="E56" s="35" t="str">
        <f>D1_MARZO_202655[[#This Row],[SUPER]]</f>
        <v>JORGE</v>
      </c>
      <c r="F56" t="s">
        <v>377</v>
      </c>
      <c r="G56" s="36">
        <v>24403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5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5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0.74757142857142855</v>
      </c>
      <c r="N56" s="5">
        <f>6-ROUNDUP(_xlfn.RANK.EQ(DATA_MARZO_202651[[#This Row],[AL_AC]],DATA_MARZO_202651[AL_AC],0)/(COUNTA(DATA_MARZO_202651[AL_AC])/5),0)</f>
        <v>3</v>
      </c>
      <c r="O56" s="54" t="str">
        <f>IFERROR(VLOOKUP(DATA_MARZO_202651[[#This Row],[ASER_]],$B:$G,4,0),"")</f>
        <v>LEONOR</v>
      </c>
      <c r="P56" s="6">
        <f>SUM(DATA_MARZO_202651[[#This Row],[1]:[30]])</f>
        <v>26165</v>
      </c>
      <c r="Q56" s="6">
        <f>VLOOKUP(DATA_MARZO_202651[[#This Row],[ASER_]],D1_MARZO_202655[[ASESOR_CRR]:[META]],2,0)</f>
        <v>35000</v>
      </c>
      <c r="R56" t="s">
        <v>73</v>
      </c>
      <c r="W56">
        <v>1530</v>
      </c>
      <c r="X56">
        <v>820</v>
      </c>
      <c r="Z56">
        <v>663</v>
      </c>
      <c r="AA56">
        <v>1600</v>
      </c>
      <c r="AB56" s="6"/>
      <c r="AC56" s="6">
        <v>1150</v>
      </c>
      <c r="AD56" s="6"/>
      <c r="AE56" s="6"/>
      <c r="AF56" s="6"/>
      <c r="AG56" s="6">
        <v>1850</v>
      </c>
      <c r="AH56" s="6"/>
      <c r="AI56" s="6"/>
      <c r="AJ56" s="6">
        <v>3500</v>
      </c>
      <c r="AK56" s="6">
        <v>2830</v>
      </c>
      <c r="AL56" s="6"/>
      <c r="AM56" s="6"/>
      <c r="AN56" s="6">
        <v>272</v>
      </c>
      <c r="AO56" s="6">
        <v>2500</v>
      </c>
      <c r="AP56" s="6">
        <v>1500</v>
      </c>
      <c r="AQ56" s="6"/>
      <c r="AR56" s="6">
        <v>3500</v>
      </c>
      <c r="AU56">
        <v>4450</v>
      </c>
      <c r="AV56" s="54" t="str" cm="1">
        <f t="array" ref="AV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56" t="s">
        <v>637</v>
      </c>
      <c r="CN56" t="s">
        <v>2</v>
      </c>
      <c r="CO56" t="s">
        <v>65</v>
      </c>
      <c r="CP56">
        <v>46112</v>
      </c>
      <c r="CQ56">
        <v>1</v>
      </c>
      <c r="CR56">
        <v>1</v>
      </c>
      <c r="CT56">
        <v>1</v>
      </c>
      <c r="CV56">
        <v>1.8518518518518518E-4</v>
      </c>
      <c r="CW56">
        <v>1.8518518518518518E-4</v>
      </c>
      <c r="CX56">
        <v>0.12971064814814814</v>
      </c>
      <c r="CY56">
        <v>0.1577662037037037</v>
      </c>
      <c r="CZ56">
        <v>30</v>
      </c>
      <c r="DA56">
        <v>110</v>
      </c>
      <c r="DB56">
        <v>3</v>
      </c>
      <c r="DC56">
        <v>2</v>
      </c>
      <c r="DD56">
        <v>15697</v>
      </c>
      <c r="DE56">
        <v>0.1</v>
      </c>
      <c r="DF56">
        <v>1</v>
      </c>
      <c r="DG56">
        <v>0.33329999999999999</v>
      </c>
      <c r="DH56">
        <v>900</v>
      </c>
      <c r="DI56">
        <v>900</v>
      </c>
      <c r="DJ56">
        <v>900</v>
      </c>
      <c r="DK56">
        <v>1</v>
      </c>
      <c r="DL56">
        <v>0.2492</v>
      </c>
      <c r="DM56">
        <v>96</v>
      </c>
      <c r="DN56">
        <v>900</v>
      </c>
    </row>
    <row r="57" spans="1:118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6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5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5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0.18287500000000001</v>
      </c>
      <c r="N57" s="5">
        <f>6-ROUNDUP(_xlfn.RANK.EQ(DATA_MARZO_202651[[#This Row],[AL_AC]],DATA_MARZO_202651[AL_AC],0)/(COUNTA(DATA_MARZO_202651[AL_AC])/5),0)</f>
        <v>1</v>
      </c>
      <c r="O57" s="54" t="str">
        <f>IFERROR(VLOOKUP(DATA_MARZO_202651[[#This Row],[ASER_]],$B:$G,4,0),"")</f>
        <v>LEONOR</v>
      </c>
      <c r="P57" s="6">
        <f>SUM(DATA_MARZO_202651[[#This Row],[1]:[30]])</f>
        <v>2926</v>
      </c>
      <c r="Q57" s="6">
        <f>VLOOKUP(DATA_MARZO_202651[[#This Row],[ASER_]],D1_MARZO_202655[[ASESOR_CRR]:[META]],2,0)</f>
        <v>16000</v>
      </c>
      <c r="R57" t="s">
        <v>557</v>
      </c>
      <c r="X57">
        <v>326</v>
      </c>
      <c r="AB57" s="6">
        <v>1200</v>
      </c>
      <c r="AC57" s="6">
        <v>200</v>
      </c>
      <c r="AD57" s="6">
        <v>300</v>
      </c>
      <c r="AE57" s="6"/>
      <c r="AF57" s="6"/>
      <c r="AG57" s="6">
        <v>500</v>
      </c>
      <c r="AH57" s="6"/>
      <c r="AI57" s="6"/>
      <c r="AJ57" s="6">
        <v>50</v>
      </c>
      <c r="AK57" s="6"/>
      <c r="AL57" s="6"/>
      <c r="AM57" s="6"/>
      <c r="AN57" s="6"/>
      <c r="AO57" s="6"/>
      <c r="AP57" s="6">
        <v>350</v>
      </c>
      <c r="AQ57" s="6"/>
      <c r="AR57" s="6"/>
      <c r="AV57" s="54" t="str" cm="1">
        <f t="array" ref="AV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M57" t="s">
        <v>637</v>
      </c>
      <c r="CN57" t="s">
        <v>6</v>
      </c>
      <c r="CO57" t="s">
        <v>81</v>
      </c>
      <c r="CP57">
        <v>46087</v>
      </c>
      <c r="CQ57">
        <v>1</v>
      </c>
      <c r="CR57">
        <v>1</v>
      </c>
      <c r="CT57">
        <v>1</v>
      </c>
      <c r="CV57">
        <v>8.1018518518518516E-5</v>
      </c>
      <c r="CW57">
        <v>8.1018518518518516E-5</v>
      </c>
      <c r="CX57">
        <v>0.18778935185185186</v>
      </c>
      <c r="CY57">
        <v>0.15530092592592593</v>
      </c>
      <c r="CZ57">
        <v>63</v>
      </c>
      <c r="DA57">
        <v>115</v>
      </c>
      <c r="DB57">
        <v>14</v>
      </c>
      <c r="DC57" t="s">
        <v>682</v>
      </c>
      <c r="DD57">
        <v>41181</v>
      </c>
      <c r="DE57">
        <v>0.22220000000000001</v>
      </c>
      <c r="DF57">
        <v>2</v>
      </c>
      <c r="DG57">
        <v>0.1429</v>
      </c>
      <c r="DH57">
        <v>3650</v>
      </c>
      <c r="DI57">
        <v>1825</v>
      </c>
      <c r="DJ57">
        <v>3650</v>
      </c>
      <c r="DK57">
        <v>1</v>
      </c>
      <c r="DL57">
        <v>0.17419999999999999</v>
      </c>
      <c r="DM57">
        <v>96</v>
      </c>
      <c r="DN57">
        <v>1825</v>
      </c>
    </row>
    <row r="58" spans="1:118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6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5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5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1.8985245901639345</v>
      </c>
      <c r="N58" s="5">
        <f>6-ROUNDUP(_xlfn.RANK.EQ(DATA_MARZO_202651[[#This Row],[AL_AC]],DATA_MARZO_202651[AL_AC],0)/(COUNTA(DATA_MARZO_202651[AL_AC])/5),0)</f>
        <v>5</v>
      </c>
      <c r="O58" s="54" t="str">
        <f>IFERROR(VLOOKUP(DATA_MARZO_202651[[#This Row],[ASER_]],$B:$G,4,0),"")</f>
        <v>KENNETH</v>
      </c>
      <c r="P58" s="6">
        <f>SUM(DATA_MARZO_202651[[#This Row],[1]:[30]])</f>
        <v>57905</v>
      </c>
      <c r="Q58" s="6">
        <f>VLOOKUP(DATA_MARZO_202651[[#This Row],[ASER_]],D1_MARZO_202655[[ASESOR_CRR]:[META]],2,0)</f>
        <v>30500</v>
      </c>
      <c r="R58" t="s">
        <v>34</v>
      </c>
      <c r="U58">
        <v>1250</v>
      </c>
      <c r="V58">
        <v>1450</v>
      </c>
      <c r="Y58">
        <v>500</v>
      </c>
      <c r="Z58">
        <v>1500</v>
      </c>
      <c r="AA58">
        <v>1100</v>
      </c>
      <c r="AB58" s="6">
        <v>8000</v>
      </c>
      <c r="AC58" s="6">
        <v>500</v>
      </c>
      <c r="AD58" s="6">
        <v>2050</v>
      </c>
      <c r="AE58" s="6">
        <v>575</v>
      </c>
      <c r="AF58" s="6"/>
      <c r="AG58" s="6"/>
      <c r="AH58" s="6">
        <v>4100</v>
      </c>
      <c r="AI58" s="6">
        <v>140</v>
      </c>
      <c r="AJ58" s="6"/>
      <c r="AK58" s="6">
        <v>900</v>
      </c>
      <c r="AL58" s="6"/>
      <c r="AM58" s="6"/>
      <c r="AN58" s="6">
        <v>4500</v>
      </c>
      <c r="AO58" s="6"/>
      <c r="AP58" s="6">
        <v>2500</v>
      </c>
      <c r="AQ58" s="6">
        <v>2500</v>
      </c>
      <c r="AR58" s="6">
        <v>24750</v>
      </c>
      <c r="AU58">
        <v>1590</v>
      </c>
      <c r="AV58" s="54" t="str" cm="1">
        <f t="array" ref="AV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CM58" t="s">
        <v>637</v>
      </c>
      <c r="CN58" t="s">
        <v>6</v>
      </c>
      <c r="CO58" t="s">
        <v>97</v>
      </c>
      <c r="CP58">
        <v>46101</v>
      </c>
      <c r="CQ58">
        <v>1</v>
      </c>
      <c r="CR58">
        <v>1</v>
      </c>
      <c r="CT58">
        <v>1</v>
      </c>
      <c r="CV58">
        <v>1.9675925925925926E-4</v>
      </c>
      <c r="CW58">
        <v>1.9675925925925926E-4</v>
      </c>
      <c r="CX58">
        <v>0.18546296296296297</v>
      </c>
      <c r="CY58">
        <v>0.13853009259259258</v>
      </c>
      <c r="CZ58">
        <v>101</v>
      </c>
      <c r="DA58">
        <v>177</v>
      </c>
      <c r="DB58">
        <v>20</v>
      </c>
      <c r="DC58">
        <v>2.15</v>
      </c>
      <c r="DD58">
        <v>27656</v>
      </c>
      <c r="DE58">
        <v>0.19800000000000001</v>
      </c>
      <c r="DF58">
        <v>3</v>
      </c>
      <c r="DG58">
        <v>0.15</v>
      </c>
      <c r="DH58">
        <v>17655</v>
      </c>
      <c r="DI58">
        <v>5885</v>
      </c>
      <c r="DJ58">
        <v>17655</v>
      </c>
      <c r="DK58">
        <v>1</v>
      </c>
      <c r="DL58">
        <v>0.16320000000000001</v>
      </c>
      <c r="DM58">
        <v>96</v>
      </c>
      <c r="DN58">
        <v>5885</v>
      </c>
    </row>
    <row r="59" spans="1:118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6.3116071428571424E-2</v>
      </c>
      <c r="E59" s="35" t="str">
        <f>D1_MARZO_202655[[#This Row],[SUPER]]</f>
        <v>JORGE</v>
      </c>
      <c r="F59" t="s">
        <v>17</v>
      </c>
      <c r="G59" s="36">
        <v>3534.5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5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5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5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0.78362872340425538</v>
      </c>
      <c r="N59" s="5">
        <f>6-ROUNDUP(_xlfn.RANK.EQ(DATA_MARZO_202651[[#This Row],[AL_AC]],DATA_MARZO_202651[AL_AC],0)/(COUNTA(DATA_MARZO_202651[AL_AC])/5),0)</f>
        <v>3</v>
      </c>
      <c r="O59" s="54" t="str">
        <f>IFERROR(VLOOKUP(DATA_MARZO_202651[[#This Row],[ASER_]],$B:$G,4,0),"")</f>
        <v>SANDY</v>
      </c>
      <c r="P59" s="6">
        <f>SUM(DATA_MARZO_202651[[#This Row],[1]:[30]])</f>
        <v>73661.100000000006</v>
      </c>
      <c r="Q59" s="6">
        <f>VLOOKUP(DATA_MARZO_202651[[#This Row],[ASER_]],D1_MARZO_202655[[ASESOR_CRR]:[META]],2,0)</f>
        <v>94000</v>
      </c>
      <c r="R59" t="s">
        <v>78</v>
      </c>
      <c r="U59">
        <v>6000</v>
      </c>
      <c r="V59">
        <v>8750</v>
      </c>
      <c r="X59">
        <v>2345</v>
      </c>
      <c r="Z59">
        <v>10750</v>
      </c>
      <c r="AB59" s="6">
        <v>496</v>
      </c>
      <c r="AC59" s="6">
        <v>1800</v>
      </c>
      <c r="AD59" s="6"/>
      <c r="AE59" s="6"/>
      <c r="AF59" s="6"/>
      <c r="AG59" s="6">
        <v>2800</v>
      </c>
      <c r="AH59" s="6">
        <v>17350.099999999999</v>
      </c>
      <c r="AI59" s="6">
        <v>9000</v>
      </c>
      <c r="AJ59" s="6"/>
      <c r="AK59" s="6">
        <v>800</v>
      </c>
      <c r="AL59" s="6"/>
      <c r="AM59" s="6"/>
      <c r="AN59" s="6">
        <v>1820</v>
      </c>
      <c r="AO59" s="6">
        <v>500</v>
      </c>
      <c r="AP59" s="6">
        <v>4000</v>
      </c>
      <c r="AQ59" s="6"/>
      <c r="AR59" s="6">
        <v>4000</v>
      </c>
      <c r="AU59">
        <v>3250</v>
      </c>
      <c r="AV59" s="54" t="str" cm="1">
        <f t="array" ref="AV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59" t="s">
        <v>637</v>
      </c>
      <c r="CN59" t="s">
        <v>6</v>
      </c>
      <c r="CO59" t="s">
        <v>97</v>
      </c>
      <c r="CP59">
        <v>46108</v>
      </c>
      <c r="CQ59">
        <v>1</v>
      </c>
      <c r="CR59">
        <v>1</v>
      </c>
      <c r="CT59">
        <v>1</v>
      </c>
      <c r="CV59">
        <v>1.5046296296296297E-4</v>
      </c>
      <c r="CW59">
        <v>1.5046296296296297E-4</v>
      </c>
      <c r="CX59">
        <v>0.23395833333333332</v>
      </c>
      <c r="CY59">
        <v>0.13954861111111111</v>
      </c>
      <c r="CZ59">
        <v>111</v>
      </c>
      <c r="DA59">
        <v>184</v>
      </c>
      <c r="DB59">
        <v>24</v>
      </c>
      <c r="DC59" t="s">
        <v>690</v>
      </c>
      <c r="DD59">
        <v>17796</v>
      </c>
      <c r="DE59">
        <v>0.2162</v>
      </c>
      <c r="DF59">
        <v>4</v>
      </c>
      <c r="DG59">
        <v>0.16669999999999999</v>
      </c>
      <c r="DH59">
        <v>17800</v>
      </c>
      <c r="DI59">
        <v>4450</v>
      </c>
      <c r="DJ59">
        <v>18595</v>
      </c>
      <c r="DK59">
        <v>1.0447</v>
      </c>
      <c r="DL59">
        <v>0.15140000000000001</v>
      </c>
      <c r="DM59">
        <v>96</v>
      </c>
      <c r="DN59">
        <v>4649</v>
      </c>
    </row>
    <row r="60" spans="1:118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0.78377142857142856</v>
      </c>
      <c r="N60" s="5">
        <f>6-ROUNDUP(_xlfn.RANK.EQ(DATA_MARZO_202651[[#This Row],[AL_AC]],DATA_MARZO_202651[AL_AC],0)/(COUNTA(DATA_MARZO_202651[AL_AC])/5),0)</f>
        <v>3</v>
      </c>
      <c r="O60" s="54" t="str">
        <f>IFERROR(VLOOKUP(DATA_MARZO_202651[[#This Row],[ASER_]],$B:$G,4,0),"")</f>
        <v>LEONOR</v>
      </c>
      <c r="P60" s="6">
        <f>SUM(DATA_MARZO_202651[[#This Row],[1]:[30]])</f>
        <v>27432</v>
      </c>
      <c r="Q60" s="6">
        <f>VLOOKUP(DATA_MARZO_202651[[#This Row],[ASER_]],D1_MARZO_202655[[ASESOR_CRR]:[META]],2,0)</f>
        <v>35000</v>
      </c>
      <c r="R60" t="s">
        <v>48</v>
      </c>
      <c r="V60">
        <v>550</v>
      </c>
      <c r="X60">
        <v>3700</v>
      </c>
      <c r="Z60">
        <v>1000</v>
      </c>
      <c r="AB60" s="6">
        <v>770</v>
      </c>
      <c r="AC60" s="6">
        <v>4800</v>
      </c>
      <c r="AD60" s="6">
        <v>1500</v>
      </c>
      <c r="AE60" s="6"/>
      <c r="AF60" s="6"/>
      <c r="AG60" s="6"/>
      <c r="AH60" s="6">
        <v>1300</v>
      </c>
      <c r="AI60" s="6">
        <v>660</v>
      </c>
      <c r="AJ60" s="6"/>
      <c r="AK60" s="6">
        <v>1300</v>
      </c>
      <c r="AL60" s="6"/>
      <c r="AM60" s="6"/>
      <c r="AN60" s="6"/>
      <c r="AO60" s="6">
        <v>1000</v>
      </c>
      <c r="AP60" s="6">
        <v>800</v>
      </c>
      <c r="AQ60" s="6"/>
      <c r="AR60" s="6">
        <v>2000</v>
      </c>
      <c r="AS60">
        <v>700</v>
      </c>
      <c r="AU60">
        <v>7352</v>
      </c>
      <c r="AV60" s="54" t="str" cm="1">
        <f t="array" ref="AV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M60" t="s">
        <v>637</v>
      </c>
      <c r="CN60" t="s">
        <v>7</v>
      </c>
      <c r="CO60" t="s">
        <v>49</v>
      </c>
      <c r="CP60">
        <v>46107</v>
      </c>
      <c r="CQ60">
        <v>1</v>
      </c>
      <c r="CR60">
        <v>1</v>
      </c>
      <c r="CT60">
        <v>1</v>
      </c>
      <c r="CV60">
        <v>0</v>
      </c>
      <c r="CW60">
        <v>0</v>
      </c>
      <c r="CX60">
        <v>0.18091435185185184</v>
      </c>
      <c r="CY60">
        <v>0.15565972222222221</v>
      </c>
      <c r="CZ60">
        <v>37</v>
      </c>
      <c r="DA60">
        <v>71</v>
      </c>
      <c r="DB60">
        <v>7</v>
      </c>
      <c r="DC60" t="s">
        <v>853</v>
      </c>
      <c r="DD60">
        <v>26694</v>
      </c>
      <c r="DE60">
        <v>0.18920000000000001</v>
      </c>
      <c r="DF60">
        <v>1</v>
      </c>
      <c r="DG60">
        <v>0.1429</v>
      </c>
      <c r="DH60">
        <v>1500</v>
      </c>
      <c r="DI60">
        <v>1500</v>
      </c>
      <c r="DJ60">
        <v>1730</v>
      </c>
      <c r="DK60">
        <v>1.1533</v>
      </c>
      <c r="DL60">
        <v>0.1171</v>
      </c>
      <c r="DM60">
        <v>96</v>
      </c>
      <c r="DN60">
        <v>1730</v>
      </c>
    </row>
    <row r="61" spans="1:118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1.0562570212765958</v>
      </c>
      <c r="N61" s="5">
        <f>6-ROUNDUP(_xlfn.RANK.EQ(DATA_MARZO_202651[[#This Row],[AL_AC]],DATA_MARZO_202651[AL_AC],0)/(COUNTA(DATA_MARZO_202651[AL_AC])/5),0)</f>
        <v>4</v>
      </c>
      <c r="O61" s="54" t="str">
        <f>IFERROR(VLOOKUP(DATA_MARZO_202651[[#This Row],[ASER_]],$B:$G,4,0),"")</f>
        <v>SANDY</v>
      </c>
      <c r="P61" s="6">
        <f>SUM(DATA_MARZO_202651[[#This Row],[1]:[30]])</f>
        <v>99288.16</v>
      </c>
      <c r="Q61" s="6">
        <f>VLOOKUP(DATA_MARZO_202651[[#This Row],[ASER_]],D1_MARZO_202655[[ASESOR_CRR]:[META]],2,0)</f>
        <v>94000</v>
      </c>
      <c r="R61" t="s">
        <v>76</v>
      </c>
      <c r="U61">
        <v>3450</v>
      </c>
      <c r="V61">
        <v>8660.16</v>
      </c>
      <c r="W61">
        <v>16000</v>
      </c>
      <c r="Z61">
        <v>20000</v>
      </c>
      <c r="AA61">
        <v>4463</v>
      </c>
      <c r="AB61" s="6">
        <v>3500</v>
      </c>
      <c r="AC61" s="6"/>
      <c r="AD61" s="6"/>
      <c r="AE61" s="6"/>
      <c r="AF61" s="6"/>
      <c r="AG61" s="6">
        <v>1000</v>
      </c>
      <c r="AH61" s="6">
        <v>8515</v>
      </c>
      <c r="AI61" s="6"/>
      <c r="AJ61" s="6">
        <v>4000</v>
      </c>
      <c r="AK61" s="6">
        <v>400</v>
      </c>
      <c r="AL61" s="6"/>
      <c r="AM61" s="6"/>
      <c r="AN61" s="6">
        <v>8500</v>
      </c>
      <c r="AO61" s="6">
        <v>1000</v>
      </c>
      <c r="AP61" s="6">
        <v>9000</v>
      </c>
      <c r="AQ61" s="6">
        <v>8800</v>
      </c>
      <c r="AR61" s="6"/>
      <c r="AU61">
        <v>2000</v>
      </c>
      <c r="AV61" s="54" t="str" cm="1">
        <f t="array" ref="AV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CM61" t="s">
        <v>637</v>
      </c>
      <c r="CN61" t="s">
        <v>7</v>
      </c>
      <c r="CO61" t="s">
        <v>73</v>
      </c>
      <c r="CP61">
        <v>46093</v>
      </c>
      <c r="CQ61">
        <v>1</v>
      </c>
      <c r="CR61">
        <v>1</v>
      </c>
      <c r="CT61">
        <v>1</v>
      </c>
      <c r="CV61">
        <v>1.2731481481481483E-3</v>
      </c>
      <c r="CW61">
        <v>1.2731481481481483E-3</v>
      </c>
      <c r="CX61">
        <v>0.23216435185185186</v>
      </c>
      <c r="CY61">
        <v>6.6747685185185188E-2</v>
      </c>
      <c r="CZ61">
        <v>51</v>
      </c>
      <c r="DA61">
        <v>71</v>
      </c>
      <c r="DB61">
        <v>10</v>
      </c>
      <c r="DC61">
        <v>1.6</v>
      </c>
      <c r="DD61">
        <v>17702</v>
      </c>
      <c r="DE61">
        <v>0.1961</v>
      </c>
      <c r="DF61">
        <v>2</v>
      </c>
      <c r="DG61">
        <v>0.2</v>
      </c>
      <c r="DH61">
        <v>2400</v>
      </c>
      <c r="DI61">
        <v>1200</v>
      </c>
      <c r="DJ61">
        <v>2400</v>
      </c>
      <c r="DK61">
        <v>1</v>
      </c>
      <c r="DL61">
        <v>0.128</v>
      </c>
      <c r="DM61">
        <v>96</v>
      </c>
      <c r="DN61">
        <v>1200</v>
      </c>
    </row>
    <row r="62" spans="1:118" x14ac:dyDescent="0.25">
      <c r="CM62" t="s">
        <v>637</v>
      </c>
      <c r="CN62" t="s">
        <v>7</v>
      </c>
      <c r="CO62" t="s">
        <v>73</v>
      </c>
      <c r="CP62">
        <v>46101</v>
      </c>
      <c r="CQ62">
        <v>1</v>
      </c>
      <c r="CR62">
        <v>1</v>
      </c>
      <c r="CS62">
        <v>1</v>
      </c>
      <c r="CV62">
        <v>7.1527777777777779E-3</v>
      </c>
      <c r="CW62">
        <v>7.1527777777777779E-3</v>
      </c>
      <c r="CX62">
        <v>0.19395833333333334</v>
      </c>
      <c r="CY62">
        <v>0.14527777777777778</v>
      </c>
      <c r="CZ62">
        <v>54</v>
      </c>
      <c r="DA62">
        <v>79</v>
      </c>
      <c r="DB62">
        <v>11</v>
      </c>
      <c r="DC62" t="s">
        <v>676</v>
      </c>
      <c r="DD62">
        <v>12387</v>
      </c>
      <c r="DE62">
        <v>0.20369999999999999</v>
      </c>
      <c r="DF62">
        <v>2</v>
      </c>
      <c r="DG62">
        <v>0.18179999999999999</v>
      </c>
      <c r="DH62">
        <v>2602</v>
      </c>
      <c r="DI62">
        <v>1301</v>
      </c>
      <c r="DJ62">
        <v>2602</v>
      </c>
      <c r="DK62">
        <v>1</v>
      </c>
      <c r="DL62">
        <v>0.41070000000000001</v>
      </c>
      <c r="DM62">
        <v>96</v>
      </c>
      <c r="DN62">
        <v>1301</v>
      </c>
    </row>
    <row r="63" spans="1:118" x14ac:dyDescent="0.25">
      <c r="CM63" t="s">
        <v>637</v>
      </c>
      <c r="CN63" t="s">
        <v>7</v>
      </c>
      <c r="CO63" t="s">
        <v>73</v>
      </c>
      <c r="CP63">
        <v>46108</v>
      </c>
      <c r="CQ63">
        <v>1</v>
      </c>
      <c r="CR63">
        <v>1</v>
      </c>
      <c r="CT63">
        <v>1</v>
      </c>
      <c r="CV63">
        <v>2.8703703703703703E-3</v>
      </c>
      <c r="CW63">
        <v>2.8703703703703703E-3</v>
      </c>
      <c r="CX63">
        <v>0.18113425925925927</v>
      </c>
      <c r="CY63">
        <v>0.1948148148148148</v>
      </c>
      <c r="CZ63">
        <v>53</v>
      </c>
      <c r="DA63">
        <v>70</v>
      </c>
      <c r="DB63">
        <v>8</v>
      </c>
      <c r="DC63">
        <v>1.375</v>
      </c>
      <c r="DD63">
        <v>28528</v>
      </c>
      <c r="DE63">
        <v>0.15090000000000001</v>
      </c>
      <c r="DF63">
        <v>1</v>
      </c>
      <c r="DG63">
        <v>0.125</v>
      </c>
      <c r="DH63">
        <v>3500</v>
      </c>
      <c r="DI63">
        <v>3500</v>
      </c>
      <c r="DJ63">
        <v>3500</v>
      </c>
      <c r="DK63">
        <v>1</v>
      </c>
      <c r="DL63">
        <v>0.1368</v>
      </c>
      <c r="DM63">
        <v>96</v>
      </c>
      <c r="DN63">
        <v>3500</v>
      </c>
    </row>
    <row r="64" spans="1:118" x14ac:dyDescent="0.25">
      <c r="CM64" t="s">
        <v>637</v>
      </c>
      <c r="CN64" t="s">
        <v>2</v>
      </c>
      <c r="CO64" t="s">
        <v>25</v>
      </c>
      <c r="CP64">
        <v>46099</v>
      </c>
      <c r="CQ64">
        <v>1</v>
      </c>
      <c r="CR64">
        <v>1</v>
      </c>
      <c r="CT64">
        <v>1</v>
      </c>
      <c r="CV64">
        <v>1.8287037037037037E-3</v>
      </c>
      <c r="CW64">
        <v>1.8287037037037037E-3</v>
      </c>
      <c r="CX64">
        <v>0.17180555555555554</v>
      </c>
      <c r="CY64">
        <v>0.13875000000000001</v>
      </c>
      <c r="CZ64">
        <v>58</v>
      </c>
      <c r="DA64">
        <v>117</v>
      </c>
      <c r="DB64">
        <v>19</v>
      </c>
      <c r="DC64" t="s">
        <v>686</v>
      </c>
      <c r="DD64">
        <v>42889</v>
      </c>
      <c r="DE64">
        <v>0.3276</v>
      </c>
      <c r="DF64">
        <v>2</v>
      </c>
      <c r="DG64">
        <v>0.1053</v>
      </c>
      <c r="DH64">
        <v>3000</v>
      </c>
      <c r="DI64">
        <v>1500</v>
      </c>
      <c r="DJ64">
        <v>3000</v>
      </c>
      <c r="DK64">
        <v>1</v>
      </c>
      <c r="DL64">
        <v>0.2215</v>
      </c>
      <c r="DM64">
        <v>92</v>
      </c>
      <c r="DN64">
        <v>1500</v>
      </c>
    </row>
    <row r="65" spans="91:118" x14ac:dyDescent="0.25">
      <c r="CM65" t="s">
        <v>637</v>
      </c>
      <c r="CN65" t="s">
        <v>6</v>
      </c>
      <c r="CO65" t="s">
        <v>19</v>
      </c>
      <c r="CP65">
        <v>46104</v>
      </c>
      <c r="CQ65">
        <v>1</v>
      </c>
      <c r="CR65">
        <v>1</v>
      </c>
      <c r="CT65">
        <v>1</v>
      </c>
      <c r="CV65">
        <v>0</v>
      </c>
      <c r="CW65">
        <v>0</v>
      </c>
      <c r="CX65">
        <v>0.21365740740740741</v>
      </c>
      <c r="CY65">
        <v>0.12175925925925926</v>
      </c>
      <c r="CZ65">
        <v>173</v>
      </c>
      <c r="DA65">
        <v>260</v>
      </c>
      <c r="DB65">
        <v>19</v>
      </c>
      <c r="DC65" t="s">
        <v>728</v>
      </c>
      <c r="DD65">
        <v>19690</v>
      </c>
      <c r="DE65">
        <v>0.10979999999999999</v>
      </c>
      <c r="DF65">
        <v>2</v>
      </c>
      <c r="DG65">
        <v>0.1053</v>
      </c>
      <c r="DH65">
        <v>2880</v>
      </c>
      <c r="DI65">
        <v>1440</v>
      </c>
      <c r="DJ65">
        <v>2880</v>
      </c>
      <c r="DK65">
        <v>1</v>
      </c>
      <c r="DL65">
        <v>0.27160000000000001</v>
      </c>
      <c r="DM65">
        <v>92</v>
      </c>
      <c r="DN65">
        <v>1440</v>
      </c>
    </row>
    <row r="66" spans="91:118" x14ac:dyDescent="0.25">
      <c r="CM66" t="s">
        <v>637</v>
      </c>
      <c r="CN66" t="s">
        <v>6</v>
      </c>
      <c r="CO66" t="s">
        <v>19</v>
      </c>
      <c r="CP66">
        <v>46107</v>
      </c>
      <c r="CQ66">
        <v>1</v>
      </c>
      <c r="CR66">
        <v>1</v>
      </c>
      <c r="CT66">
        <v>1</v>
      </c>
      <c r="CV66">
        <v>1.1574074074074075E-4</v>
      </c>
      <c r="CW66">
        <v>1.1574074074074075E-4</v>
      </c>
      <c r="CX66">
        <v>0.20730324074074075</v>
      </c>
      <c r="CY66">
        <v>0.15349537037037037</v>
      </c>
      <c r="CZ66">
        <v>151</v>
      </c>
      <c r="DA66">
        <v>246</v>
      </c>
      <c r="DB66">
        <v>15</v>
      </c>
      <c r="DC66">
        <v>2</v>
      </c>
      <c r="DD66">
        <v>35544</v>
      </c>
      <c r="DE66">
        <v>9.9299999999999999E-2</v>
      </c>
      <c r="DF66">
        <v>1</v>
      </c>
      <c r="DG66">
        <v>6.6699999999999995E-2</v>
      </c>
      <c r="DH66">
        <v>2300</v>
      </c>
      <c r="DI66">
        <v>2300</v>
      </c>
      <c r="DJ66">
        <v>2300</v>
      </c>
      <c r="DK66">
        <v>1</v>
      </c>
      <c r="DL66">
        <v>0.22170000000000001</v>
      </c>
      <c r="DM66">
        <v>92</v>
      </c>
      <c r="DN66">
        <v>2300</v>
      </c>
    </row>
    <row r="67" spans="91:118" x14ac:dyDescent="0.25">
      <c r="CM67" t="s">
        <v>637</v>
      </c>
      <c r="CN67" t="s">
        <v>6</v>
      </c>
      <c r="CO67" t="s">
        <v>80</v>
      </c>
      <c r="CP67">
        <v>46099</v>
      </c>
      <c r="CQ67">
        <v>1</v>
      </c>
      <c r="CR67">
        <v>1</v>
      </c>
      <c r="CT67">
        <v>1</v>
      </c>
      <c r="CV67">
        <v>6.9444444444444444E-5</v>
      </c>
      <c r="CW67">
        <v>6.9444444444444444E-5</v>
      </c>
      <c r="CX67">
        <v>0.19922453703703705</v>
      </c>
      <c r="CY67">
        <v>0.19393518518518518</v>
      </c>
      <c r="CZ67">
        <v>77</v>
      </c>
      <c r="DA67">
        <v>118</v>
      </c>
      <c r="DB67">
        <v>10</v>
      </c>
      <c r="DC67">
        <v>2.2999999999999998</v>
      </c>
      <c r="DD67">
        <v>33335</v>
      </c>
      <c r="DE67">
        <v>0.12989999999999999</v>
      </c>
      <c r="DF67">
        <v>1</v>
      </c>
      <c r="DG67">
        <v>0.1</v>
      </c>
      <c r="DH67">
        <v>550</v>
      </c>
      <c r="DI67">
        <v>550</v>
      </c>
      <c r="DJ67">
        <v>550</v>
      </c>
      <c r="DK67">
        <v>1</v>
      </c>
      <c r="DL67">
        <v>0.1799</v>
      </c>
      <c r="DM67">
        <v>92</v>
      </c>
      <c r="DN67">
        <v>550</v>
      </c>
    </row>
    <row r="68" spans="91:118" x14ac:dyDescent="0.25">
      <c r="CM68" t="s">
        <v>637</v>
      </c>
      <c r="CN68" t="s">
        <v>6</v>
      </c>
      <c r="CO68" t="s">
        <v>80</v>
      </c>
      <c r="CP68">
        <v>46108</v>
      </c>
      <c r="CQ68">
        <v>1</v>
      </c>
      <c r="CR68">
        <v>1</v>
      </c>
      <c r="CT68">
        <v>1</v>
      </c>
      <c r="CV68">
        <v>5.7870370370370373E-5</v>
      </c>
      <c r="CW68">
        <v>5.7870370370370373E-5</v>
      </c>
      <c r="CX68">
        <v>0.21280092592592592</v>
      </c>
      <c r="CY68">
        <v>0.13893518518518519</v>
      </c>
      <c r="CZ68">
        <v>65</v>
      </c>
      <c r="DA68">
        <v>110</v>
      </c>
      <c r="DB68">
        <v>15</v>
      </c>
      <c r="DC68" t="s">
        <v>745</v>
      </c>
      <c r="DD68">
        <v>39257</v>
      </c>
      <c r="DE68">
        <v>0.23080000000000001</v>
      </c>
      <c r="DF68">
        <v>1</v>
      </c>
      <c r="DG68">
        <v>6.6699999999999995E-2</v>
      </c>
      <c r="DH68">
        <v>654</v>
      </c>
      <c r="DI68">
        <v>654</v>
      </c>
      <c r="DJ68">
        <v>654</v>
      </c>
      <c r="DK68">
        <v>1</v>
      </c>
      <c r="DL68">
        <v>0.18010000000000001</v>
      </c>
      <c r="DM68">
        <v>92</v>
      </c>
      <c r="DN68">
        <v>654</v>
      </c>
    </row>
    <row r="69" spans="91:118" x14ac:dyDescent="0.25">
      <c r="CM69" t="s">
        <v>637</v>
      </c>
      <c r="CN69" t="s">
        <v>6</v>
      </c>
      <c r="CO69" t="s">
        <v>81</v>
      </c>
      <c r="CP69">
        <v>46092</v>
      </c>
      <c r="CQ69">
        <v>1</v>
      </c>
      <c r="CR69">
        <v>1</v>
      </c>
      <c r="CT69">
        <v>1</v>
      </c>
      <c r="CV69">
        <v>1.273148148148148E-4</v>
      </c>
      <c r="CW69">
        <v>1.273148148148148E-4</v>
      </c>
      <c r="CX69">
        <v>0.27319444444444446</v>
      </c>
      <c r="CY69">
        <v>8.3287037037037034E-2</v>
      </c>
      <c r="CZ69">
        <v>58</v>
      </c>
      <c r="DA69">
        <v>132</v>
      </c>
      <c r="DB69">
        <v>10</v>
      </c>
      <c r="DC69">
        <v>2.2999999999999998</v>
      </c>
      <c r="DD69">
        <v>22683</v>
      </c>
      <c r="DE69">
        <v>0.1724</v>
      </c>
      <c r="DF69">
        <v>2</v>
      </c>
      <c r="DG69">
        <v>0.2</v>
      </c>
      <c r="DH69">
        <v>2200</v>
      </c>
      <c r="DI69">
        <v>1100</v>
      </c>
      <c r="DJ69">
        <v>2200</v>
      </c>
      <c r="DK69">
        <v>1</v>
      </c>
      <c r="DL69">
        <v>0.1086</v>
      </c>
      <c r="DM69">
        <v>92</v>
      </c>
      <c r="DN69">
        <v>1100</v>
      </c>
    </row>
    <row r="70" spans="91:118" x14ac:dyDescent="0.25">
      <c r="CM70" t="s">
        <v>637</v>
      </c>
      <c r="CN70" t="s">
        <v>6</v>
      </c>
      <c r="CO70" t="s">
        <v>81</v>
      </c>
      <c r="CP70">
        <v>46097</v>
      </c>
      <c r="CQ70">
        <v>1</v>
      </c>
      <c r="CR70">
        <v>1</v>
      </c>
      <c r="CT70">
        <v>1</v>
      </c>
      <c r="CV70">
        <v>8.1018518518518516E-5</v>
      </c>
      <c r="CW70">
        <v>8.1018518518518516E-5</v>
      </c>
      <c r="CX70">
        <v>0.35327546296296297</v>
      </c>
      <c r="CY70">
        <v>9.6099537037037039E-2</v>
      </c>
      <c r="CZ70">
        <v>89</v>
      </c>
      <c r="DA70">
        <v>163</v>
      </c>
      <c r="DB70">
        <v>21</v>
      </c>
      <c r="DC70" t="s">
        <v>965</v>
      </c>
      <c r="DD70">
        <v>19134</v>
      </c>
      <c r="DE70">
        <v>0.23599999999999999</v>
      </c>
      <c r="DF70">
        <v>1</v>
      </c>
      <c r="DG70">
        <v>4.7600000000000003E-2</v>
      </c>
      <c r="DH70">
        <v>420</v>
      </c>
      <c r="DI70">
        <v>420</v>
      </c>
      <c r="DJ70">
        <v>420</v>
      </c>
      <c r="DK70">
        <v>1</v>
      </c>
      <c r="DL70">
        <v>0.1802</v>
      </c>
      <c r="DM70">
        <v>92</v>
      </c>
      <c r="DN70">
        <v>420</v>
      </c>
    </row>
    <row r="71" spans="91:118" x14ac:dyDescent="0.25">
      <c r="CM71" t="s">
        <v>637</v>
      </c>
      <c r="CN71" t="s">
        <v>6</v>
      </c>
      <c r="CO71" t="s">
        <v>37</v>
      </c>
      <c r="CP71">
        <v>46098</v>
      </c>
      <c r="CQ71">
        <v>1</v>
      </c>
      <c r="CR71">
        <v>1</v>
      </c>
      <c r="CT71">
        <v>1</v>
      </c>
      <c r="CV71">
        <v>1.273148148148148E-4</v>
      </c>
      <c r="CW71">
        <v>1.273148148148148E-4</v>
      </c>
      <c r="CX71">
        <v>0.19443287037037038</v>
      </c>
      <c r="CY71">
        <v>0.15363425925925925</v>
      </c>
      <c r="CZ71">
        <v>67</v>
      </c>
      <c r="DA71">
        <v>143</v>
      </c>
      <c r="DB71">
        <v>14</v>
      </c>
      <c r="DC71" t="s">
        <v>799</v>
      </c>
      <c r="DD71">
        <v>29690</v>
      </c>
      <c r="DE71">
        <v>0.20899999999999999</v>
      </c>
      <c r="DF71">
        <v>1</v>
      </c>
      <c r="DG71">
        <v>7.1400000000000005E-2</v>
      </c>
      <c r="DH71">
        <v>3800</v>
      </c>
      <c r="DI71">
        <v>3800</v>
      </c>
      <c r="DJ71">
        <v>3800</v>
      </c>
      <c r="DK71">
        <v>1</v>
      </c>
      <c r="DL71">
        <v>0.2243</v>
      </c>
      <c r="DM71">
        <v>92</v>
      </c>
      <c r="DN71">
        <v>3800</v>
      </c>
    </row>
    <row r="72" spans="91:118" x14ac:dyDescent="0.25">
      <c r="CM72" t="s">
        <v>637</v>
      </c>
      <c r="CN72" t="s">
        <v>6</v>
      </c>
      <c r="CO72" t="s">
        <v>50</v>
      </c>
      <c r="CP72">
        <v>46100</v>
      </c>
      <c r="CQ72">
        <v>1</v>
      </c>
      <c r="CR72">
        <v>1</v>
      </c>
      <c r="CS72">
        <v>1</v>
      </c>
      <c r="CV72">
        <v>2.5937499999999999E-2</v>
      </c>
      <c r="CW72">
        <v>2.5937499999999999E-2</v>
      </c>
      <c r="CX72">
        <v>0.15726851851851853</v>
      </c>
      <c r="CY72">
        <v>0.11938657407407408</v>
      </c>
      <c r="CZ72">
        <v>59</v>
      </c>
      <c r="DA72">
        <v>117</v>
      </c>
      <c r="DB72">
        <v>11</v>
      </c>
      <c r="DC72" t="s">
        <v>698</v>
      </c>
      <c r="DD72">
        <v>20826</v>
      </c>
      <c r="DE72">
        <v>0.18640000000000001</v>
      </c>
      <c r="DF72">
        <v>1</v>
      </c>
      <c r="DG72">
        <v>9.0899999999999995E-2</v>
      </c>
      <c r="DH72">
        <v>3500</v>
      </c>
      <c r="DI72">
        <v>3500</v>
      </c>
      <c r="DJ72">
        <v>3500</v>
      </c>
      <c r="DK72">
        <v>1</v>
      </c>
      <c r="DL72">
        <v>0.36159999999999998</v>
      </c>
      <c r="DM72">
        <v>92</v>
      </c>
      <c r="DN72">
        <v>3500</v>
      </c>
    </row>
    <row r="73" spans="91:118" x14ac:dyDescent="0.25">
      <c r="CM73" t="s">
        <v>637</v>
      </c>
      <c r="CN73" t="s">
        <v>6</v>
      </c>
      <c r="CO73" t="s">
        <v>34</v>
      </c>
      <c r="CP73">
        <v>46085</v>
      </c>
      <c r="CQ73">
        <v>1</v>
      </c>
      <c r="CR73">
        <v>1</v>
      </c>
      <c r="CT73">
        <v>1</v>
      </c>
      <c r="CV73">
        <v>2.3148148148148147E-5</v>
      </c>
      <c r="CW73">
        <v>2.3148148148148147E-5</v>
      </c>
      <c r="CX73">
        <v>0.23523148148148149</v>
      </c>
      <c r="CY73">
        <v>0.10900462962962963</v>
      </c>
      <c r="CZ73">
        <v>81</v>
      </c>
      <c r="DA73">
        <v>117</v>
      </c>
      <c r="DB73">
        <v>9</v>
      </c>
      <c r="DC73" t="s">
        <v>710</v>
      </c>
      <c r="DD73">
        <v>13961</v>
      </c>
      <c r="DE73">
        <v>0.1111</v>
      </c>
      <c r="DF73">
        <v>2</v>
      </c>
      <c r="DG73">
        <v>0.22220000000000001</v>
      </c>
      <c r="DH73">
        <v>1450</v>
      </c>
      <c r="DI73">
        <v>725</v>
      </c>
      <c r="DJ73">
        <v>1450</v>
      </c>
      <c r="DK73">
        <v>1</v>
      </c>
      <c r="DL73">
        <v>0.24560000000000001</v>
      </c>
      <c r="DM73">
        <v>92</v>
      </c>
      <c r="DN73">
        <v>725</v>
      </c>
    </row>
    <row r="74" spans="91:118" x14ac:dyDescent="0.25">
      <c r="CM74" t="s">
        <v>637</v>
      </c>
      <c r="CN74" t="s">
        <v>6</v>
      </c>
      <c r="CO74" t="s">
        <v>34</v>
      </c>
      <c r="CP74">
        <v>46106</v>
      </c>
      <c r="CQ74">
        <v>1</v>
      </c>
      <c r="CR74">
        <v>1</v>
      </c>
      <c r="CT74">
        <v>1</v>
      </c>
      <c r="CV74">
        <v>5.7870370370370373E-5</v>
      </c>
      <c r="CW74">
        <v>5.7870370370370373E-5</v>
      </c>
      <c r="CX74">
        <v>0.11642361111111112</v>
      </c>
      <c r="CY74">
        <v>0.17678240740740742</v>
      </c>
      <c r="CZ74">
        <v>118</v>
      </c>
      <c r="DA74">
        <v>151</v>
      </c>
      <c r="DB74">
        <v>3</v>
      </c>
      <c r="DC74">
        <v>3</v>
      </c>
      <c r="DD74">
        <v>21361</v>
      </c>
      <c r="DE74">
        <v>2.5399999999999999E-2</v>
      </c>
      <c r="DF74">
        <v>1</v>
      </c>
      <c r="DG74">
        <v>0.33329999999999999</v>
      </c>
      <c r="DH74">
        <v>2500</v>
      </c>
      <c r="DI74">
        <v>2500</v>
      </c>
      <c r="DJ74">
        <v>2500</v>
      </c>
      <c r="DK74">
        <v>1</v>
      </c>
      <c r="DL74">
        <v>0.1065</v>
      </c>
      <c r="DM74">
        <v>92</v>
      </c>
      <c r="DN74">
        <v>2500</v>
      </c>
    </row>
    <row r="75" spans="91:118" x14ac:dyDescent="0.25">
      <c r="CM75" t="s">
        <v>637</v>
      </c>
      <c r="CN75" t="s">
        <v>7</v>
      </c>
      <c r="CO75" t="s">
        <v>495</v>
      </c>
      <c r="CP75">
        <v>46094</v>
      </c>
      <c r="CQ75">
        <v>1</v>
      </c>
      <c r="CR75">
        <v>1</v>
      </c>
      <c r="CT75">
        <v>1</v>
      </c>
      <c r="CV75">
        <v>0</v>
      </c>
      <c r="CW75">
        <v>0</v>
      </c>
      <c r="CX75">
        <v>0.18435185185185185</v>
      </c>
      <c r="CY75">
        <v>0.17460648148148147</v>
      </c>
      <c r="CZ75">
        <v>136</v>
      </c>
      <c r="DA75">
        <v>295</v>
      </c>
      <c r="DB75">
        <v>41</v>
      </c>
      <c r="DC75" t="s">
        <v>875</v>
      </c>
      <c r="DD75">
        <v>8447</v>
      </c>
      <c r="DE75">
        <v>0.30149999999999999</v>
      </c>
      <c r="DF75">
        <v>3</v>
      </c>
      <c r="DG75">
        <v>7.3200000000000001E-2</v>
      </c>
      <c r="DH75">
        <v>450</v>
      </c>
      <c r="DI75">
        <v>150</v>
      </c>
      <c r="DJ75">
        <v>450</v>
      </c>
      <c r="DK75">
        <v>1</v>
      </c>
      <c r="DL75">
        <v>0.1691</v>
      </c>
      <c r="DM75">
        <v>92</v>
      </c>
      <c r="DN75">
        <v>150</v>
      </c>
    </row>
    <row r="76" spans="91:118" x14ac:dyDescent="0.25">
      <c r="CM76" t="s">
        <v>637</v>
      </c>
      <c r="CN76" t="s">
        <v>7</v>
      </c>
      <c r="CO76" t="s">
        <v>495</v>
      </c>
      <c r="CP76">
        <v>46099</v>
      </c>
      <c r="CQ76">
        <v>1</v>
      </c>
      <c r="CR76">
        <v>1</v>
      </c>
      <c r="CT76">
        <v>1</v>
      </c>
      <c r="CV76">
        <v>1.6203703703703703E-4</v>
      </c>
      <c r="CW76">
        <v>1.6203703703703703E-4</v>
      </c>
      <c r="CX76">
        <v>0.19740740740740742</v>
      </c>
      <c r="CY76">
        <v>0.14804398148148148</v>
      </c>
      <c r="CZ76">
        <v>203</v>
      </c>
      <c r="DA76">
        <v>369</v>
      </c>
      <c r="DB76">
        <v>38</v>
      </c>
      <c r="DC76">
        <v>1.5</v>
      </c>
      <c r="DD76">
        <v>7454</v>
      </c>
      <c r="DE76">
        <v>0.18720000000000001</v>
      </c>
      <c r="DM76">
        <v>92</v>
      </c>
    </row>
    <row r="77" spans="91:118" x14ac:dyDescent="0.25">
      <c r="CM77" t="s">
        <v>637</v>
      </c>
      <c r="CN77" t="s">
        <v>7</v>
      </c>
      <c r="CO77" t="s">
        <v>51</v>
      </c>
      <c r="CP77">
        <v>46099</v>
      </c>
      <c r="CQ77">
        <v>1</v>
      </c>
      <c r="CR77">
        <v>1</v>
      </c>
      <c r="CT77">
        <v>1</v>
      </c>
      <c r="CV77">
        <v>0</v>
      </c>
      <c r="CW77">
        <v>0</v>
      </c>
      <c r="CX77">
        <v>0.2137037037037037</v>
      </c>
      <c r="CY77">
        <v>0.10012731481481481</v>
      </c>
      <c r="CZ77">
        <v>88</v>
      </c>
      <c r="DA77">
        <v>176</v>
      </c>
      <c r="DB77">
        <v>8</v>
      </c>
      <c r="DC77">
        <v>1.625</v>
      </c>
      <c r="DD77">
        <v>43348</v>
      </c>
      <c r="DE77">
        <v>9.0899999999999995E-2</v>
      </c>
      <c r="DM77">
        <v>92</v>
      </c>
    </row>
    <row r="78" spans="91:118" x14ac:dyDescent="0.25">
      <c r="CM78" t="s">
        <v>637</v>
      </c>
      <c r="CN78" t="s">
        <v>7</v>
      </c>
      <c r="CO78" t="s">
        <v>49</v>
      </c>
      <c r="CP78">
        <v>46094</v>
      </c>
      <c r="CQ78">
        <v>1</v>
      </c>
      <c r="CR78">
        <v>1</v>
      </c>
      <c r="CT78">
        <v>1</v>
      </c>
      <c r="CV78">
        <v>0</v>
      </c>
      <c r="CW78">
        <v>0</v>
      </c>
      <c r="CX78">
        <v>0.24126157407407409</v>
      </c>
      <c r="CY78">
        <v>0.12375</v>
      </c>
      <c r="CZ78">
        <v>61</v>
      </c>
      <c r="DA78">
        <v>96</v>
      </c>
      <c r="DB78">
        <v>15</v>
      </c>
      <c r="DC78" t="s">
        <v>677</v>
      </c>
      <c r="DD78">
        <v>27746</v>
      </c>
      <c r="DE78">
        <v>0.24590000000000001</v>
      </c>
      <c r="DF78">
        <v>1</v>
      </c>
      <c r="DG78">
        <v>6.6699999999999995E-2</v>
      </c>
      <c r="DH78">
        <v>500</v>
      </c>
      <c r="DI78">
        <v>500</v>
      </c>
      <c r="DJ78">
        <v>500</v>
      </c>
      <c r="DK78">
        <v>1</v>
      </c>
      <c r="DL78">
        <v>0.21590000000000001</v>
      </c>
      <c r="DM78">
        <v>92</v>
      </c>
      <c r="DN78">
        <v>500</v>
      </c>
    </row>
    <row r="79" spans="91:118" x14ac:dyDescent="0.25">
      <c r="CM79" t="s">
        <v>637</v>
      </c>
      <c r="CN79" t="s">
        <v>7</v>
      </c>
      <c r="CO79" t="s">
        <v>565</v>
      </c>
      <c r="CP79">
        <v>46099</v>
      </c>
      <c r="CQ79">
        <v>1</v>
      </c>
      <c r="CR79">
        <v>1</v>
      </c>
      <c r="CT79">
        <v>1</v>
      </c>
      <c r="CV79">
        <v>1.8518518518518518E-4</v>
      </c>
      <c r="CW79">
        <v>1.8518518518518518E-4</v>
      </c>
      <c r="CX79">
        <v>0.18135416666666668</v>
      </c>
      <c r="CY79">
        <v>0.10104166666666667</v>
      </c>
      <c r="CZ79">
        <v>131</v>
      </c>
      <c r="DA79">
        <v>224</v>
      </c>
      <c r="DB79">
        <v>45</v>
      </c>
      <c r="DC79" t="s">
        <v>677</v>
      </c>
      <c r="DD79">
        <v>19674</v>
      </c>
      <c r="DE79">
        <v>0.34350000000000003</v>
      </c>
      <c r="DM79">
        <v>92</v>
      </c>
    </row>
    <row r="80" spans="91:118" x14ac:dyDescent="0.25">
      <c r="CM80" t="s">
        <v>637</v>
      </c>
      <c r="CN80" t="s">
        <v>7</v>
      </c>
      <c r="CO80" t="s">
        <v>549</v>
      </c>
      <c r="CP80">
        <v>46099</v>
      </c>
      <c r="CQ80">
        <v>1</v>
      </c>
      <c r="CR80">
        <v>1</v>
      </c>
      <c r="CT80">
        <v>1</v>
      </c>
      <c r="CV80">
        <v>2.3148148148148149E-4</v>
      </c>
      <c r="CW80">
        <v>2.3148148148148149E-4</v>
      </c>
      <c r="CX80">
        <v>0.19259259259259259</v>
      </c>
      <c r="CY80">
        <v>0.12228009259259259</v>
      </c>
      <c r="CZ80">
        <v>180</v>
      </c>
      <c r="DA80">
        <v>241</v>
      </c>
      <c r="DB80">
        <v>29</v>
      </c>
      <c r="DC80" t="s">
        <v>972</v>
      </c>
      <c r="DD80">
        <v>13618</v>
      </c>
      <c r="DE80">
        <v>0.16109999999999999</v>
      </c>
      <c r="DM80">
        <v>92</v>
      </c>
    </row>
    <row r="81" spans="91:118" x14ac:dyDescent="0.25">
      <c r="CM81" t="s">
        <v>637</v>
      </c>
      <c r="CN81" t="s">
        <v>7</v>
      </c>
      <c r="CO81" t="s">
        <v>73</v>
      </c>
      <c r="CP81">
        <v>46100</v>
      </c>
      <c r="CQ81">
        <v>1</v>
      </c>
      <c r="CR81">
        <v>1</v>
      </c>
      <c r="CS81">
        <v>1</v>
      </c>
      <c r="CV81">
        <v>8.4375000000000006E-3</v>
      </c>
      <c r="CW81">
        <v>8.4375000000000006E-3</v>
      </c>
      <c r="CX81">
        <v>0.23130787037037037</v>
      </c>
      <c r="CY81">
        <v>0.11055555555555556</v>
      </c>
      <c r="CZ81">
        <v>77</v>
      </c>
      <c r="DA81">
        <v>112</v>
      </c>
      <c r="DB81">
        <v>13</v>
      </c>
      <c r="DC81" t="s">
        <v>882</v>
      </c>
      <c r="DD81">
        <v>21002</v>
      </c>
      <c r="DE81">
        <v>0.16880000000000001</v>
      </c>
      <c r="DF81">
        <v>1</v>
      </c>
      <c r="DG81">
        <v>7.6899999999999996E-2</v>
      </c>
      <c r="DH81">
        <v>3500</v>
      </c>
      <c r="DI81">
        <v>3500</v>
      </c>
      <c r="DJ81">
        <v>3500</v>
      </c>
      <c r="DK81">
        <v>1</v>
      </c>
      <c r="DL81">
        <v>8.77E-2</v>
      </c>
      <c r="DM81">
        <v>92</v>
      </c>
      <c r="DN81">
        <v>3500</v>
      </c>
    </row>
    <row r="82" spans="91:118" x14ac:dyDescent="0.25">
      <c r="CM82" t="s">
        <v>637</v>
      </c>
      <c r="CN82" t="s">
        <v>7</v>
      </c>
      <c r="CO82" t="s">
        <v>557</v>
      </c>
      <c r="CP82">
        <v>46099</v>
      </c>
      <c r="CQ82">
        <v>1</v>
      </c>
      <c r="CR82">
        <v>1</v>
      </c>
      <c r="CT82">
        <v>1</v>
      </c>
      <c r="CV82">
        <v>0</v>
      </c>
      <c r="CW82">
        <v>0</v>
      </c>
      <c r="CX82">
        <v>0.16243055555555555</v>
      </c>
      <c r="CY82">
        <v>0.14445601851851853</v>
      </c>
      <c r="CZ82">
        <v>126</v>
      </c>
      <c r="DA82">
        <v>234</v>
      </c>
      <c r="DB82">
        <v>31</v>
      </c>
      <c r="DC82" t="s">
        <v>1022</v>
      </c>
      <c r="DD82">
        <v>7219</v>
      </c>
      <c r="DE82">
        <v>0.246</v>
      </c>
      <c r="DM82">
        <v>92</v>
      </c>
    </row>
    <row r="83" spans="91:118" x14ac:dyDescent="0.25">
      <c r="CM83" t="s">
        <v>637</v>
      </c>
      <c r="CN83" t="s">
        <v>7</v>
      </c>
      <c r="CO83" t="s">
        <v>48</v>
      </c>
      <c r="CP83">
        <v>46099</v>
      </c>
      <c r="CQ83">
        <v>1</v>
      </c>
      <c r="CR83">
        <v>1</v>
      </c>
      <c r="CT83">
        <v>1</v>
      </c>
      <c r="CV83">
        <v>1.3888888888888889E-4</v>
      </c>
      <c r="CW83">
        <v>1.3888888888888889E-4</v>
      </c>
      <c r="CX83">
        <v>0.22799768518518518</v>
      </c>
      <c r="CY83">
        <v>0.10930555555555556</v>
      </c>
      <c r="CZ83">
        <v>106</v>
      </c>
      <c r="DA83">
        <v>147</v>
      </c>
      <c r="DB83">
        <v>20</v>
      </c>
      <c r="DC83">
        <v>1.45</v>
      </c>
      <c r="DD83">
        <v>15784</v>
      </c>
      <c r="DE83">
        <v>0.18870000000000001</v>
      </c>
      <c r="DM83">
        <v>92</v>
      </c>
    </row>
    <row r="84" spans="91:118" x14ac:dyDescent="0.25">
      <c r="CM84" t="s">
        <v>637</v>
      </c>
      <c r="CN84" t="s">
        <v>3</v>
      </c>
      <c r="CO84" t="s">
        <v>174</v>
      </c>
      <c r="CP84">
        <v>46108</v>
      </c>
      <c r="CQ84">
        <v>1</v>
      </c>
      <c r="CR84">
        <v>1</v>
      </c>
      <c r="CT84">
        <v>1</v>
      </c>
      <c r="CV84">
        <v>0</v>
      </c>
      <c r="CW84">
        <v>0</v>
      </c>
      <c r="CX84">
        <v>0.18905092592592593</v>
      </c>
      <c r="CY84">
        <v>0.19793981481481482</v>
      </c>
      <c r="CZ84">
        <v>138</v>
      </c>
      <c r="DA84">
        <v>215</v>
      </c>
      <c r="DB84">
        <v>19</v>
      </c>
      <c r="DC84" t="s">
        <v>754</v>
      </c>
      <c r="DD84">
        <v>27503</v>
      </c>
      <c r="DE84">
        <v>0.13769999999999999</v>
      </c>
      <c r="DF84">
        <v>2</v>
      </c>
      <c r="DG84">
        <v>0.1053</v>
      </c>
      <c r="DH84">
        <v>3600</v>
      </c>
      <c r="DI84">
        <v>1800</v>
      </c>
      <c r="DJ84">
        <v>3600</v>
      </c>
      <c r="DK84">
        <v>1</v>
      </c>
      <c r="DL84">
        <v>0.16980000000000001</v>
      </c>
      <c r="DM84">
        <v>92</v>
      </c>
      <c r="DN84">
        <v>1800</v>
      </c>
    </row>
    <row r="85" spans="91:118" x14ac:dyDescent="0.25">
      <c r="CM85" t="s">
        <v>637</v>
      </c>
      <c r="CN85" t="s">
        <v>3</v>
      </c>
      <c r="CO85" t="s">
        <v>29</v>
      </c>
      <c r="CP85">
        <v>46083</v>
      </c>
      <c r="CQ85">
        <v>1</v>
      </c>
      <c r="CR85">
        <v>1</v>
      </c>
      <c r="CT85">
        <v>1</v>
      </c>
      <c r="CV85">
        <v>1.3773148148148147E-3</v>
      </c>
      <c r="CW85">
        <v>1.3773148148148147E-3</v>
      </c>
      <c r="CX85">
        <v>0.22146990740740741</v>
      </c>
      <c r="CY85">
        <v>9.509259259259259E-2</v>
      </c>
      <c r="CZ85">
        <v>100</v>
      </c>
      <c r="DA85">
        <v>171</v>
      </c>
      <c r="DB85">
        <v>51</v>
      </c>
      <c r="DC85" t="s">
        <v>677</v>
      </c>
      <c r="DD85">
        <v>21276</v>
      </c>
      <c r="DE85">
        <v>0.51</v>
      </c>
      <c r="DF85">
        <v>18</v>
      </c>
      <c r="DG85">
        <v>0.35289999999999999</v>
      </c>
      <c r="DH85">
        <v>17317</v>
      </c>
      <c r="DI85">
        <v>962</v>
      </c>
      <c r="DJ85">
        <v>17317</v>
      </c>
      <c r="DK85">
        <v>1</v>
      </c>
      <c r="DL85">
        <v>7.9500000000000001E-2</v>
      </c>
      <c r="DM85">
        <v>92</v>
      </c>
      <c r="DN85">
        <v>962</v>
      </c>
    </row>
    <row r="86" spans="91:118" x14ac:dyDescent="0.25">
      <c r="CM86" t="s">
        <v>637</v>
      </c>
      <c r="CN86" t="s">
        <v>3</v>
      </c>
      <c r="CO86" t="s">
        <v>38</v>
      </c>
      <c r="CP86">
        <v>46104</v>
      </c>
      <c r="CQ86">
        <v>1</v>
      </c>
      <c r="CR86">
        <v>1</v>
      </c>
      <c r="CT86">
        <v>1</v>
      </c>
      <c r="CV86">
        <v>9.6064814814814819E-4</v>
      </c>
      <c r="CW86">
        <v>9.6064814814814819E-4</v>
      </c>
      <c r="CX86">
        <v>0.19003472222222223</v>
      </c>
      <c r="CY86">
        <v>0.12304398148148148</v>
      </c>
      <c r="CZ86">
        <v>76</v>
      </c>
      <c r="DA86">
        <v>107</v>
      </c>
      <c r="DB86">
        <v>28</v>
      </c>
      <c r="DC86" t="s">
        <v>999</v>
      </c>
      <c r="DD86">
        <v>15671</v>
      </c>
      <c r="DE86">
        <v>0.36840000000000001</v>
      </c>
      <c r="DF86">
        <v>3</v>
      </c>
      <c r="DG86">
        <v>0.1071</v>
      </c>
      <c r="DH86">
        <v>4900</v>
      </c>
      <c r="DI86">
        <v>1633</v>
      </c>
      <c r="DJ86">
        <v>4300</v>
      </c>
      <c r="DK86">
        <v>0.87760000000000005</v>
      </c>
      <c r="DL86">
        <v>0.214</v>
      </c>
      <c r="DM86">
        <v>92</v>
      </c>
      <c r="DN86">
        <v>2150</v>
      </c>
    </row>
    <row r="87" spans="91:118" x14ac:dyDescent="0.25">
      <c r="CM87" t="s">
        <v>637</v>
      </c>
      <c r="CN87" t="s">
        <v>3</v>
      </c>
      <c r="CO87" t="s">
        <v>79</v>
      </c>
      <c r="CP87">
        <v>46098</v>
      </c>
      <c r="CQ87">
        <v>1</v>
      </c>
      <c r="CR87">
        <v>1</v>
      </c>
      <c r="CT87">
        <v>1</v>
      </c>
      <c r="CV87">
        <v>0</v>
      </c>
      <c r="CW87">
        <v>0</v>
      </c>
      <c r="CX87">
        <v>0.13405092592592593</v>
      </c>
      <c r="CY87">
        <v>3.2951388888888891E-2</v>
      </c>
      <c r="CZ87">
        <v>64</v>
      </c>
      <c r="DA87">
        <v>138</v>
      </c>
      <c r="DB87">
        <v>22</v>
      </c>
      <c r="DC87" t="s">
        <v>698</v>
      </c>
      <c r="DD87">
        <v>49769</v>
      </c>
      <c r="DE87">
        <v>0.34379999999999999</v>
      </c>
      <c r="DF87">
        <v>1</v>
      </c>
      <c r="DG87">
        <v>4.5499999999999999E-2</v>
      </c>
      <c r="DH87">
        <v>1200</v>
      </c>
      <c r="DI87">
        <v>1200</v>
      </c>
      <c r="DJ87">
        <v>1200</v>
      </c>
      <c r="DK87">
        <v>1</v>
      </c>
      <c r="DL87">
        <v>0.40100000000000002</v>
      </c>
      <c r="DM87">
        <v>92</v>
      </c>
      <c r="DN87">
        <v>1200</v>
      </c>
    </row>
    <row r="88" spans="91:118" x14ac:dyDescent="0.25">
      <c r="CM88" t="s">
        <v>637</v>
      </c>
      <c r="CN88" t="s">
        <v>3</v>
      </c>
      <c r="CO88" t="s">
        <v>78</v>
      </c>
      <c r="CP88">
        <v>46101</v>
      </c>
      <c r="CQ88">
        <v>1</v>
      </c>
      <c r="CR88">
        <v>1</v>
      </c>
      <c r="CT88">
        <v>1</v>
      </c>
      <c r="CV88">
        <v>1.1805555555555556E-3</v>
      </c>
      <c r="CW88">
        <v>1.1805555555555556E-3</v>
      </c>
      <c r="CX88">
        <v>0.1759375</v>
      </c>
      <c r="CY88">
        <v>0.19761574074074073</v>
      </c>
      <c r="CZ88">
        <v>62</v>
      </c>
      <c r="DA88">
        <v>120</v>
      </c>
      <c r="DB88">
        <v>31</v>
      </c>
      <c r="DC88" t="s">
        <v>980</v>
      </c>
      <c r="DD88">
        <v>18978</v>
      </c>
      <c r="DE88">
        <v>0.5</v>
      </c>
      <c r="DF88">
        <v>3</v>
      </c>
      <c r="DG88">
        <v>9.6799999999999997E-2</v>
      </c>
      <c r="DH88">
        <v>2140</v>
      </c>
      <c r="DI88">
        <v>713</v>
      </c>
      <c r="DJ88">
        <v>2120</v>
      </c>
      <c r="DK88">
        <v>0.99070000000000003</v>
      </c>
      <c r="DL88">
        <v>0.98509999999999998</v>
      </c>
      <c r="DM88">
        <v>92</v>
      </c>
      <c r="DN88">
        <v>1060</v>
      </c>
    </row>
    <row r="89" spans="91:118" x14ac:dyDescent="0.25">
      <c r="CM89" t="s">
        <v>637</v>
      </c>
      <c r="CN89" t="s">
        <v>3</v>
      </c>
      <c r="CO89" t="s">
        <v>78</v>
      </c>
      <c r="CP89">
        <v>46107</v>
      </c>
      <c r="CQ89">
        <v>1</v>
      </c>
      <c r="CR89">
        <v>1</v>
      </c>
      <c r="CT89">
        <v>1</v>
      </c>
      <c r="CV89">
        <v>6.9444444444444444E-5</v>
      </c>
      <c r="CW89">
        <v>6.9444444444444444E-5</v>
      </c>
      <c r="CX89">
        <v>0.1708912037037037</v>
      </c>
      <c r="CY89">
        <v>0.17046296296296296</v>
      </c>
      <c r="CZ89">
        <v>82</v>
      </c>
      <c r="DA89">
        <v>168</v>
      </c>
      <c r="DB89">
        <v>21</v>
      </c>
      <c r="DC89" t="s">
        <v>806</v>
      </c>
      <c r="DD89">
        <v>18855</v>
      </c>
      <c r="DE89">
        <v>0.25609999999999999</v>
      </c>
      <c r="DF89">
        <v>2</v>
      </c>
      <c r="DG89">
        <v>9.5200000000000007E-2</v>
      </c>
      <c r="DH89">
        <v>4250</v>
      </c>
      <c r="DI89">
        <v>2125</v>
      </c>
      <c r="DJ89">
        <v>4250</v>
      </c>
      <c r="DK89">
        <v>1</v>
      </c>
      <c r="DL89">
        <v>0.31759999999999999</v>
      </c>
      <c r="DM89">
        <v>92</v>
      </c>
      <c r="DN89">
        <v>2125</v>
      </c>
    </row>
    <row r="90" spans="91:118" x14ac:dyDescent="0.25">
      <c r="CM90" t="s">
        <v>637</v>
      </c>
      <c r="CN90" t="s">
        <v>3</v>
      </c>
      <c r="CO90" t="s">
        <v>76</v>
      </c>
      <c r="CP90">
        <v>46090</v>
      </c>
      <c r="CQ90">
        <v>1</v>
      </c>
      <c r="CR90">
        <v>1</v>
      </c>
      <c r="CT90">
        <v>1</v>
      </c>
      <c r="CV90">
        <v>2.3148148148148147E-5</v>
      </c>
      <c r="CW90">
        <v>2.3148148148148147E-5</v>
      </c>
      <c r="CX90">
        <v>0.20502314814814815</v>
      </c>
      <c r="CY90">
        <v>9.4120370370370368E-2</v>
      </c>
      <c r="CZ90">
        <v>40</v>
      </c>
      <c r="DA90">
        <v>71</v>
      </c>
      <c r="DB90">
        <v>16</v>
      </c>
      <c r="DC90">
        <v>1.875</v>
      </c>
      <c r="DD90">
        <v>26543</v>
      </c>
      <c r="DE90">
        <v>0.4</v>
      </c>
      <c r="DF90">
        <v>2</v>
      </c>
      <c r="DG90">
        <v>0.125</v>
      </c>
      <c r="DH90">
        <v>23500</v>
      </c>
      <c r="DI90">
        <v>11750</v>
      </c>
      <c r="DJ90">
        <v>23500</v>
      </c>
      <c r="DK90">
        <v>1</v>
      </c>
      <c r="DL90">
        <v>0.66249999999999998</v>
      </c>
      <c r="DM90">
        <v>92</v>
      </c>
      <c r="DN90">
        <v>11750</v>
      </c>
    </row>
    <row r="91" spans="91:118" x14ac:dyDescent="0.25">
      <c r="CM91" t="s">
        <v>637</v>
      </c>
      <c r="CN91" t="s">
        <v>3</v>
      </c>
      <c r="CO91" t="s">
        <v>76</v>
      </c>
      <c r="CP91">
        <v>46098</v>
      </c>
      <c r="CQ91">
        <v>1</v>
      </c>
      <c r="CR91">
        <v>1</v>
      </c>
      <c r="CT91">
        <v>1</v>
      </c>
      <c r="CV91">
        <v>1.5046296296296297E-4</v>
      </c>
      <c r="CW91">
        <v>1.5046296296296297E-4</v>
      </c>
      <c r="CX91">
        <v>0.18143518518518517</v>
      </c>
      <c r="CY91">
        <v>0.12655092592592593</v>
      </c>
      <c r="CZ91">
        <v>67</v>
      </c>
      <c r="DA91">
        <v>100</v>
      </c>
      <c r="DB91">
        <v>12</v>
      </c>
      <c r="DC91" t="s">
        <v>692</v>
      </c>
      <c r="DD91">
        <v>23053</v>
      </c>
      <c r="DE91">
        <v>0.17910000000000001</v>
      </c>
      <c r="DF91">
        <v>1</v>
      </c>
      <c r="DG91">
        <v>8.3299999999999999E-2</v>
      </c>
      <c r="DH91">
        <v>6000</v>
      </c>
      <c r="DI91">
        <v>6000</v>
      </c>
      <c r="DJ91">
        <v>6000</v>
      </c>
      <c r="DK91">
        <v>1</v>
      </c>
      <c r="DL91">
        <v>0.22159999999999999</v>
      </c>
      <c r="DM91">
        <v>92</v>
      </c>
      <c r="DN91">
        <v>6000</v>
      </c>
    </row>
    <row r="92" spans="91:118" x14ac:dyDescent="0.25">
      <c r="CM92" t="s">
        <v>637</v>
      </c>
      <c r="CN92" t="s">
        <v>3</v>
      </c>
      <c r="CO92" t="s">
        <v>76</v>
      </c>
      <c r="CP92">
        <v>46111</v>
      </c>
      <c r="CQ92">
        <v>1</v>
      </c>
      <c r="CR92">
        <v>1</v>
      </c>
      <c r="CS92">
        <v>1</v>
      </c>
      <c r="CV92">
        <v>1.6747685185185185E-2</v>
      </c>
      <c r="CW92">
        <v>1.6747685185185185E-2</v>
      </c>
      <c r="CX92">
        <v>0.18026620370370369</v>
      </c>
      <c r="CY92">
        <v>9.2986111111111117E-2</v>
      </c>
      <c r="CZ92">
        <v>63</v>
      </c>
      <c r="DA92">
        <v>84</v>
      </c>
      <c r="DB92">
        <v>7</v>
      </c>
      <c r="DC92" t="s">
        <v>703</v>
      </c>
      <c r="DD92">
        <v>32104</v>
      </c>
      <c r="DE92">
        <v>0.1111</v>
      </c>
      <c r="DF92">
        <v>1</v>
      </c>
      <c r="DG92">
        <v>0.1429</v>
      </c>
      <c r="DH92">
        <v>2000</v>
      </c>
      <c r="DI92">
        <v>2000</v>
      </c>
      <c r="DJ92">
        <v>2000</v>
      </c>
      <c r="DK92">
        <v>1</v>
      </c>
      <c r="DL92">
        <v>0.46079999999999999</v>
      </c>
      <c r="DM92">
        <v>92</v>
      </c>
      <c r="DN92">
        <v>2000</v>
      </c>
    </row>
    <row r="93" spans="91:118" x14ac:dyDescent="0.25">
      <c r="CM93" t="s">
        <v>637</v>
      </c>
      <c r="CN93" t="s">
        <v>125</v>
      </c>
      <c r="CO93" t="s">
        <v>18</v>
      </c>
      <c r="CP93">
        <v>46086</v>
      </c>
      <c r="CQ93">
        <v>1</v>
      </c>
      <c r="CR93">
        <v>1</v>
      </c>
      <c r="CT93">
        <v>1</v>
      </c>
      <c r="CV93">
        <v>1.273148148148148E-4</v>
      </c>
      <c r="CW93">
        <v>1.273148148148148E-4</v>
      </c>
      <c r="CX93">
        <v>0.33696759259259257</v>
      </c>
      <c r="CY93">
        <v>7.6550925925925925E-2</v>
      </c>
      <c r="CZ93">
        <v>170</v>
      </c>
      <c r="DA93">
        <v>288</v>
      </c>
      <c r="DB93">
        <v>20</v>
      </c>
      <c r="DC93">
        <v>1.65</v>
      </c>
      <c r="DD93">
        <v>45077</v>
      </c>
      <c r="DE93">
        <v>0.1176</v>
      </c>
      <c r="DF93">
        <v>1</v>
      </c>
      <c r="DG93">
        <v>0.05</v>
      </c>
      <c r="DH93">
        <v>2200</v>
      </c>
      <c r="DI93">
        <v>2200</v>
      </c>
      <c r="DJ93">
        <v>2200</v>
      </c>
      <c r="DK93">
        <v>1</v>
      </c>
      <c r="DL93">
        <v>0.12690000000000001</v>
      </c>
      <c r="DM93">
        <v>90</v>
      </c>
      <c r="DN93">
        <v>2200</v>
      </c>
    </row>
    <row r="94" spans="91:118" x14ac:dyDescent="0.25">
      <c r="CM94" t="s">
        <v>637</v>
      </c>
      <c r="CN94" t="s">
        <v>125</v>
      </c>
      <c r="CO94" t="s">
        <v>18</v>
      </c>
      <c r="CP94">
        <v>46091</v>
      </c>
      <c r="CQ94">
        <v>1</v>
      </c>
      <c r="CR94">
        <v>1</v>
      </c>
      <c r="CT94">
        <v>1</v>
      </c>
      <c r="CV94">
        <v>1.5046296296296297E-4</v>
      </c>
      <c r="CW94">
        <v>1.5046296296296297E-4</v>
      </c>
      <c r="CX94">
        <v>0.3269097222222222</v>
      </c>
      <c r="CY94">
        <v>8.8842592592592598E-2</v>
      </c>
      <c r="CZ94">
        <v>163</v>
      </c>
      <c r="DA94">
        <v>320</v>
      </c>
      <c r="DB94">
        <v>15</v>
      </c>
      <c r="DC94">
        <v>1.4</v>
      </c>
      <c r="DD94">
        <v>42480</v>
      </c>
      <c r="DE94">
        <v>9.1999999999999998E-2</v>
      </c>
      <c r="DF94">
        <v>1</v>
      </c>
      <c r="DG94">
        <v>6.6699999999999995E-2</v>
      </c>
      <c r="DH94">
        <v>8000</v>
      </c>
      <c r="DI94">
        <v>8000</v>
      </c>
      <c r="DJ94">
        <v>8000</v>
      </c>
      <c r="DK94">
        <v>1</v>
      </c>
      <c r="DL94">
        <v>0.1167</v>
      </c>
      <c r="DM94">
        <v>90</v>
      </c>
      <c r="DN94">
        <v>8000</v>
      </c>
    </row>
    <row r="95" spans="91:118" x14ac:dyDescent="0.25">
      <c r="CM95" t="s">
        <v>637</v>
      </c>
      <c r="CN95" t="s">
        <v>125</v>
      </c>
      <c r="CO95" t="s">
        <v>109</v>
      </c>
      <c r="CP95">
        <v>46098</v>
      </c>
      <c r="CQ95">
        <v>1</v>
      </c>
      <c r="CR95">
        <v>1</v>
      </c>
      <c r="CT95">
        <v>1</v>
      </c>
      <c r="CV95">
        <v>1.8518518518518518E-4</v>
      </c>
      <c r="CW95">
        <v>1.8518518518518518E-4</v>
      </c>
      <c r="CX95">
        <v>0.21124999999999999</v>
      </c>
      <c r="CY95">
        <v>0.1302662037037037</v>
      </c>
      <c r="CZ95">
        <v>103</v>
      </c>
      <c r="DA95">
        <v>190</v>
      </c>
      <c r="DB95">
        <v>15</v>
      </c>
      <c r="DC95" t="s">
        <v>745</v>
      </c>
      <c r="DD95">
        <v>36079</v>
      </c>
      <c r="DE95">
        <v>0.14560000000000001</v>
      </c>
      <c r="DF95">
        <v>1</v>
      </c>
      <c r="DG95">
        <v>6.6699999999999995E-2</v>
      </c>
      <c r="DH95">
        <v>8000</v>
      </c>
      <c r="DI95">
        <v>8000</v>
      </c>
      <c r="DJ95">
        <v>8000</v>
      </c>
      <c r="DK95">
        <v>1</v>
      </c>
      <c r="DL95">
        <v>0.16950000000000001</v>
      </c>
      <c r="DM95">
        <v>90</v>
      </c>
      <c r="DN95">
        <v>8000</v>
      </c>
    </row>
    <row r="96" spans="91:118" x14ac:dyDescent="0.25">
      <c r="CM96" t="s">
        <v>637</v>
      </c>
      <c r="CN96" t="s">
        <v>125</v>
      </c>
      <c r="CO96" t="s">
        <v>60</v>
      </c>
      <c r="CP96">
        <v>46101</v>
      </c>
      <c r="CQ96">
        <v>1</v>
      </c>
      <c r="CR96">
        <v>1</v>
      </c>
      <c r="CT96">
        <v>1</v>
      </c>
      <c r="CV96">
        <v>8.1018518518518516E-5</v>
      </c>
      <c r="CW96">
        <v>8.1018518518518516E-5</v>
      </c>
      <c r="CX96">
        <v>0.20935185185185184</v>
      </c>
      <c r="CY96">
        <v>0.11541666666666667</v>
      </c>
      <c r="CZ96">
        <v>93</v>
      </c>
      <c r="DA96">
        <v>131</v>
      </c>
      <c r="DB96">
        <v>5</v>
      </c>
      <c r="DC96">
        <v>2.6</v>
      </c>
      <c r="DD96">
        <v>66839</v>
      </c>
      <c r="DE96">
        <v>5.3800000000000001E-2</v>
      </c>
      <c r="DF96">
        <v>2</v>
      </c>
      <c r="DG96">
        <v>0.4</v>
      </c>
      <c r="DH96">
        <v>21426</v>
      </c>
      <c r="DI96">
        <v>10713</v>
      </c>
      <c r="DJ96">
        <v>21426</v>
      </c>
      <c r="DK96">
        <v>1</v>
      </c>
      <c r="DL96">
        <v>0.1057</v>
      </c>
      <c r="DM96">
        <v>90</v>
      </c>
      <c r="DN96">
        <v>10713</v>
      </c>
    </row>
    <row r="97" spans="91:118" x14ac:dyDescent="0.25">
      <c r="CM97" t="s">
        <v>637</v>
      </c>
      <c r="CN97" t="s">
        <v>125</v>
      </c>
      <c r="CO97" t="s">
        <v>72</v>
      </c>
      <c r="CP97">
        <v>46106</v>
      </c>
      <c r="CQ97">
        <v>1</v>
      </c>
      <c r="CR97">
        <v>1</v>
      </c>
      <c r="CT97">
        <v>1</v>
      </c>
      <c r="CV97">
        <v>4.6296296296296294E-5</v>
      </c>
      <c r="CW97">
        <v>4.6296296296296294E-5</v>
      </c>
      <c r="CX97">
        <v>0.17131944444444444</v>
      </c>
      <c r="CY97">
        <v>0.16931712962962964</v>
      </c>
      <c r="CZ97">
        <v>113</v>
      </c>
      <c r="DA97">
        <v>286</v>
      </c>
      <c r="DB97">
        <v>5</v>
      </c>
      <c r="DC97">
        <v>1.4</v>
      </c>
      <c r="DD97">
        <v>61903</v>
      </c>
      <c r="DE97">
        <v>4.4200000000000003E-2</v>
      </c>
      <c r="DF97">
        <v>1</v>
      </c>
      <c r="DG97">
        <v>0.2</v>
      </c>
      <c r="DH97">
        <v>4000</v>
      </c>
      <c r="DI97">
        <v>4000</v>
      </c>
      <c r="DM97">
        <v>90</v>
      </c>
    </row>
    <row r="98" spans="91:118" x14ac:dyDescent="0.25">
      <c r="CM98" t="s">
        <v>637</v>
      </c>
      <c r="CN98" t="s">
        <v>125</v>
      </c>
      <c r="CO98" t="s">
        <v>72</v>
      </c>
      <c r="CP98">
        <v>46107</v>
      </c>
      <c r="CQ98">
        <v>1</v>
      </c>
      <c r="CR98">
        <v>1</v>
      </c>
      <c r="CT98">
        <v>1</v>
      </c>
      <c r="CV98">
        <v>1.3888888888888889E-4</v>
      </c>
      <c r="CW98">
        <v>1.3888888888888889E-4</v>
      </c>
      <c r="CX98">
        <v>0.14521990740740739</v>
      </c>
      <c r="CY98">
        <v>0.19251157407407407</v>
      </c>
      <c r="CZ98">
        <v>97</v>
      </c>
      <c r="DA98">
        <v>229</v>
      </c>
      <c r="DB98">
        <v>16</v>
      </c>
      <c r="DC98">
        <v>1.75</v>
      </c>
      <c r="DD98">
        <v>26310</v>
      </c>
      <c r="DE98">
        <v>0.16489999999999999</v>
      </c>
      <c r="DF98">
        <v>1</v>
      </c>
      <c r="DG98">
        <v>6.25E-2</v>
      </c>
      <c r="DH98">
        <v>4000</v>
      </c>
      <c r="DI98">
        <v>4000</v>
      </c>
      <c r="DJ98">
        <v>4000</v>
      </c>
      <c r="DK98">
        <v>1</v>
      </c>
      <c r="DL98">
        <v>0.1071</v>
      </c>
      <c r="DM98">
        <v>90</v>
      </c>
      <c r="DN98">
        <v>4000</v>
      </c>
    </row>
    <row r="99" spans="91:118" x14ac:dyDescent="0.25">
      <c r="CM99" t="s">
        <v>637</v>
      </c>
      <c r="CN99" t="s">
        <v>125</v>
      </c>
      <c r="CO99" t="s">
        <v>75</v>
      </c>
      <c r="CP99">
        <v>46094</v>
      </c>
      <c r="CQ99">
        <v>1</v>
      </c>
      <c r="CR99">
        <v>1</v>
      </c>
      <c r="CT99">
        <v>1</v>
      </c>
      <c r="CV99">
        <v>1.5046296296296297E-4</v>
      </c>
      <c r="CW99">
        <v>1.5046296296296297E-4</v>
      </c>
      <c r="CX99">
        <v>0.21591435185185184</v>
      </c>
      <c r="CY99">
        <v>0.11751157407407407</v>
      </c>
      <c r="CZ99">
        <v>65</v>
      </c>
      <c r="DA99">
        <v>138</v>
      </c>
      <c r="DB99">
        <v>11</v>
      </c>
      <c r="DC99" t="s">
        <v>855</v>
      </c>
      <c r="DD99">
        <v>35435</v>
      </c>
      <c r="DE99">
        <v>0.16919999999999999</v>
      </c>
      <c r="DF99">
        <v>2</v>
      </c>
      <c r="DG99">
        <v>0.18179999999999999</v>
      </c>
      <c r="DH99">
        <v>12515</v>
      </c>
      <c r="DI99">
        <v>6258</v>
      </c>
      <c r="DJ99">
        <v>12000</v>
      </c>
      <c r="DK99">
        <v>0.95879999999999999</v>
      </c>
      <c r="DL99">
        <v>0.14860000000000001</v>
      </c>
      <c r="DM99">
        <v>90</v>
      </c>
      <c r="DN99">
        <v>12000</v>
      </c>
    </row>
    <row r="100" spans="91:118" x14ac:dyDescent="0.25">
      <c r="CM100" t="s">
        <v>637</v>
      </c>
      <c r="CN100" t="s">
        <v>125</v>
      </c>
      <c r="CO100" t="s">
        <v>59</v>
      </c>
      <c r="CP100">
        <v>46100</v>
      </c>
      <c r="CQ100">
        <v>1</v>
      </c>
      <c r="CR100">
        <v>1</v>
      </c>
      <c r="CT100">
        <v>1</v>
      </c>
      <c r="CV100">
        <v>1.1574074074074073E-5</v>
      </c>
      <c r="CW100">
        <v>1.1574074074074073E-5</v>
      </c>
      <c r="CX100">
        <v>0.18091435185185184</v>
      </c>
      <c r="CY100">
        <v>0.17729166666666665</v>
      </c>
      <c r="CZ100">
        <v>188</v>
      </c>
      <c r="DA100">
        <v>372</v>
      </c>
      <c r="DB100">
        <v>22</v>
      </c>
      <c r="DC100" t="s">
        <v>683</v>
      </c>
      <c r="DD100">
        <v>44760</v>
      </c>
      <c r="DE100">
        <v>0.11700000000000001</v>
      </c>
      <c r="DF100">
        <v>1</v>
      </c>
      <c r="DG100">
        <v>4.5499999999999999E-2</v>
      </c>
      <c r="DH100">
        <v>9000</v>
      </c>
      <c r="DI100">
        <v>9000</v>
      </c>
      <c r="DJ100">
        <v>9000</v>
      </c>
      <c r="DK100">
        <v>1</v>
      </c>
      <c r="DL100">
        <v>0.10340000000000001</v>
      </c>
      <c r="DM100">
        <v>90</v>
      </c>
      <c r="DN100">
        <v>9000</v>
      </c>
    </row>
    <row r="101" spans="91:118" x14ac:dyDescent="0.25">
      <c r="CM101" t="s">
        <v>637</v>
      </c>
      <c r="CN101" t="s">
        <v>2</v>
      </c>
      <c r="CO101" t="s">
        <v>15</v>
      </c>
      <c r="CP101">
        <v>46084</v>
      </c>
      <c r="CQ101">
        <v>1</v>
      </c>
      <c r="CR101">
        <v>1</v>
      </c>
      <c r="CT101">
        <v>1</v>
      </c>
      <c r="CV101">
        <v>4.6296296296296294E-5</v>
      </c>
      <c r="CW101">
        <v>4.6296296296296294E-5</v>
      </c>
      <c r="CX101">
        <v>0.28187499999999999</v>
      </c>
      <c r="CY101">
        <v>0.14598379629629629</v>
      </c>
      <c r="CZ101">
        <v>69</v>
      </c>
      <c r="DA101">
        <v>102</v>
      </c>
      <c r="DB101">
        <v>15</v>
      </c>
      <c r="DC101" t="s">
        <v>811</v>
      </c>
      <c r="DD101">
        <v>14688</v>
      </c>
      <c r="DE101">
        <v>0.21740000000000001</v>
      </c>
      <c r="DF101">
        <v>1</v>
      </c>
      <c r="DG101">
        <v>6.6699999999999995E-2</v>
      </c>
      <c r="DH101">
        <v>5200</v>
      </c>
      <c r="DI101">
        <v>5200</v>
      </c>
      <c r="DJ101">
        <v>5200</v>
      </c>
      <c r="DK101">
        <v>1</v>
      </c>
      <c r="DL101">
        <v>0.14599999999999999</v>
      </c>
      <c r="DM101">
        <v>90</v>
      </c>
      <c r="DN101">
        <v>5200</v>
      </c>
    </row>
    <row r="102" spans="91:118" x14ac:dyDescent="0.25">
      <c r="CM102" t="s">
        <v>637</v>
      </c>
      <c r="CN102" t="s">
        <v>2</v>
      </c>
      <c r="CO102" t="s">
        <v>15</v>
      </c>
      <c r="CP102">
        <v>46097</v>
      </c>
      <c r="CQ102">
        <v>1</v>
      </c>
      <c r="CR102">
        <v>1</v>
      </c>
      <c r="CT102">
        <v>1</v>
      </c>
      <c r="CV102">
        <v>1.0416666666666667E-4</v>
      </c>
      <c r="CW102">
        <v>1.0416666666666667E-4</v>
      </c>
      <c r="CX102">
        <v>0.22084490740740742</v>
      </c>
      <c r="CY102">
        <v>0.1585300925925926</v>
      </c>
      <c r="CZ102">
        <v>70</v>
      </c>
      <c r="DA102">
        <v>110</v>
      </c>
      <c r="DB102">
        <v>23</v>
      </c>
      <c r="DC102" t="s">
        <v>717</v>
      </c>
      <c r="DD102">
        <v>40440</v>
      </c>
      <c r="DE102">
        <v>0.3286</v>
      </c>
      <c r="DF102">
        <v>2</v>
      </c>
      <c r="DG102">
        <v>8.6999999999999994E-2</v>
      </c>
      <c r="DH102">
        <v>15600</v>
      </c>
      <c r="DI102">
        <v>7800</v>
      </c>
      <c r="DJ102">
        <v>15600</v>
      </c>
      <c r="DK102">
        <v>1</v>
      </c>
      <c r="DL102">
        <v>0.16309999999999999</v>
      </c>
      <c r="DM102">
        <v>90</v>
      </c>
      <c r="DN102">
        <v>7800</v>
      </c>
    </row>
    <row r="103" spans="91:118" x14ac:dyDescent="0.25">
      <c r="CM103" t="s">
        <v>637</v>
      </c>
      <c r="CN103" t="s">
        <v>2</v>
      </c>
      <c r="CO103" t="s">
        <v>377</v>
      </c>
      <c r="CP103">
        <v>46091</v>
      </c>
      <c r="CQ103">
        <v>1</v>
      </c>
      <c r="CR103">
        <v>1</v>
      </c>
      <c r="CT103">
        <v>1</v>
      </c>
      <c r="CV103">
        <v>0</v>
      </c>
      <c r="CW103">
        <v>0</v>
      </c>
      <c r="CX103">
        <v>0.24201388888888889</v>
      </c>
      <c r="CY103">
        <v>0.14318287037037036</v>
      </c>
      <c r="CZ103">
        <v>81</v>
      </c>
      <c r="DA103">
        <v>143</v>
      </c>
      <c r="DB103">
        <v>27</v>
      </c>
      <c r="DC103" t="s">
        <v>721</v>
      </c>
      <c r="DD103">
        <v>28340</v>
      </c>
      <c r="DE103">
        <v>0.33329999999999999</v>
      </c>
      <c r="DF103">
        <v>2</v>
      </c>
      <c r="DG103">
        <v>7.4099999999999999E-2</v>
      </c>
      <c r="DH103">
        <v>2900</v>
      </c>
      <c r="DI103">
        <v>1450</v>
      </c>
      <c r="DJ103">
        <v>2900</v>
      </c>
      <c r="DK103">
        <v>1</v>
      </c>
      <c r="DL103">
        <v>0.2051</v>
      </c>
      <c r="DM103">
        <v>90</v>
      </c>
      <c r="DN103">
        <v>1450</v>
      </c>
    </row>
    <row r="104" spans="91:118" x14ac:dyDescent="0.25">
      <c r="CM104" t="s">
        <v>637</v>
      </c>
      <c r="CN104" t="s">
        <v>2</v>
      </c>
      <c r="CO104" t="s">
        <v>22</v>
      </c>
      <c r="CP104">
        <v>46098</v>
      </c>
      <c r="CQ104">
        <v>1</v>
      </c>
      <c r="CR104">
        <v>1</v>
      </c>
      <c r="CT104">
        <v>1</v>
      </c>
      <c r="CV104">
        <v>2.3148148148148149E-4</v>
      </c>
      <c r="CW104">
        <v>2.3148148148148149E-4</v>
      </c>
      <c r="CX104">
        <v>0.20520833333333333</v>
      </c>
      <c r="CY104">
        <v>0.11613425925925926</v>
      </c>
      <c r="CZ104">
        <v>72</v>
      </c>
      <c r="DA104">
        <v>124</v>
      </c>
      <c r="DB104">
        <v>14</v>
      </c>
      <c r="DC104" t="s">
        <v>765</v>
      </c>
      <c r="DD104">
        <v>28602</v>
      </c>
      <c r="DE104">
        <v>0.19439999999999999</v>
      </c>
      <c r="DF104">
        <v>1</v>
      </c>
      <c r="DG104">
        <v>7.1400000000000005E-2</v>
      </c>
      <c r="DH104">
        <v>20000</v>
      </c>
      <c r="DI104">
        <v>20000</v>
      </c>
      <c r="DJ104">
        <v>20000</v>
      </c>
      <c r="DK104">
        <v>1</v>
      </c>
      <c r="DL104">
        <v>0.11650000000000001</v>
      </c>
      <c r="DM104">
        <v>90</v>
      </c>
      <c r="DN104">
        <v>20000</v>
      </c>
    </row>
    <row r="105" spans="91:118" x14ac:dyDescent="0.25">
      <c r="CM105" t="s">
        <v>637</v>
      </c>
      <c r="CN105" t="s">
        <v>2</v>
      </c>
      <c r="CO105" t="s">
        <v>24</v>
      </c>
      <c r="CP105">
        <v>46084</v>
      </c>
      <c r="CQ105">
        <v>1</v>
      </c>
      <c r="CR105">
        <v>1</v>
      </c>
      <c r="CT105">
        <v>1</v>
      </c>
      <c r="CV105">
        <v>2.4305555555555555E-4</v>
      </c>
      <c r="CW105">
        <v>2.4305555555555555E-4</v>
      </c>
      <c r="CX105">
        <v>0.34414351851851854</v>
      </c>
      <c r="CY105">
        <v>8.6249999999999993E-2</v>
      </c>
      <c r="CZ105">
        <v>70</v>
      </c>
      <c r="DA105">
        <v>135</v>
      </c>
      <c r="DB105">
        <v>23</v>
      </c>
      <c r="DC105" t="s">
        <v>717</v>
      </c>
      <c r="DD105">
        <v>14830</v>
      </c>
      <c r="DE105">
        <v>0.3286</v>
      </c>
      <c r="DF105">
        <v>2</v>
      </c>
      <c r="DG105">
        <v>8.6999999999999994E-2</v>
      </c>
      <c r="DH105">
        <v>700</v>
      </c>
      <c r="DI105">
        <v>350</v>
      </c>
      <c r="DJ105">
        <v>700</v>
      </c>
      <c r="DK105">
        <v>1</v>
      </c>
      <c r="DL105">
        <v>0.61240000000000006</v>
      </c>
      <c r="DM105">
        <v>90</v>
      </c>
      <c r="DN105">
        <v>350</v>
      </c>
    </row>
    <row r="106" spans="91:118" x14ac:dyDescent="0.25">
      <c r="CM106" t="s">
        <v>637</v>
      </c>
      <c r="CN106" t="s">
        <v>2</v>
      </c>
      <c r="CO106" t="s">
        <v>24</v>
      </c>
      <c r="CP106">
        <v>46091</v>
      </c>
      <c r="CQ106">
        <v>1</v>
      </c>
      <c r="CR106">
        <v>1</v>
      </c>
      <c r="CT106">
        <v>1</v>
      </c>
      <c r="CV106">
        <v>2.0370370370370369E-3</v>
      </c>
      <c r="CW106">
        <v>2.0370370370370369E-3</v>
      </c>
      <c r="CX106">
        <v>0.30140046296296297</v>
      </c>
      <c r="CY106">
        <v>0.1041087962962963</v>
      </c>
      <c r="CZ106">
        <v>78</v>
      </c>
      <c r="DA106">
        <v>170</v>
      </c>
      <c r="DB106">
        <v>26</v>
      </c>
      <c r="DC106" t="s">
        <v>804</v>
      </c>
      <c r="DD106">
        <v>40130</v>
      </c>
      <c r="DE106">
        <v>0.33329999999999999</v>
      </c>
      <c r="DF106">
        <v>2</v>
      </c>
      <c r="DG106">
        <v>7.6899999999999996E-2</v>
      </c>
      <c r="DH106">
        <v>3200</v>
      </c>
      <c r="DI106">
        <v>1600</v>
      </c>
      <c r="DJ106">
        <v>3200</v>
      </c>
      <c r="DK106">
        <v>1</v>
      </c>
      <c r="DL106">
        <v>0.12590000000000001</v>
      </c>
      <c r="DM106">
        <v>90</v>
      </c>
      <c r="DN106">
        <v>1600</v>
      </c>
    </row>
    <row r="107" spans="91:118" x14ac:dyDescent="0.25">
      <c r="CM107" t="s">
        <v>637</v>
      </c>
      <c r="CN107" t="s">
        <v>2</v>
      </c>
      <c r="CO107" t="s">
        <v>24</v>
      </c>
      <c r="CP107">
        <v>46106</v>
      </c>
      <c r="CQ107">
        <v>1</v>
      </c>
      <c r="CR107">
        <v>1</v>
      </c>
      <c r="CT107">
        <v>1</v>
      </c>
      <c r="CV107">
        <v>1.0416666666666667E-4</v>
      </c>
      <c r="CW107">
        <v>1.0416666666666667E-4</v>
      </c>
      <c r="CX107">
        <v>0.15966435185185185</v>
      </c>
      <c r="CY107">
        <v>0.21936342592592592</v>
      </c>
      <c r="CZ107">
        <v>44</v>
      </c>
      <c r="DA107">
        <v>85</v>
      </c>
      <c r="DB107">
        <v>11</v>
      </c>
      <c r="DC107" t="s">
        <v>683</v>
      </c>
      <c r="DD107">
        <v>24788</v>
      </c>
      <c r="DE107">
        <v>0.25</v>
      </c>
      <c r="DF107">
        <v>2</v>
      </c>
      <c r="DG107">
        <v>0.18179999999999999</v>
      </c>
      <c r="DH107">
        <v>1495</v>
      </c>
      <c r="DI107">
        <v>748</v>
      </c>
      <c r="DM107">
        <v>90</v>
      </c>
    </row>
    <row r="108" spans="91:118" x14ac:dyDescent="0.25">
      <c r="CM108" t="s">
        <v>637</v>
      </c>
      <c r="CN108" t="s">
        <v>2</v>
      </c>
      <c r="CO108" t="s">
        <v>564</v>
      </c>
      <c r="CP108">
        <v>46093</v>
      </c>
      <c r="CQ108">
        <v>1</v>
      </c>
      <c r="CR108">
        <v>1</v>
      </c>
      <c r="CT108">
        <v>1</v>
      </c>
      <c r="CV108">
        <v>0</v>
      </c>
      <c r="CW108">
        <v>0</v>
      </c>
      <c r="CX108">
        <v>0.23769675925925926</v>
      </c>
      <c r="CY108">
        <v>9.3865740740740736E-2</v>
      </c>
      <c r="CZ108">
        <v>58</v>
      </c>
      <c r="DA108">
        <v>103</v>
      </c>
      <c r="DB108">
        <v>20</v>
      </c>
      <c r="DC108">
        <v>1.65</v>
      </c>
      <c r="DD108">
        <v>14022</v>
      </c>
      <c r="DE108">
        <v>0.3448</v>
      </c>
      <c r="DF108">
        <v>1</v>
      </c>
      <c r="DG108">
        <v>0.05</v>
      </c>
      <c r="DH108">
        <v>142</v>
      </c>
      <c r="DI108">
        <v>142</v>
      </c>
      <c r="DJ108">
        <v>142</v>
      </c>
      <c r="DK108">
        <v>1</v>
      </c>
      <c r="DL108">
        <v>0.66149999999999998</v>
      </c>
      <c r="DM108">
        <v>90</v>
      </c>
      <c r="DN108">
        <v>142</v>
      </c>
    </row>
    <row r="109" spans="91:118" x14ac:dyDescent="0.25">
      <c r="CM109" t="s">
        <v>637</v>
      </c>
      <c r="CN109" t="s">
        <v>2</v>
      </c>
      <c r="CO109" t="s">
        <v>65</v>
      </c>
      <c r="CP109">
        <v>46091</v>
      </c>
      <c r="CQ109">
        <v>1</v>
      </c>
      <c r="CR109">
        <v>1</v>
      </c>
      <c r="CT109">
        <v>1</v>
      </c>
      <c r="CV109">
        <v>2.199074074074074E-4</v>
      </c>
      <c r="CW109">
        <v>2.199074074074074E-4</v>
      </c>
      <c r="CX109">
        <v>0.31276620370370373</v>
      </c>
      <c r="CY109">
        <v>8.8935185185185187E-2</v>
      </c>
      <c r="CZ109">
        <v>54</v>
      </c>
      <c r="DA109">
        <v>140</v>
      </c>
      <c r="DB109">
        <v>4</v>
      </c>
      <c r="DC109">
        <v>2.5</v>
      </c>
      <c r="DD109">
        <v>26305</v>
      </c>
      <c r="DE109">
        <v>7.4099999999999999E-2</v>
      </c>
      <c r="DF109">
        <v>1</v>
      </c>
      <c r="DG109">
        <v>0.25</v>
      </c>
      <c r="DH109">
        <v>2000</v>
      </c>
      <c r="DI109">
        <v>2000</v>
      </c>
      <c r="DJ109">
        <v>2000</v>
      </c>
      <c r="DK109">
        <v>1</v>
      </c>
      <c r="DL109">
        <v>0.13070000000000001</v>
      </c>
      <c r="DM109">
        <v>90</v>
      </c>
      <c r="DN109">
        <v>2000</v>
      </c>
    </row>
    <row r="110" spans="91:118" x14ac:dyDescent="0.25">
      <c r="CM110" t="s">
        <v>637</v>
      </c>
      <c r="CN110" t="s">
        <v>2</v>
      </c>
      <c r="CO110" t="s">
        <v>65</v>
      </c>
      <c r="CP110">
        <v>46108</v>
      </c>
      <c r="CQ110">
        <v>1</v>
      </c>
      <c r="CR110">
        <v>1</v>
      </c>
      <c r="CT110">
        <v>1</v>
      </c>
      <c r="CV110">
        <v>1.1574074074074075E-4</v>
      </c>
      <c r="CW110">
        <v>1.1574074074074075E-4</v>
      </c>
      <c r="CX110">
        <v>0.18479166666666666</v>
      </c>
      <c r="CY110">
        <v>0.16152777777777777</v>
      </c>
      <c r="CZ110">
        <v>41</v>
      </c>
      <c r="DA110">
        <v>92</v>
      </c>
      <c r="DB110">
        <v>13</v>
      </c>
      <c r="DC110" t="s">
        <v>802</v>
      </c>
      <c r="DD110">
        <v>25149</v>
      </c>
      <c r="DE110">
        <v>0.31709999999999999</v>
      </c>
      <c r="DF110">
        <v>2</v>
      </c>
      <c r="DG110">
        <v>0.15379999999999999</v>
      </c>
      <c r="DH110">
        <v>1552</v>
      </c>
      <c r="DI110">
        <v>776</v>
      </c>
      <c r="DJ110">
        <v>952</v>
      </c>
      <c r="DK110">
        <v>0.61339999999999995</v>
      </c>
      <c r="DL110">
        <v>0.32379999999999998</v>
      </c>
      <c r="DM110">
        <v>90</v>
      </c>
      <c r="DN110">
        <v>952</v>
      </c>
    </row>
    <row r="111" spans="91:118" x14ac:dyDescent="0.25">
      <c r="CM111" t="s">
        <v>637</v>
      </c>
      <c r="CN111" t="s">
        <v>2</v>
      </c>
      <c r="CO111" t="s">
        <v>23</v>
      </c>
      <c r="CP111">
        <v>46085</v>
      </c>
      <c r="CQ111">
        <v>1</v>
      </c>
      <c r="CR111">
        <v>1</v>
      </c>
      <c r="CT111">
        <v>1</v>
      </c>
      <c r="CV111">
        <v>1.273148148148148E-4</v>
      </c>
      <c r="CW111">
        <v>1.273148148148148E-4</v>
      </c>
      <c r="CX111">
        <v>0.25521990740740741</v>
      </c>
      <c r="CY111">
        <v>0.1025925925925926</v>
      </c>
      <c r="CZ111">
        <v>63</v>
      </c>
      <c r="DA111">
        <v>125</v>
      </c>
      <c r="DB111">
        <v>18</v>
      </c>
      <c r="DC111">
        <v>2</v>
      </c>
      <c r="DD111">
        <v>45470</v>
      </c>
      <c r="DE111">
        <v>0.28570000000000001</v>
      </c>
      <c r="DF111">
        <v>2</v>
      </c>
      <c r="DG111">
        <v>0.1111</v>
      </c>
      <c r="DH111">
        <v>4500</v>
      </c>
      <c r="DI111">
        <v>2250</v>
      </c>
      <c r="DJ111">
        <v>4500</v>
      </c>
      <c r="DK111">
        <v>1</v>
      </c>
      <c r="DL111">
        <v>0.1227</v>
      </c>
      <c r="DM111">
        <v>90</v>
      </c>
      <c r="DN111">
        <v>2250</v>
      </c>
    </row>
    <row r="112" spans="91:118" x14ac:dyDescent="0.25">
      <c r="CM112" t="s">
        <v>637</v>
      </c>
      <c r="CN112" t="s">
        <v>2</v>
      </c>
      <c r="CO112" t="s">
        <v>25</v>
      </c>
      <c r="CP112">
        <v>46094</v>
      </c>
      <c r="CQ112">
        <v>1</v>
      </c>
      <c r="CR112">
        <v>1</v>
      </c>
      <c r="CS112">
        <v>1</v>
      </c>
      <c r="CV112">
        <v>5.8796296296296296E-3</v>
      </c>
      <c r="CW112">
        <v>5.8796296296296296E-3</v>
      </c>
      <c r="CX112">
        <v>0.16349537037037037</v>
      </c>
      <c r="CY112">
        <v>0.15579861111111112</v>
      </c>
      <c r="CZ112">
        <v>57</v>
      </c>
      <c r="DA112">
        <v>110</v>
      </c>
      <c r="DB112">
        <v>21</v>
      </c>
      <c r="DC112" t="s">
        <v>879</v>
      </c>
      <c r="DD112">
        <v>24581</v>
      </c>
      <c r="DE112">
        <v>0.36840000000000001</v>
      </c>
      <c r="DF112">
        <v>1</v>
      </c>
      <c r="DG112">
        <v>4.7600000000000003E-2</v>
      </c>
      <c r="DH112">
        <v>9000</v>
      </c>
      <c r="DI112">
        <v>9000</v>
      </c>
      <c r="DJ112">
        <v>9000</v>
      </c>
      <c r="DK112">
        <v>1</v>
      </c>
      <c r="DL112">
        <v>0.20760000000000001</v>
      </c>
      <c r="DM112">
        <v>90</v>
      </c>
      <c r="DN112">
        <v>9000</v>
      </c>
    </row>
    <row r="113" spans="91:118" x14ac:dyDescent="0.25">
      <c r="CM113" t="s">
        <v>637</v>
      </c>
      <c r="CN113" t="s">
        <v>2</v>
      </c>
      <c r="CO113" t="s">
        <v>25</v>
      </c>
      <c r="CP113">
        <v>46111</v>
      </c>
      <c r="CQ113">
        <v>1</v>
      </c>
      <c r="CR113">
        <v>1</v>
      </c>
      <c r="CS113">
        <v>1</v>
      </c>
      <c r="CV113">
        <v>1.1886574074074074E-2</v>
      </c>
      <c r="CW113">
        <v>1.1886574074074074E-2</v>
      </c>
      <c r="CX113">
        <v>0.11643518518518518</v>
      </c>
      <c r="CY113">
        <v>0.24428240740740742</v>
      </c>
      <c r="CZ113">
        <v>49</v>
      </c>
      <c r="DA113">
        <v>92</v>
      </c>
      <c r="DB113">
        <v>18</v>
      </c>
      <c r="DC113" t="s">
        <v>718</v>
      </c>
      <c r="DD113">
        <v>18207</v>
      </c>
      <c r="DE113">
        <v>0.36730000000000002</v>
      </c>
      <c r="DF113">
        <v>5</v>
      </c>
      <c r="DG113">
        <v>0.27779999999999999</v>
      </c>
      <c r="DH113">
        <v>3575</v>
      </c>
      <c r="DI113">
        <v>715</v>
      </c>
      <c r="DJ113">
        <v>3575</v>
      </c>
      <c r="DK113">
        <v>1</v>
      </c>
      <c r="DL113">
        <v>0.14080000000000001</v>
      </c>
      <c r="DM113">
        <v>90</v>
      </c>
      <c r="DN113">
        <v>715</v>
      </c>
    </row>
    <row r="114" spans="91:118" x14ac:dyDescent="0.25">
      <c r="CM114" t="s">
        <v>637</v>
      </c>
      <c r="CN114" t="s">
        <v>2</v>
      </c>
      <c r="CO114" t="s">
        <v>25</v>
      </c>
      <c r="CP114">
        <v>46112</v>
      </c>
      <c r="CQ114">
        <v>1</v>
      </c>
      <c r="CR114">
        <v>1</v>
      </c>
      <c r="CS114">
        <v>1</v>
      </c>
      <c r="CV114">
        <v>0.13060185185185186</v>
      </c>
      <c r="CW114">
        <v>0.13060185185185186</v>
      </c>
      <c r="CX114">
        <v>6.0648148148148145E-3</v>
      </c>
      <c r="CY114">
        <v>0.27185185185185184</v>
      </c>
      <c r="CZ114">
        <v>39</v>
      </c>
      <c r="DA114">
        <v>84</v>
      </c>
      <c r="DB114">
        <v>11</v>
      </c>
      <c r="DC114" t="s">
        <v>946</v>
      </c>
      <c r="DD114">
        <v>31161</v>
      </c>
      <c r="DE114">
        <v>0.28210000000000002</v>
      </c>
      <c r="DF114">
        <v>1</v>
      </c>
      <c r="DG114">
        <v>9.0899999999999995E-2</v>
      </c>
      <c r="DH114">
        <v>3000</v>
      </c>
      <c r="DI114">
        <v>3000</v>
      </c>
      <c r="DJ114">
        <v>3000</v>
      </c>
      <c r="DK114">
        <v>1</v>
      </c>
      <c r="DL114">
        <v>0.1103</v>
      </c>
      <c r="DM114">
        <v>90</v>
      </c>
      <c r="DN114">
        <v>3000</v>
      </c>
    </row>
    <row r="115" spans="91:118" x14ac:dyDescent="0.25">
      <c r="CM115" t="s">
        <v>637</v>
      </c>
      <c r="CN115" t="s">
        <v>6</v>
      </c>
      <c r="CO115" t="s">
        <v>80</v>
      </c>
      <c r="CP115">
        <v>46101</v>
      </c>
      <c r="CQ115">
        <v>1</v>
      </c>
      <c r="CR115">
        <v>1</v>
      </c>
      <c r="CT115">
        <v>1</v>
      </c>
      <c r="CV115">
        <v>5.3240740740740744E-4</v>
      </c>
      <c r="CW115">
        <v>5.3240740740740744E-4</v>
      </c>
      <c r="CX115">
        <v>0.18337962962962964</v>
      </c>
      <c r="CY115">
        <v>0.15751157407407407</v>
      </c>
      <c r="CZ115">
        <v>49</v>
      </c>
      <c r="DA115">
        <v>102</v>
      </c>
      <c r="DB115">
        <v>11</v>
      </c>
      <c r="DC115" t="s">
        <v>674</v>
      </c>
      <c r="DD115">
        <v>35328</v>
      </c>
      <c r="DE115">
        <v>0.22450000000000001</v>
      </c>
      <c r="DF115">
        <v>1</v>
      </c>
      <c r="DG115">
        <v>9.0899999999999995E-2</v>
      </c>
      <c r="DH115">
        <v>700</v>
      </c>
      <c r="DI115">
        <v>700</v>
      </c>
      <c r="DJ115">
        <v>700</v>
      </c>
      <c r="DK115">
        <v>1</v>
      </c>
      <c r="DL115">
        <v>0.19489999999999999</v>
      </c>
      <c r="DM115">
        <v>90</v>
      </c>
      <c r="DN115">
        <v>700</v>
      </c>
    </row>
    <row r="116" spans="91:118" x14ac:dyDescent="0.25">
      <c r="CM116" t="s">
        <v>637</v>
      </c>
      <c r="CN116" t="s">
        <v>6</v>
      </c>
      <c r="CO116" t="s">
        <v>81</v>
      </c>
      <c r="CP116">
        <v>46086</v>
      </c>
      <c r="CQ116">
        <v>1</v>
      </c>
      <c r="CR116">
        <v>1</v>
      </c>
      <c r="CT116">
        <v>1</v>
      </c>
      <c r="CV116">
        <v>9.2592592592592588E-5</v>
      </c>
      <c r="CW116">
        <v>9.2592592592592588E-5</v>
      </c>
      <c r="CX116">
        <v>0.29128472222222224</v>
      </c>
      <c r="CY116">
        <v>0.14664351851851851</v>
      </c>
      <c r="CZ116">
        <v>101</v>
      </c>
      <c r="DA116">
        <v>199</v>
      </c>
      <c r="DB116">
        <v>11</v>
      </c>
      <c r="DC116">
        <v>2</v>
      </c>
      <c r="DD116">
        <v>17104</v>
      </c>
      <c r="DE116">
        <v>0.1089</v>
      </c>
      <c r="DF116">
        <v>1</v>
      </c>
      <c r="DG116">
        <v>9.0899999999999995E-2</v>
      </c>
      <c r="DH116">
        <v>1100</v>
      </c>
      <c r="DI116">
        <v>1100</v>
      </c>
      <c r="DJ116">
        <v>1100</v>
      </c>
      <c r="DK116">
        <v>1</v>
      </c>
      <c r="DL116">
        <v>0.22509999999999999</v>
      </c>
      <c r="DM116">
        <v>90</v>
      </c>
      <c r="DN116">
        <v>1100</v>
      </c>
    </row>
    <row r="117" spans="91:118" x14ac:dyDescent="0.25">
      <c r="CM117" t="s">
        <v>637</v>
      </c>
      <c r="CN117" t="s">
        <v>6</v>
      </c>
      <c r="CO117" t="s">
        <v>50</v>
      </c>
      <c r="CP117">
        <v>46105</v>
      </c>
      <c r="CQ117">
        <v>1</v>
      </c>
      <c r="CR117">
        <v>1</v>
      </c>
      <c r="CT117">
        <v>1</v>
      </c>
      <c r="CV117">
        <v>1.0416666666666667E-4</v>
      </c>
      <c r="CW117">
        <v>1.0416666666666667E-4</v>
      </c>
      <c r="CX117">
        <v>0.1809375</v>
      </c>
      <c r="CY117">
        <v>0.22046296296296297</v>
      </c>
      <c r="CZ117">
        <v>77</v>
      </c>
      <c r="DA117">
        <v>165</v>
      </c>
      <c r="DB117">
        <v>17</v>
      </c>
      <c r="DC117" t="s">
        <v>775</v>
      </c>
      <c r="DD117">
        <v>15422</v>
      </c>
      <c r="DE117">
        <v>0.2208</v>
      </c>
      <c r="DF117">
        <v>3</v>
      </c>
      <c r="DG117">
        <v>0.17649999999999999</v>
      </c>
      <c r="DH117">
        <v>5520</v>
      </c>
      <c r="DI117">
        <v>1840</v>
      </c>
      <c r="DJ117">
        <v>5520</v>
      </c>
      <c r="DK117">
        <v>1</v>
      </c>
      <c r="DL117">
        <v>0.1143</v>
      </c>
      <c r="DM117">
        <v>90</v>
      </c>
      <c r="DN117">
        <v>1840</v>
      </c>
    </row>
    <row r="118" spans="91:118" x14ac:dyDescent="0.25">
      <c r="CM118" t="s">
        <v>637</v>
      </c>
      <c r="CN118" t="s">
        <v>6</v>
      </c>
      <c r="CO118" t="s">
        <v>97</v>
      </c>
      <c r="CP118">
        <v>46099</v>
      </c>
      <c r="CQ118">
        <v>1</v>
      </c>
      <c r="CR118">
        <v>1</v>
      </c>
      <c r="CT118">
        <v>1</v>
      </c>
      <c r="CV118">
        <v>3.4722222222222222E-5</v>
      </c>
      <c r="CW118">
        <v>3.4722222222222222E-5</v>
      </c>
      <c r="CX118">
        <v>0.22258101851851853</v>
      </c>
      <c r="CY118">
        <v>0.18363425925925925</v>
      </c>
      <c r="CZ118">
        <v>137</v>
      </c>
      <c r="DA118">
        <v>218</v>
      </c>
      <c r="DB118">
        <v>37</v>
      </c>
      <c r="DC118" t="s">
        <v>917</v>
      </c>
      <c r="DD118">
        <v>29181</v>
      </c>
      <c r="DE118">
        <v>0.27010000000000001</v>
      </c>
      <c r="DF118">
        <v>3</v>
      </c>
      <c r="DG118">
        <v>8.1100000000000005E-2</v>
      </c>
      <c r="DH118">
        <v>14700</v>
      </c>
      <c r="DI118">
        <v>4900</v>
      </c>
      <c r="DJ118">
        <v>14700</v>
      </c>
      <c r="DK118">
        <v>1</v>
      </c>
      <c r="DL118">
        <v>0.2059</v>
      </c>
      <c r="DM118">
        <v>90</v>
      </c>
      <c r="DN118">
        <v>4900</v>
      </c>
    </row>
    <row r="119" spans="91:118" x14ac:dyDescent="0.25">
      <c r="CM119" t="s">
        <v>637</v>
      </c>
      <c r="CN119" t="s">
        <v>6</v>
      </c>
      <c r="CO119" t="s">
        <v>34</v>
      </c>
      <c r="CP119">
        <v>46090</v>
      </c>
      <c r="CQ119">
        <v>1</v>
      </c>
      <c r="CR119">
        <v>1</v>
      </c>
      <c r="CT119">
        <v>1</v>
      </c>
      <c r="CV119">
        <v>3.4722222222222222E-5</v>
      </c>
      <c r="CW119">
        <v>3.4722222222222222E-5</v>
      </c>
      <c r="CX119">
        <v>0.23287037037037037</v>
      </c>
      <c r="CY119">
        <v>7.7118055555555551E-2</v>
      </c>
      <c r="CZ119">
        <v>117</v>
      </c>
      <c r="DA119">
        <v>147</v>
      </c>
      <c r="DB119">
        <v>6</v>
      </c>
      <c r="DC119" t="s">
        <v>706</v>
      </c>
      <c r="DD119">
        <v>21355</v>
      </c>
      <c r="DE119">
        <v>5.1299999999999998E-2</v>
      </c>
      <c r="DF119">
        <v>1</v>
      </c>
      <c r="DG119">
        <v>0.16669999999999999</v>
      </c>
      <c r="DH119">
        <v>1500</v>
      </c>
      <c r="DI119">
        <v>1500</v>
      </c>
      <c r="DJ119">
        <v>1500</v>
      </c>
      <c r="DK119">
        <v>1</v>
      </c>
      <c r="DL119">
        <v>0.10639999999999999</v>
      </c>
      <c r="DM119">
        <v>90</v>
      </c>
      <c r="DN119">
        <v>1500</v>
      </c>
    </row>
    <row r="120" spans="91:118" x14ac:dyDescent="0.25">
      <c r="CM120" t="s">
        <v>637</v>
      </c>
      <c r="CN120" t="s">
        <v>6</v>
      </c>
      <c r="CO120" t="s">
        <v>34</v>
      </c>
      <c r="CP120">
        <v>46111</v>
      </c>
      <c r="CQ120">
        <v>1</v>
      </c>
      <c r="CR120">
        <v>1</v>
      </c>
      <c r="CS120">
        <v>1</v>
      </c>
      <c r="CV120">
        <v>1.3935185185185186E-2</v>
      </c>
      <c r="CW120">
        <v>1.3935185185185186E-2</v>
      </c>
      <c r="CX120">
        <v>0.22798611111111111</v>
      </c>
      <c r="CY120">
        <v>0.14586805555555554</v>
      </c>
      <c r="CZ120">
        <v>58</v>
      </c>
      <c r="DA120">
        <v>80</v>
      </c>
      <c r="DB120">
        <v>11</v>
      </c>
      <c r="DC120" t="s">
        <v>1023</v>
      </c>
      <c r="DD120">
        <v>35452</v>
      </c>
      <c r="DE120">
        <v>0.18970000000000001</v>
      </c>
      <c r="DF120">
        <v>3</v>
      </c>
      <c r="DG120">
        <v>0.2727</v>
      </c>
      <c r="DH120">
        <v>3410</v>
      </c>
      <c r="DI120">
        <v>1137</v>
      </c>
      <c r="DJ120">
        <v>3710</v>
      </c>
      <c r="DK120">
        <v>1.0880000000000001</v>
      </c>
      <c r="DL120">
        <v>0.19020000000000001</v>
      </c>
      <c r="DM120">
        <v>90</v>
      </c>
      <c r="DN120">
        <v>1237</v>
      </c>
    </row>
    <row r="121" spans="91:118" x14ac:dyDescent="0.25">
      <c r="CM121" t="s">
        <v>637</v>
      </c>
      <c r="CN121" t="s">
        <v>7</v>
      </c>
      <c r="CO121" t="s">
        <v>41</v>
      </c>
      <c r="CP121">
        <v>46084</v>
      </c>
      <c r="CQ121">
        <v>1</v>
      </c>
      <c r="CR121">
        <v>1</v>
      </c>
      <c r="CT121">
        <v>1</v>
      </c>
      <c r="CV121">
        <v>5.7870370370370373E-5</v>
      </c>
      <c r="CW121">
        <v>5.7870370370370373E-5</v>
      </c>
      <c r="CX121">
        <v>0.28312500000000002</v>
      </c>
      <c r="CY121">
        <v>0.12943287037037038</v>
      </c>
      <c r="CZ121">
        <v>86</v>
      </c>
      <c r="DA121">
        <v>210</v>
      </c>
      <c r="DB121">
        <v>34</v>
      </c>
      <c r="DC121" t="s">
        <v>788</v>
      </c>
      <c r="DD121">
        <v>8137</v>
      </c>
      <c r="DE121">
        <v>0.39529999999999998</v>
      </c>
      <c r="DF121">
        <v>3</v>
      </c>
      <c r="DG121">
        <v>8.8200000000000001E-2</v>
      </c>
      <c r="DH121">
        <v>1686</v>
      </c>
      <c r="DI121">
        <v>562</v>
      </c>
      <c r="DJ121">
        <v>1386</v>
      </c>
      <c r="DK121">
        <v>0.82210000000000005</v>
      </c>
      <c r="DL121">
        <v>0.1535</v>
      </c>
      <c r="DM121">
        <v>90</v>
      </c>
      <c r="DN121">
        <v>693</v>
      </c>
    </row>
    <row r="122" spans="91:118" x14ac:dyDescent="0.25">
      <c r="CM122" t="s">
        <v>637</v>
      </c>
      <c r="CN122" t="s">
        <v>7</v>
      </c>
      <c r="CO122" t="s">
        <v>41</v>
      </c>
      <c r="CP122">
        <v>46105</v>
      </c>
      <c r="CQ122">
        <v>1</v>
      </c>
      <c r="CR122">
        <v>1</v>
      </c>
      <c r="CT122">
        <v>1</v>
      </c>
      <c r="CV122">
        <v>2.6620370370370372E-4</v>
      </c>
      <c r="CW122">
        <v>2.6620370370370372E-4</v>
      </c>
      <c r="CX122">
        <v>0.14636574074074074</v>
      </c>
      <c r="CY122">
        <v>0.23517361111111112</v>
      </c>
      <c r="CZ122">
        <v>79</v>
      </c>
      <c r="DA122">
        <v>168</v>
      </c>
      <c r="DB122">
        <v>29</v>
      </c>
      <c r="DC122" t="s">
        <v>1009</v>
      </c>
      <c r="DD122">
        <v>12701</v>
      </c>
      <c r="DE122">
        <v>0.36709999999999998</v>
      </c>
      <c r="DF122">
        <v>2</v>
      </c>
      <c r="DG122">
        <v>6.9000000000000006E-2</v>
      </c>
      <c r="DH122">
        <v>2800</v>
      </c>
      <c r="DI122">
        <v>1400</v>
      </c>
      <c r="DJ122">
        <v>2800</v>
      </c>
      <c r="DK122">
        <v>1</v>
      </c>
      <c r="DL122">
        <v>0.1552</v>
      </c>
      <c r="DM122">
        <v>90</v>
      </c>
      <c r="DN122">
        <v>1400</v>
      </c>
    </row>
    <row r="123" spans="91:118" x14ac:dyDescent="0.25">
      <c r="CM123" t="s">
        <v>637</v>
      </c>
      <c r="CN123" t="s">
        <v>7</v>
      </c>
      <c r="CO123" t="s">
        <v>495</v>
      </c>
      <c r="CP123">
        <v>46086</v>
      </c>
      <c r="CQ123">
        <v>1</v>
      </c>
      <c r="CR123">
        <v>1</v>
      </c>
      <c r="CT123">
        <v>1</v>
      </c>
      <c r="CV123">
        <v>2.3148148148148149E-4</v>
      </c>
      <c r="CW123">
        <v>2.3148148148148149E-4</v>
      </c>
      <c r="CX123">
        <v>0.26612268518518517</v>
      </c>
      <c r="CY123">
        <v>0.14668981481481483</v>
      </c>
      <c r="CZ123">
        <v>184</v>
      </c>
      <c r="DA123">
        <v>353</v>
      </c>
      <c r="DB123">
        <v>49</v>
      </c>
      <c r="DC123" t="s">
        <v>961</v>
      </c>
      <c r="DD123">
        <v>9312</v>
      </c>
      <c r="DE123">
        <v>0.26629999999999998</v>
      </c>
      <c r="DF123">
        <v>3</v>
      </c>
      <c r="DG123">
        <v>6.1199999999999997E-2</v>
      </c>
      <c r="DH123">
        <v>1811</v>
      </c>
      <c r="DI123">
        <v>604</v>
      </c>
      <c r="DJ123">
        <v>1811</v>
      </c>
      <c r="DK123">
        <v>1</v>
      </c>
      <c r="DL123">
        <v>0.1268</v>
      </c>
      <c r="DM123">
        <v>90</v>
      </c>
      <c r="DN123">
        <v>604</v>
      </c>
    </row>
    <row r="124" spans="91:118" x14ac:dyDescent="0.25">
      <c r="CM124" t="s">
        <v>637</v>
      </c>
      <c r="CN124" t="s">
        <v>7</v>
      </c>
      <c r="CO124" t="s">
        <v>51</v>
      </c>
      <c r="CP124">
        <v>46086</v>
      </c>
      <c r="CQ124">
        <v>1</v>
      </c>
      <c r="CR124">
        <v>1</v>
      </c>
      <c r="CT124">
        <v>1</v>
      </c>
      <c r="CV124">
        <v>0</v>
      </c>
      <c r="CW124">
        <v>0</v>
      </c>
      <c r="CX124">
        <v>0.33413194444444444</v>
      </c>
      <c r="CY124">
        <v>7.5844907407407403E-2</v>
      </c>
      <c r="CZ124">
        <v>105</v>
      </c>
      <c r="DA124">
        <v>208</v>
      </c>
      <c r="DB124">
        <v>18</v>
      </c>
      <c r="DC124" t="s">
        <v>797</v>
      </c>
      <c r="DD124">
        <v>18401</v>
      </c>
      <c r="DE124">
        <v>0.1714</v>
      </c>
      <c r="DF124">
        <v>2</v>
      </c>
      <c r="DG124">
        <v>0.1111</v>
      </c>
      <c r="DH124">
        <v>1500</v>
      </c>
      <c r="DI124">
        <v>750</v>
      </c>
      <c r="DJ124">
        <v>1200</v>
      </c>
      <c r="DK124">
        <v>0.8</v>
      </c>
      <c r="DM124">
        <v>90</v>
      </c>
      <c r="DN124">
        <v>1200</v>
      </c>
    </row>
    <row r="125" spans="91:118" x14ac:dyDescent="0.25">
      <c r="CM125" t="s">
        <v>637</v>
      </c>
      <c r="CN125" t="s">
        <v>7</v>
      </c>
      <c r="CO125" t="s">
        <v>51</v>
      </c>
      <c r="CP125">
        <v>46092</v>
      </c>
      <c r="CQ125">
        <v>1</v>
      </c>
      <c r="CR125">
        <v>1</v>
      </c>
      <c r="CT125">
        <v>1</v>
      </c>
      <c r="CV125">
        <v>2.2106481481481482E-3</v>
      </c>
      <c r="CW125">
        <v>2.2106481481481482E-3</v>
      </c>
      <c r="CX125">
        <v>0.2555324074074074</v>
      </c>
      <c r="CY125">
        <v>7.5729166666666667E-2</v>
      </c>
      <c r="CZ125">
        <v>61</v>
      </c>
      <c r="DA125">
        <v>128</v>
      </c>
      <c r="DB125">
        <v>9</v>
      </c>
      <c r="DC125" t="s">
        <v>721</v>
      </c>
      <c r="DD125">
        <v>12429</v>
      </c>
      <c r="DE125">
        <v>0.14749999999999999</v>
      </c>
      <c r="DF125">
        <v>1</v>
      </c>
      <c r="DG125">
        <v>0.1111</v>
      </c>
      <c r="DH125">
        <v>750</v>
      </c>
      <c r="DI125">
        <v>750</v>
      </c>
      <c r="DJ125">
        <v>750</v>
      </c>
      <c r="DK125">
        <v>1</v>
      </c>
      <c r="DL125">
        <v>0.1178</v>
      </c>
      <c r="DM125">
        <v>90</v>
      </c>
      <c r="DN125">
        <v>750</v>
      </c>
    </row>
    <row r="126" spans="91:118" x14ac:dyDescent="0.25">
      <c r="CM126" t="s">
        <v>637</v>
      </c>
      <c r="CN126" t="s">
        <v>7</v>
      </c>
      <c r="CO126" t="s">
        <v>51</v>
      </c>
      <c r="CP126">
        <v>46093</v>
      </c>
      <c r="CQ126">
        <v>1</v>
      </c>
      <c r="CR126">
        <v>1</v>
      </c>
      <c r="CT126">
        <v>1</v>
      </c>
      <c r="CV126">
        <v>0</v>
      </c>
      <c r="CW126">
        <v>0</v>
      </c>
      <c r="CX126">
        <v>0.24802083333333333</v>
      </c>
      <c r="CY126">
        <v>8.7314814814814817E-2</v>
      </c>
      <c r="CZ126">
        <v>72</v>
      </c>
      <c r="DA126">
        <v>157</v>
      </c>
      <c r="DB126">
        <v>23</v>
      </c>
      <c r="DC126" t="s">
        <v>830</v>
      </c>
      <c r="DD126">
        <v>15760</v>
      </c>
      <c r="DE126">
        <v>0.31940000000000002</v>
      </c>
      <c r="DF126">
        <v>1</v>
      </c>
      <c r="DG126">
        <v>4.3499999999999997E-2</v>
      </c>
      <c r="DH126">
        <v>200</v>
      </c>
      <c r="DI126">
        <v>200</v>
      </c>
      <c r="DJ126">
        <v>200</v>
      </c>
      <c r="DK126">
        <v>1</v>
      </c>
      <c r="DL126">
        <v>0.26200000000000001</v>
      </c>
      <c r="DM126">
        <v>90</v>
      </c>
      <c r="DN126">
        <v>200</v>
      </c>
    </row>
    <row r="127" spans="91:118" x14ac:dyDescent="0.25">
      <c r="CM127" t="s">
        <v>637</v>
      </c>
      <c r="CN127" t="s">
        <v>7</v>
      </c>
      <c r="CO127" t="s">
        <v>51</v>
      </c>
      <c r="CP127">
        <v>46107</v>
      </c>
      <c r="CQ127">
        <v>1</v>
      </c>
      <c r="CR127">
        <v>1</v>
      </c>
      <c r="CT127">
        <v>1</v>
      </c>
      <c r="CV127">
        <v>1.8865740740740742E-3</v>
      </c>
      <c r="CW127">
        <v>1.8865740740740742E-3</v>
      </c>
      <c r="CX127">
        <v>0.19741898148148149</v>
      </c>
      <c r="CY127">
        <v>0.14289351851851853</v>
      </c>
      <c r="CZ127">
        <v>94</v>
      </c>
      <c r="DA127">
        <v>180</v>
      </c>
      <c r="DB127">
        <v>14</v>
      </c>
      <c r="DC127" t="s">
        <v>748</v>
      </c>
      <c r="DD127">
        <v>23491</v>
      </c>
      <c r="DE127">
        <v>0.1489</v>
      </c>
      <c r="DF127">
        <v>1</v>
      </c>
      <c r="DG127">
        <v>7.1400000000000005E-2</v>
      </c>
      <c r="DH127">
        <v>135</v>
      </c>
      <c r="DI127">
        <v>135</v>
      </c>
      <c r="DJ127">
        <v>135</v>
      </c>
      <c r="DK127">
        <v>1</v>
      </c>
      <c r="DL127">
        <v>1.0032000000000001</v>
      </c>
      <c r="DM127">
        <v>90</v>
      </c>
      <c r="DN127">
        <v>135</v>
      </c>
    </row>
    <row r="128" spans="91:118" x14ac:dyDescent="0.25">
      <c r="CM128" t="s">
        <v>637</v>
      </c>
      <c r="CN128" t="s">
        <v>7</v>
      </c>
      <c r="CO128" t="s">
        <v>49</v>
      </c>
      <c r="CP128">
        <v>46085</v>
      </c>
      <c r="CQ128">
        <v>1</v>
      </c>
      <c r="CR128">
        <v>1</v>
      </c>
      <c r="CV128">
        <v>3.7731481481481483E-3</v>
      </c>
      <c r="CW128">
        <v>3.7731481481481483E-3</v>
      </c>
      <c r="CX128">
        <v>0.18479166666666666</v>
      </c>
      <c r="CY128">
        <v>0.10375</v>
      </c>
      <c r="CZ128">
        <v>70</v>
      </c>
      <c r="DA128">
        <v>119</v>
      </c>
      <c r="DB128">
        <v>15</v>
      </c>
      <c r="DC128" t="s">
        <v>677</v>
      </c>
      <c r="DD128">
        <v>13773</v>
      </c>
      <c r="DE128">
        <v>0.21429999999999999</v>
      </c>
      <c r="DF128">
        <v>2</v>
      </c>
      <c r="DG128">
        <v>0.1333</v>
      </c>
      <c r="DH128">
        <v>540</v>
      </c>
      <c r="DI128">
        <v>270</v>
      </c>
      <c r="DJ128">
        <v>300</v>
      </c>
      <c r="DK128">
        <v>0.55559999999999998</v>
      </c>
      <c r="DL128">
        <v>0.18360000000000001</v>
      </c>
      <c r="DM128">
        <v>90</v>
      </c>
      <c r="DN128">
        <v>300</v>
      </c>
    </row>
    <row r="129" spans="91:118" x14ac:dyDescent="0.25">
      <c r="CM129" t="s">
        <v>637</v>
      </c>
      <c r="CN129" t="s">
        <v>7</v>
      </c>
      <c r="CO129" t="s">
        <v>49</v>
      </c>
      <c r="CP129">
        <v>46097</v>
      </c>
      <c r="CQ129">
        <v>1</v>
      </c>
      <c r="CR129">
        <v>1</v>
      </c>
      <c r="CS129">
        <v>1</v>
      </c>
      <c r="CV129">
        <v>0.13144675925925925</v>
      </c>
      <c r="CW129">
        <v>0.13144675925925925</v>
      </c>
      <c r="CX129">
        <v>0.19074074074074074</v>
      </c>
      <c r="CY129">
        <v>0.12835648148148149</v>
      </c>
      <c r="CZ129">
        <v>38</v>
      </c>
      <c r="DA129">
        <v>62</v>
      </c>
      <c r="DB129">
        <v>14</v>
      </c>
      <c r="DC129" t="s">
        <v>733</v>
      </c>
      <c r="DD129">
        <v>34535</v>
      </c>
      <c r="DE129">
        <v>0.36840000000000001</v>
      </c>
      <c r="DF129">
        <v>2</v>
      </c>
      <c r="DG129">
        <v>0.1429</v>
      </c>
      <c r="DH129">
        <v>1000</v>
      </c>
      <c r="DI129">
        <v>500</v>
      </c>
      <c r="DJ129">
        <v>1000</v>
      </c>
      <c r="DK129">
        <v>1</v>
      </c>
      <c r="DM129">
        <v>90</v>
      </c>
      <c r="DN129">
        <v>500</v>
      </c>
    </row>
    <row r="130" spans="91:118" x14ac:dyDescent="0.25">
      <c r="CM130" t="s">
        <v>637</v>
      </c>
      <c r="CN130" t="s">
        <v>7</v>
      </c>
      <c r="CO130" t="s">
        <v>549</v>
      </c>
      <c r="CP130">
        <v>46098</v>
      </c>
      <c r="CQ130">
        <v>1</v>
      </c>
      <c r="CR130">
        <v>1</v>
      </c>
      <c r="CT130">
        <v>1</v>
      </c>
      <c r="CV130">
        <v>0</v>
      </c>
      <c r="CW130">
        <v>0</v>
      </c>
      <c r="CX130">
        <v>0.22331018518518519</v>
      </c>
      <c r="CY130">
        <v>0.11412037037037037</v>
      </c>
      <c r="CZ130">
        <v>164</v>
      </c>
      <c r="DA130">
        <v>211</v>
      </c>
      <c r="DB130">
        <v>34</v>
      </c>
      <c r="DC130" t="s">
        <v>731</v>
      </c>
      <c r="DD130">
        <v>11671</v>
      </c>
      <c r="DE130">
        <v>0.20730000000000001</v>
      </c>
      <c r="DF130">
        <v>1</v>
      </c>
      <c r="DG130">
        <v>2.9399999999999999E-2</v>
      </c>
      <c r="DH130">
        <v>2700</v>
      </c>
      <c r="DI130">
        <v>2700</v>
      </c>
      <c r="DJ130">
        <v>2700</v>
      </c>
      <c r="DK130">
        <v>1</v>
      </c>
      <c r="DL130">
        <v>8.5699999999999998E-2</v>
      </c>
      <c r="DM130">
        <v>90</v>
      </c>
      <c r="DN130">
        <v>2700</v>
      </c>
    </row>
    <row r="131" spans="91:118" x14ac:dyDescent="0.25">
      <c r="CM131" t="s">
        <v>637</v>
      </c>
      <c r="CN131" t="s">
        <v>7</v>
      </c>
      <c r="CO131" t="s">
        <v>566</v>
      </c>
      <c r="CP131">
        <v>46111</v>
      </c>
      <c r="CQ131">
        <v>1</v>
      </c>
      <c r="CR131">
        <v>1</v>
      </c>
      <c r="CS131">
        <v>1</v>
      </c>
      <c r="CV131">
        <v>9.9305555555555553E-3</v>
      </c>
      <c r="CW131">
        <v>9.9305555555555553E-3</v>
      </c>
      <c r="CX131">
        <v>0.21253472222222222</v>
      </c>
      <c r="CY131">
        <v>0.16877314814814814</v>
      </c>
      <c r="CZ131">
        <v>155</v>
      </c>
      <c r="DA131">
        <v>276</v>
      </c>
      <c r="DB131">
        <v>36</v>
      </c>
      <c r="DC131" t="s">
        <v>997</v>
      </c>
      <c r="DD131">
        <v>15474</v>
      </c>
      <c r="DE131">
        <v>0.23230000000000001</v>
      </c>
      <c r="DF131">
        <v>2</v>
      </c>
      <c r="DG131">
        <v>5.5599999999999997E-2</v>
      </c>
      <c r="DH131">
        <v>1330</v>
      </c>
      <c r="DI131">
        <v>665</v>
      </c>
      <c r="DJ131">
        <v>1330</v>
      </c>
      <c r="DK131">
        <v>1</v>
      </c>
      <c r="DL131">
        <v>0.1479</v>
      </c>
      <c r="DM131">
        <v>90</v>
      </c>
      <c r="DN131">
        <v>665</v>
      </c>
    </row>
    <row r="132" spans="91:118" x14ac:dyDescent="0.25">
      <c r="CM132" t="s">
        <v>637</v>
      </c>
      <c r="CN132" t="s">
        <v>7</v>
      </c>
      <c r="CO132" t="s">
        <v>73</v>
      </c>
      <c r="CP132">
        <v>46090</v>
      </c>
      <c r="CQ132">
        <v>1</v>
      </c>
      <c r="CR132">
        <v>1</v>
      </c>
      <c r="CT132">
        <v>1</v>
      </c>
      <c r="CV132">
        <v>1.9675925925925926E-4</v>
      </c>
      <c r="CW132">
        <v>1.9675925925925926E-4</v>
      </c>
      <c r="CX132">
        <v>0.21005787037037038</v>
      </c>
      <c r="CY132">
        <v>8.6724537037037031E-2</v>
      </c>
      <c r="CZ132">
        <v>56</v>
      </c>
      <c r="DA132">
        <v>102</v>
      </c>
      <c r="DB132">
        <v>13</v>
      </c>
      <c r="DC132" t="s">
        <v>802</v>
      </c>
      <c r="DD132">
        <v>14926</v>
      </c>
      <c r="DE132">
        <v>0.2321</v>
      </c>
      <c r="DF132">
        <v>2</v>
      </c>
      <c r="DG132">
        <v>0.15379999999999999</v>
      </c>
      <c r="DH132">
        <v>593</v>
      </c>
      <c r="DI132">
        <v>297</v>
      </c>
      <c r="DJ132">
        <v>193</v>
      </c>
      <c r="DK132">
        <v>0.32550000000000001</v>
      </c>
      <c r="DL132">
        <v>0.20050000000000001</v>
      </c>
      <c r="DM132">
        <v>90</v>
      </c>
      <c r="DN132">
        <v>193</v>
      </c>
    </row>
    <row r="133" spans="91:118" x14ac:dyDescent="0.25">
      <c r="CM133" t="s">
        <v>637</v>
      </c>
      <c r="CN133" t="s">
        <v>7</v>
      </c>
      <c r="CO133" t="s">
        <v>73</v>
      </c>
      <c r="CP133">
        <v>46094</v>
      </c>
      <c r="CQ133">
        <v>1</v>
      </c>
      <c r="CR133">
        <v>1</v>
      </c>
      <c r="CS133">
        <v>1</v>
      </c>
      <c r="CV133">
        <v>8.0439814814814818E-3</v>
      </c>
      <c r="CW133">
        <v>8.0439814814814818E-3</v>
      </c>
      <c r="CX133">
        <v>0.22774305555555555</v>
      </c>
      <c r="CY133">
        <v>0.10739583333333333</v>
      </c>
      <c r="CZ133">
        <v>52</v>
      </c>
      <c r="DA133">
        <v>86</v>
      </c>
      <c r="DB133">
        <v>14</v>
      </c>
      <c r="DC133" t="s">
        <v>989</v>
      </c>
      <c r="DD133">
        <v>33849</v>
      </c>
      <c r="DE133">
        <v>0.26919999999999999</v>
      </c>
      <c r="DF133">
        <v>1</v>
      </c>
      <c r="DG133">
        <v>7.1400000000000005E-2</v>
      </c>
      <c r="DH133">
        <v>600</v>
      </c>
      <c r="DI133">
        <v>600</v>
      </c>
      <c r="DJ133">
        <v>600</v>
      </c>
      <c r="DK133">
        <v>1</v>
      </c>
      <c r="DM133">
        <v>90</v>
      </c>
      <c r="DN133">
        <v>600</v>
      </c>
    </row>
    <row r="134" spans="91:118" x14ac:dyDescent="0.25">
      <c r="CM134" t="s">
        <v>637</v>
      </c>
      <c r="CN134" t="s">
        <v>7</v>
      </c>
      <c r="CO134" t="s">
        <v>48</v>
      </c>
      <c r="CP134">
        <v>46090</v>
      </c>
      <c r="CQ134">
        <v>1</v>
      </c>
      <c r="CR134">
        <v>1</v>
      </c>
      <c r="CT134">
        <v>1</v>
      </c>
      <c r="CV134">
        <v>2.0833333333333335E-4</v>
      </c>
      <c r="CW134">
        <v>2.0833333333333335E-4</v>
      </c>
      <c r="CX134">
        <v>0.206875</v>
      </c>
      <c r="CY134">
        <v>0.10523148148148148</v>
      </c>
      <c r="CZ134">
        <v>62</v>
      </c>
      <c r="DA134">
        <v>86</v>
      </c>
      <c r="DB134">
        <v>19</v>
      </c>
      <c r="DC134" t="s">
        <v>924</v>
      </c>
      <c r="DD134">
        <v>24838</v>
      </c>
      <c r="DE134">
        <v>0.30649999999999999</v>
      </c>
      <c r="DF134">
        <v>2</v>
      </c>
      <c r="DG134">
        <v>0.1053</v>
      </c>
      <c r="DH134">
        <v>12300</v>
      </c>
      <c r="DI134">
        <v>6150</v>
      </c>
      <c r="DJ134">
        <v>6300</v>
      </c>
      <c r="DK134">
        <v>0.51219999999999999</v>
      </c>
      <c r="DL134">
        <v>9.4299999999999995E-2</v>
      </c>
      <c r="DM134">
        <v>90</v>
      </c>
      <c r="DN134">
        <v>3150</v>
      </c>
    </row>
    <row r="135" spans="91:118" x14ac:dyDescent="0.25">
      <c r="CM135" t="s">
        <v>637</v>
      </c>
      <c r="CN135" t="s">
        <v>3</v>
      </c>
      <c r="CO135" t="s">
        <v>174</v>
      </c>
      <c r="CP135">
        <v>46111</v>
      </c>
      <c r="CQ135">
        <v>1</v>
      </c>
      <c r="CR135">
        <v>1</v>
      </c>
      <c r="CT135">
        <v>1</v>
      </c>
      <c r="CV135">
        <v>0</v>
      </c>
      <c r="CW135">
        <v>0</v>
      </c>
      <c r="CX135">
        <v>0.26247685185185188</v>
      </c>
      <c r="CY135">
        <v>0.12986111111111112</v>
      </c>
      <c r="CZ135">
        <v>169</v>
      </c>
      <c r="DA135">
        <v>263</v>
      </c>
      <c r="DB135">
        <v>27</v>
      </c>
      <c r="DC135" t="s">
        <v>1024</v>
      </c>
      <c r="DD135">
        <v>23899</v>
      </c>
      <c r="DE135">
        <v>0.1598</v>
      </c>
      <c r="DF135">
        <v>1</v>
      </c>
      <c r="DG135">
        <v>3.6999999999999998E-2</v>
      </c>
      <c r="DH135">
        <v>5000</v>
      </c>
      <c r="DI135">
        <v>5000</v>
      </c>
      <c r="DJ135">
        <v>5000</v>
      </c>
      <c r="DK135">
        <v>1</v>
      </c>
      <c r="DL135">
        <v>0.21199999999999999</v>
      </c>
      <c r="DM135">
        <v>90</v>
      </c>
      <c r="DN135">
        <v>5000</v>
      </c>
    </row>
    <row r="136" spans="91:118" x14ac:dyDescent="0.25">
      <c r="CM136" t="s">
        <v>637</v>
      </c>
      <c r="CN136" t="s">
        <v>3</v>
      </c>
      <c r="CO136" t="s">
        <v>32</v>
      </c>
      <c r="CP136">
        <v>46093</v>
      </c>
      <c r="CQ136">
        <v>1</v>
      </c>
      <c r="CR136">
        <v>1</v>
      </c>
      <c r="CT136">
        <v>1</v>
      </c>
      <c r="CV136">
        <v>9.2592592592592588E-5</v>
      </c>
      <c r="CW136">
        <v>9.2592592592592588E-5</v>
      </c>
      <c r="CX136">
        <v>0.25783564814814813</v>
      </c>
      <c r="CY136">
        <v>9.3148148148148147E-2</v>
      </c>
      <c r="CZ136">
        <v>93</v>
      </c>
      <c r="DA136">
        <v>220</v>
      </c>
      <c r="DB136">
        <v>37</v>
      </c>
      <c r="DC136">
        <v>2</v>
      </c>
      <c r="DD136">
        <v>22811</v>
      </c>
      <c r="DE136">
        <v>0.39779999999999999</v>
      </c>
      <c r="DF136">
        <v>2</v>
      </c>
      <c r="DG136">
        <v>5.4100000000000002E-2</v>
      </c>
      <c r="DH136">
        <v>11360</v>
      </c>
      <c r="DI136">
        <v>5680</v>
      </c>
      <c r="DJ136">
        <v>11360</v>
      </c>
      <c r="DK136">
        <v>1</v>
      </c>
      <c r="DL136">
        <v>0.30159999999999998</v>
      </c>
      <c r="DM136">
        <v>90</v>
      </c>
      <c r="DN136">
        <v>5680</v>
      </c>
    </row>
    <row r="137" spans="91:118" x14ac:dyDescent="0.25">
      <c r="CM137" t="s">
        <v>637</v>
      </c>
      <c r="CN137" t="s">
        <v>3</v>
      </c>
      <c r="CO137" t="s">
        <v>32</v>
      </c>
      <c r="CP137">
        <v>46099</v>
      </c>
      <c r="CQ137">
        <v>1</v>
      </c>
      <c r="CR137">
        <v>1</v>
      </c>
      <c r="CT137">
        <v>1</v>
      </c>
      <c r="CV137">
        <v>1.1574074074074075E-4</v>
      </c>
      <c r="CW137">
        <v>1.1574074074074075E-4</v>
      </c>
      <c r="CX137">
        <v>0.26356481481481481</v>
      </c>
      <c r="CY137">
        <v>0.12936342592592592</v>
      </c>
      <c r="CZ137">
        <v>98</v>
      </c>
      <c r="DA137">
        <v>226</v>
      </c>
      <c r="DB137">
        <v>37</v>
      </c>
      <c r="DC137" t="s">
        <v>917</v>
      </c>
      <c r="DD137">
        <v>39329</v>
      </c>
      <c r="DE137">
        <v>0.37759999999999999</v>
      </c>
      <c r="DF137">
        <v>2</v>
      </c>
      <c r="DG137">
        <v>5.4100000000000002E-2</v>
      </c>
      <c r="DH137">
        <v>15450</v>
      </c>
      <c r="DI137">
        <v>7725</v>
      </c>
      <c r="DJ137">
        <v>15450</v>
      </c>
      <c r="DK137">
        <v>1</v>
      </c>
      <c r="DL137">
        <v>0.11849999999999999</v>
      </c>
      <c r="DM137">
        <v>90</v>
      </c>
      <c r="DN137">
        <v>7725</v>
      </c>
    </row>
    <row r="138" spans="91:118" x14ac:dyDescent="0.25">
      <c r="CM138" t="s">
        <v>637</v>
      </c>
      <c r="CN138" t="s">
        <v>3</v>
      </c>
      <c r="CO138" t="s">
        <v>38</v>
      </c>
      <c r="CP138">
        <v>46094</v>
      </c>
      <c r="CQ138">
        <v>1</v>
      </c>
      <c r="CR138">
        <v>1</v>
      </c>
      <c r="CT138">
        <v>1</v>
      </c>
      <c r="CV138">
        <v>1.1574074074074075E-4</v>
      </c>
      <c r="CW138">
        <v>1.1574074074074075E-4</v>
      </c>
      <c r="CX138">
        <v>0.24587962962962964</v>
      </c>
      <c r="CY138">
        <v>0.10172453703703704</v>
      </c>
      <c r="CZ138">
        <v>87</v>
      </c>
      <c r="DA138">
        <v>128</v>
      </c>
      <c r="DB138">
        <v>33</v>
      </c>
      <c r="DC138" t="s">
        <v>976</v>
      </c>
      <c r="DD138">
        <v>16811</v>
      </c>
      <c r="DE138">
        <v>0.37930000000000003</v>
      </c>
      <c r="DF138">
        <v>3</v>
      </c>
      <c r="DG138">
        <v>9.0899999999999995E-2</v>
      </c>
      <c r="DH138">
        <v>738</v>
      </c>
      <c r="DI138">
        <v>246</v>
      </c>
      <c r="DJ138">
        <v>738</v>
      </c>
      <c r="DK138">
        <v>1</v>
      </c>
      <c r="DL138">
        <v>1.0205</v>
      </c>
      <c r="DM138">
        <v>90</v>
      </c>
      <c r="DN138">
        <v>246</v>
      </c>
    </row>
    <row r="139" spans="91:118" x14ac:dyDescent="0.25">
      <c r="CM139" t="s">
        <v>637</v>
      </c>
      <c r="CN139" t="s">
        <v>3</v>
      </c>
      <c r="CO139" t="s">
        <v>78</v>
      </c>
      <c r="CP139">
        <v>46108</v>
      </c>
      <c r="CQ139">
        <v>1</v>
      </c>
      <c r="CR139">
        <v>1</v>
      </c>
      <c r="CT139">
        <v>1</v>
      </c>
      <c r="CV139">
        <v>0</v>
      </c>
      <c r="CW139">
        <v>0</v>
      </c>
      <c r="CX139">
        <v>0.12615740740740741</v>
      </c>
      <c r="CY139">
        <v>0.26075231481481481</v>
      </c>
      <c r="CZ139">
        <v>75</v>
      </c>
      <c r="DA139">
        <v>147</v>
      </c>
      <c r="DB139">
        <v>24</v>
      </c>
      <c r="DC139">
        <v>1.625</v>
      </c>
      <c r="DD139">
        <v>22086</v>
      </c>
      <c r="DE139">
        <v>0.32</v>
      </c>
      <c r="DF139">
        <v>2</v>
      </c>
      <c r="DG139">
        <v>8.3299999999999999E-2</v>
      </c>
      <c r="DH139">
        <v>2880</v>
      </c>
      <c r="DI139">
        <v>1440</v>
      </c>
      <c r="DJ139">
        <v>2880</v>
      </c>
      <c r="DK139">
        <v>1</v>
      </c>
      <c r="DL139">
        <v>0.2717</v>
      </c>
      <c r="DM139">
        <v>90</v>
      </c>
      <c r="DN139">
        <v>1440</v>
      </c>
    </row>
    <row r="140" spans="91:118" x14ac:dyDescent="0.25">
      <c r="CM140" t="s">
        <v>637</v>
      </c>
      <c r="CN140" t="s">
        <v>3</v>
      </c>
      <c r="CO140" t="s">
        <v>76</v>
      </c>
      <c r="CP140">
        <v>46084</v>
      </c>
      <c r="CQ140">
        <v>1</v>
      </c>
      <c r="CR140">
        <v>1</v>
      </c>
      <c r="CT140">
        <v>1</v>
      </c>
      <c r="CV140">
        <v>0</v>
      </c>
      <c r="CW140">
        <v>0</v>
      </c>
      <c r="CX140">
        <v>0.27302083333333332</v>
      </c>
      <c r="CY140">
        <v>0.12929398148148147</v>
      </c>
      <c r="CZ140">
        <v>53</v>
      </c>
      <c r="DA140">
        <v>81</v>
      </c>
      <c r="DB140">
        <v>15</v>
      </c>
      <c r="DC140" t="s">
        <v>745</v>
      </c>
      <c r="DD140">
        <v>12709</v>
      </c>
      <c r="DE140">
        <v>0.28299999999999997</v>
      </c>
      <c r="DF140">
        <v>4</v>
      </c>
      <c r="DG140">
        <v>0.26669999999999999</v>
      </c>
      <c r="DH140">
        <v>6000</v>
      </c>
      <c r="DI140">
        <v>1500</v>
      </c>
      <c r="DJ140">
        <v>6000</v>
      </c>
      <c r="DK140">
        <v>1</v>
      </c>
      <c r="DL140">
        <v>0.25180000000000002</v>
      </c>
      <c r="DM140">
        <v>90</v>
      </c>
      <c r="DN140">
        <v>1500</v>
      </c>
    </row>
    <row r="141" spans="91:118" x14ac:dyDescent="0.25">
      <c r="CM141" t="s">
        <v>637</v>
      </c>
      <c r="CN141" t="s">
        <v>125</v>
      </c>
      <c r="CO141" t="s">
        <v>60</v>
      </c>
      <c r="CP141">
        <v>46086</v>
      </c>
      <c r="CQ141">
        <v>1</v>
      </c>
      <c r="CR141">
        <v>1</v>
      </c>
      <c r="CV141">
        <v>0</v>
      </c>
      <c r="CW141">
        <v>0</v>
      </c>
      <c r="CX141">
        <v>0.21305555555555555</v>
      </c>
      <c r="CY141">
        <v>3.7881944444444447E-2</v>
      </c>
      <c r="CZ141">
        <v>72</v>
      </c>
      <c r="DA141">
        <v>105</v>
      </c>
      <c r="DB141">
        <v>5</v>
      </c>
      <c r="DC141">
        <v>2</v>
      </c>
      <c r="DD141">
        <v>7118</v>
      </c>
      <c r="DE141">
        <v>6.9400000000000003E-2</v>
      </c>
      <c r="DF141">
        <v>1</v>
      </c>
      <c r="DG141">
        <v>0.2</v>
      </c>
      <c r="DH141">
        <v>1300</v>
      </c>
      <c r="DI141">
        <v>1300</v>
      </c>
      <c r="DJ141">
        <v>1300</v>
      </c>
      <c r="DK141">
        <v>1</v>
      </c>
      <c r="DL141">
        <v>0.13059999999999999</v>
      </c>
      <c r="DM141">
        <v>88</v>
      </c>
      <c r="DN141">
        <v>1300</v>
      </c>
    </row>
    <row r="142" spans="91:118" x14ac:dyDescent="0.25">
      <c r="CM142" t="s">
        <v>637</v>
      </c>
      <c r="CN142" t="s">
        <v>125</v>
      </c>
      <c r="CO142" t="s">
        <v>60</v>
      </c>
      <c r="CP142">
        <v>46090</v>
      </c>
      <c r="CQ142">
        <v>1</v>
      </c>
      <c r="CR142">
        <v>1</v>
      </c>
      <c r="CT142">
        <v>1</v>
      </c>
      <c r="CV142">
        <v>3.4722222222222222E-5</v>
      </c>
      <c r="CW142">
        <v>3.4722222222222222E-5</v>
      </c>
      <c r="CX142">
        <v>0.2260763888888889</v>
      </c>
      <c r="CY142">
        <v>0.10954861111111111</v>
      </c>
      <c r="CZ142">
        <v>90</v>
      </c>
      <c r="DA142">
        <v>122</v>
      </c>
      <c r="DB142">
        <v>11</v>
      </c>
      <c r="DC142" t="s">
        <v>855</v>
      </c>
      <c r="DD142">
        <v>10710</v>
      </c>
      <c r="DE142">
        <v>0.1222</v>
      </c>
      <c r="DF142">
        <v>1</v>
      </c>
      <c r="DG142">
        <v>9.0899999999999995E-2</v>
      </c>
      <c r="DH142">
        <v>3800</v>
      </c>
      <c r="DI142">
        <v>3800</v>
      </c>
      <c r="DJ142">
        <v>3800</v>
      </c>
      <c r="DK142">
        <v>1</v>
      </c>
      <c r="DL142">
        <v>0.28260000000000002</v>
      </c>
      <c r="DM142">
        <v>88</v>
      </c>
      <c r="DN142">
        <v>3800</v>
      </c>
    </row>
    <row r="143" spans="91:118" x14ac:dyDescent="0.25">
      <c r="CM143" t="s">
        <v>637</v>
      </c>
      <c r="CN143" t="s">
        <v>125</v>
      </c>
      <c r="CO143" t="s">
        <v>60</v>
      </c>
      <c r="CP143">
        <v>46107</v>
      </c>
      <c r="CQ143">
        <v>1</v>
      </c>
      <c r="CR143">
        <v>1</v>
      </c>
      <c r="CT143">
        <v>1</v>
      </c>
      <c r="CV143">
        <v>2.3148148148148147E-5</v>
      </c>
      <c r="CW143">
        <v>2.3148148148148147E-5</v>
      </c>
      <c r="CX143">
        <v>0.19006944444444446</v>
      </c>
      <c r="CY143">
        <v>0.13837962962962963</v>
      </c>
      <c r="CZ143">
        <v>98</v>
      </c>
      <c r="DA143">
        <v>136</v>
      </c>
      <c r="DB143">
        <v>8</v>
      </c>
      <c r="DC143">
        <v>1.5</v>
      </c>
      <c r="DD143">
        <v>39496</v>
      </c>
      <c r="DE143">
        <v>8.1600000000000006E-2</v>
      </c>
      <c r="DF143">
        <v>1</v>
      </c>
      <c r="DG143">
        <v>0.125</v>
      </c>
      <c r="DH143">
        <v>600</v>
      </c>
      <c r="DI143">
        <v>600</v>
      </c>
      <c r="DM143">
        <v>88</v>
      </c>
    </row>
    <row r="144" spans="91:118" x14ac:dyDescent="0.25">
      <c r="CM144" t="s">
        <v>637</v>
      </c>
      <c r="CN144" t="s">
        <v>125</v>
      </c>
      <c r="CO144" t="s">
        <v>72</v>
      </c>
      <c r="CP144">
        <v>46092</v>
      </c>
      <c r="CQ144">
        <v>1</v>
      </c>
      <c r="CR144">
        <v>1</v>
      </c>
      <c r="CT144">
        <v>1</v>
      </c>
      <c r="CV144">
        <v>1.1574074074074075E-4</v>
      </c>
      <c r="CW144">
        <v>1.1574074074074075E-4</v>
      </c>
      <c r="CX144">
        <v>0.24988425925925925</v>
      </c>
      <c r="CY144">
        <v>8.3136574074074071E-2</v>
      </c>
      <c r="CZ144">
        <v>107</v>
      </c>
      <c r="DA144">
        <v>311</v>
      </c>
      <c r="DB144">
        <v>11</v>
      </c>
      <c r="DC144" t="s">
        <v>850</v>
      </c>
      <c r="DD144">
        <v>39493</v>
      </c>
      <c r="DE144">
        <v>0.1028</v>
      </c>
      <c r="DF144">
        <v>1</v>
      </c>
      <c r="DG144">
        <v>9.0899999999999995E-2</v>
      </c>
      <c r="DH144">
        <v>300</v>
      </c>
      <c r="DI144">
        <v>300</v>
      </c>
      <c r="DJ144">
        <v>300</v>
      </c>
      <c r="DK144">
        <v>1</v>
      </c>
      <c r="DM144">
        <v>88</v>
      </c>
      <c r="DN144">
        <v>300</v>
      </c>
    </row>
    <row r="145" spans="91:118" x14ac:dyDescent="0.25">
      <c r="CM145" t="s">
        <v>637</v>
      </c>
      <c r="CN145" t="s">
        <v>125</v>
      </c>
      <c r="CO145" t="s">
        <v>72</v>
      </c>
      <c r="CP145">
        <v>46094</v>
      </c>
      <c r="CQ145">
        <v>1</v>
      </c>
      <c r="CR145">
        <v>1</v>
      </c>
      <c r="CT145">
        <v>1</v>
      </c>
      <c r="CV145">
        <v>2.5462962962962961E-4</v>
      </c>
      <c r="CW145">
        <v>2.5462962962962961E-4</v>
      </c>
      <c r="CX145">
        <v>0.23708333333333334</v>
      </c>
      <c r="CY145">
        <v>0.10451388888888889</v>
      </c>
      <c r="CZ145">
        <v>107</v>
      </c>
      <c r="DA145">
        <v>301</v>
      </c>
      <c r="DB145">
        <v>21</v>
      </c>
      <c r="DC145" t="s">
        <v>682</v>
      </c>
      <c r="DD145">
        <v>21236</v>
      </c>
      <c r="DE145">
        <v>0.1963</v>
      </c>
      <c r="DF145">
        <v>1</v>
      </c>
      <c r="DG145">
        <v>4.7600000000000003E-2</v>
      </c>
      <c r="DH145">
        <v>1000</v>
      </c>
      <c r="DI145">
        <v>1000</v>
      </c>
      <c r="DJ145">
        <v>1000</v>
      </c>
      <c r="DK145">
        <v>1</v>
      </c>
      <c r="DL145">
        <v>0.1081</v>
      </c>
      <c r="DM145">
        <v>88</v>
      </c>
      <c r="DN145">
        <v>1000</v>
      </c>
    </row>
    <row r="146" spans="91:118" x14ac:dyDescent="0.25">
      <c r="CM146" t="s">
        <v>637</v>
      </c>
      <c r="CN146" t="s">
        <v>125</v>
      </c>
      <c r="CO146" t="s">
        <v>12</v>
      </c>
      <c r="CP146">
        <v>46105</v>
      </c>
      <c r="CQ146">
        <v>1</v>
      </c>
      <c r="CR146">
        <v>1</v>
      </c>
      <c r="CT146">
        <v>1</v>
      </c>
      <c r="CV146">
        <v>2.662037037037037E-3</v>
      </c>
      <c r="CW146">
        <v>2.662037037037037E-3</v>
      </c>
      <c r="CX146">
        <v>0.17728009259259259</v>
      </c>
      <c r="CY146">
        <v>0.19008101851851852</v>
      </c>
      <c r="CZ146">
        <v>64</v>
      </c>
      <c r="DA146">
        <v>175</v>
      </c>
      <c r="DB146">
        <v>19</v>
      </c>
      <c r="DC146" t="s">
        <v>839</v>
      </c>
      <c r="DD146">
        <v>31738</v>
      </c>
      <c r="DE146">
        <v>0.2969</v>
      </c>
      <c r="DF146">
        <v>1</v>
      </c>
      <c r="DG146">
        <v>5.2600000000000001E-2</v>
      </c>
      <c r="DH146">
        <v>500</v>
      </c>
      <c r="DI146">
        <v>500</v>
      </c>
      <c r="DJ146">
        <v>500</v>
      </c>
      <c r="DK146">
        <v>1</v>
      </c>
      <c r="DM146">
        <v>88</v>
      </c>
      <c r="DN146">
        <v>500</v>
      </c>
    </row>
    <row r="147" spans="91:118" x14ac:dyDescent="0.25">
      <c r="CM147" t="s">
        <v>637</v>
      </c>
      <c r="CN147" t="s">
        <v>125</v>
      </c>
      <c r="CO147" t="s">
        <v>122</v>
      </c>
      <c r="CP147">
        <v>46093</v>
      </c>
      <c r="CQ147">
        <v>1</v>
      </c>
      <c r="CR147">
        <v>1</v>
      </c>
      <c r="CV147">
        <v>3.5069444444444445E-3</v>
      </c>
      <c r="CW147">
        <v>3.5069444444444445E-3</v>
      </c>
      <c r="CX147">
        <v>0.20644675925925926</v>
      </c>
      <c r="CY147">
        <v>0.13371527777777778</v>
      </c>
      <c r="CZ147">
        <v>33</v>
      </c>
      <c r="DA147">
        <v>119</v>
      </c>
      <c r="DB147">
        <v>15</v>
      </c>
      <c r="DC147" t="s">
        <v>959</v>
      </c>
      <c r="DD147">
        <v>30610</v>
      </c>
      <c r="DE147">
        <v>0.45450000000000002</v>
      </c>
      <c r="DF147">
        <v>2</v>
      </c>
      <c r="DG147">
        <v>0.1333</v>
      </c>
      <c r="DH147">
        <v>6500</v>
      </c>
      <c r="DI147">
        <v>3250</v>
      </c>
      <c r="DJ147">
        <v>6500</v>
      </c>
      <c r="DK147">
        <v>1</v>
      </c>
      <c r="DL147">
        <v>0.1043</v>
      </c>
      <c r="DM147">
        <v>88</v>
      </c>
      <c r="DN147">
        <v>3250</v>
      </c>
    </row>
    <row r="148" spans="91:118" x14ac:dyDescent="0.25">
      <c r="CM148" t="s">
        <v>637</v>
      </c>
      <c r="CN148" t="s">
        <v>125</v>
      </c>
      <c r="CO148" t="s">
        <v>75</v>
      </c>
      <c r="CP148">
        <v>46084</v>
      </c>
      <c r="CQ148">
        <v>1</v>
      </c>
      <c r="CR148">
        <v>1</v>
      </c>
      <c r="CT148">
        <v>1</v>
      </c>
      <c r="CV148">
        <v>1.1574074074074075E-4</v>
      </c>
      <c r="CW148">
        <v>1.1574074074074075E-4</v>
      </c>
      <c r="CX148">
        <v>0.31540509259259258</v>
      </c>
      <c r="CY148">
        <v>7.3148148148148143E-2</v>
      </c>
      <c r="CZ148">
        <v>92</v>
      </c>
      <c r="DA148">
        <v>209</v>
      </c>
      <c r="DB148">
        <v>19</v>
      </c>
      <c r="DC148" t="s">
        <v>964</v>
      </c>
      <c r="DD148">
        <v>34684</v>
      </c>
      <c r="DE148">
        <v>0.20649999999999999</v>
      </c>
      <c r="DF148">
        <v>1</v>
      </c>
      <c r="DG148">
        <v>5.2600000000000001E-2</v>
      </c>
      <c r="DH148">
        <v>13000</v>
      </c>
      <c r="DI148">
        <v>13000</v>
      </c>
      <c r="DJ148">
        <v>13000</v>
      </c>
      <c r="DK148">
        <v>1</v>
      </c>
      <c r="DL148">
        <v>0.35310000000000002</v>
      </c>
      <c r="DM148">
        <v>88</v>
      </c>
      <c r="DN148">
        <v>13000</v>
      </c>
    </row>
    <row r="149" spans="91:118" x14ac:dyDescent="0.25">
      <c r="CM149" t="s">
        <v>637</v>
      </c>
      <c r="CN149" t="s">
        <v>125</v>
      </c>
      <c r="CO149" t="s">
        <v>206</v>
      </c>
      <c r="CP149">
        <v>46087</v>
      </c>
      <c r="CQ149">
        <v>1</v>
      </c>
      <c r="CR149">
        <v>1</v>
      </c>
      <c r="CT149">
        <v>1</v>
      </c>
      <c r="CV149">
        <v>3.4722222222222222E-5</v>
      </c>
      <c r="CW149">
        <v>3.4722222222222222E-5</v>
      </c>
      <c r="CX149">
        <v>0.26567129629629632</v>
      </c>
      <c r="CY149">
        <v>8.9525462962962959E-2</v>
      </c>
      <c r="CZ149">
        <v>118</v>
      </c>
      <c r="DA149">
        <v>281</v>
      </c>
      <c r="DB149">
        <v>16</v>
      </c>
      <c r="DC149">
        <v>1.875</v>
      </c>
      <c r="DD149">
        <v>12181</v>
      </c>
      <c r="DE149">
        <v>0.1356</v>
      </c>
      <c r="DF149">
        <v>1</v>
      </c>
      <c r="DG149">
        <v>6.25E-2</v>
      </c>
      <c r="DH149">
        <v>5500</v>
      </c>
      <c r="DI149">
        <v>5500</v>
      </c>
      <c r="DJ149">
        <v>5500</v>
      </c>
      <c r="DK149">
        <v>1</v>
      </c>
      <c r="DL149">
        <v>0.4239</v>
      </c>
      <c r="DM149">
        <v>88</v>
      </c>
      <c r="DN149">
        <v>5500</v>
      </c>
    </row>
    <row r="150" spans="91:118" x14ac:dyDescent="0.25">
      <c r="CM150" t="s">
        <v>637</v>
      </c>
      <c r="CN150" t="s">
        <v>125</v>
      </c>
      <c r="CO150" t="s">
        <v>59</v>
      </c>
      <c r="CP150">
        <v>46093</v>
      </c>
      <c r="CQ150">
        <v>1</v>
      </c>
      <c r="CR150">
        <v>1</v>
      </c>
      <c r="CT150">
        <v>1</v>
      </c>
      <c r="CV150">
        <v>1.1574074074074073E-5</v>
      </c>
      <c r="CW150">
        <v>1.1574074074074073E-5</v>
      </c>
      <c r="CX150">
        <v>0.24368055555555557</v>
      </c>
      <c r="CY150">
        <v>0.10792824074074074</v>
      </c>
      <c r="CZ150">
        <v>170</v>
      </c>
      <c r="DA150">
        <v>293</v>
      </c>
      <c r="DB150">
        <v>27</v>
      </c>
      <c r="DC150" t="s">
        <v>868</v>
      </c>
      <c r="DD150">
        <v>36408</v>
      </c>
      <c r="DE150">
        <v>0.1588</v>
      </c>
      <c r="DF150">
        <v>1</v>
      </c>
      <c r="DG150">
        <v>3.6999999999999998E-2</v>
      </c>
      <c r="DH150">
        <v>3000</v>
      </c>
      <c r="DI150">
        <v>3000</v>
      </c>
      <c r="DJ150">
        <v>3000</v>
      </c>
      <c r="DK150">
        <v>1</v>
      </c>
      <c r="DL150">
        <v>0.10539999999999999</v>
      </c>
      <c r="DM150">
        <v>88</v>
      </c>
      <c r="DN150">
        <v>3000</v>
      </c>
    </row>
    <row r="151" spans="91:118" x14ac:dyDescent="0.25">
      <c r="CM151" t="s">
        <v>637</v>
      </c>
      <c r="CN151" t="s">
        <v>2</v>
      </c>
      <c r="CO151" t="s">
        <v>377</v>
      </c>
      <c r="CP151">
        <v>46087</v>
      </c>
      <c r="CQ151">
        <v>1</v>
      </c>
      <c r="CR151">
        <v>1</v>
      </c>
      <c r="CT151">
        <v>1</v>
      </c>
      <c r="CV151">
        <v>0</v>
      </c>
      <c r="CW151">
        <v>0</v>
      </c>
      <c r="CX151">
        <v>0.22569444444444445</v>
      </c>
      <c r="CY151">
        <v>0.13395833333333335</v>
      </c>
      <c r="CZ151">
        <v>68</v>
      </c>
      <c r="DA151">
        <v>121</v>
      </c>
      <c r="DB151">
        <v>15</v>
      </c>
      <c r="DC151">
        <v>1.6</v>
      </c>
      <c r="DD151">
        <v>18462</v>
      </c>
      <c r="DE151">
        <v>0.22059999999999999</v>
      </c>
      <c r="DF151">
        <v>1</v>
      </c>
      <c r="DG151">
        <v>6.6699999999999995E-2</v>
      </c>
      <c r="DH151">
        <v>600</v>
      </c>
      <c r="DI151">
        <v>600</v>
      </c>
      <c r="DJ151">
        <v>600</v>
      </c>
      <c r="DK151">
        <v>1</v>
      </c>
      <c r="DL151">
        <v>0.20710000000000001</v>
      </c>
      <c r="DM151">
        <v>88</v>
      </c>
      <c r="DN151">
        <v>600</v>
      </c>
    </row>
    <row r="152" spans="91:118" x14ac:dyDescent="0.25">
      <c r="CM152" t="s">
        <v>637</v>
      </c>
      <c r="CN152" t="s">
        <v>2</v>
      </c>
      <c r="CO152" t="s">
        <v>377</v>
      </c>
      <c r="CP152">
        <v>46100</v>
      </c>
      <c r="CQ152">
        <v>1</v>
      </c>
      <c r="CR152">
        <v>1</v>
      </c>
      <c r="CT152">
        <v>1</v>
      </c>
      <c r="CV152">
        <v>0</v>
      </c>
      <c r="CW152">
        <v>0</v>
      </c>
      <c r="CX152">
        <v>0.16583333333333333</v>
      </c>
      <c r="CY152">
        <v>0.1552199074074074</v>
      </c>
      <c r="CZ152">
        <v>80</v>
      </c>
      <c r="DA152">
        <v>142</v>
      </c>
      <c r="DB152">
        <v>15</v>
      </c>
      <c r="DC152" t="s">
        <v>726</v>
      </c>
      <c r="DD152">
        <v>43455</v>
      </c>
      <c r="DE152">
        <v>0.1875</v>
      </c>
      <c r="DF152">
        <v>1</v>
      </c>
      <c r="DG152">
        <v>6.6699999999999995E-2</v>
      </c>
      <c r="DH152">
        <v>2500</v>
      </c>
      <c r="DI152">
        <v>2500</v>
      </c>
      <c r="DJ152">
        <v>2500</v>
      </c>
      <c r="DK152">
        <v>1</v>
      </c>
      <c r="DL152">
        <v>9.64E-2</v>
      </c>
      <c r="DM152">
        <v>88</v>
      </c>
      <c r="DN152">
        <v>2500</v>
      </c>
    </row>
    <row r="153" spans="91:118" x14ac:dyDescent="0.25">
      <c r="CM153" t="s">
        <v>637</v>
      </c>
      <c r="CN153" t="s">
        <v>2</v>
      </c>
      <c r="CO153" t="s">
        <v>22</v>
      </c>
      <c r="CP153">
        <v>46105</v>
      </c>
      <c r="CQ153">
        <v>1</v>
      </c>
      <c r="CR153">
        <v>1</v>
      </c>
      <c r="CT153">
        <v>1</v>
      </c>
      <c r="CV153">
        <v>0</v>
      </c>
      <c r="CW153">
        <v>0</v>
      </c>
      <c r="CX153">
        <v>0.19826388888888888</v>
      </c>
      <c r="CY153">
        <v>0.11677083333333334</v>
      </c>
      <c r="CZ153">
        <v>54</v>
      </c>
      <c r="DA153">
        <v>111</v>
      </c>
      <c r="DB153">
        <v>17</v>
      </c>
      <c r="DC153" t="s">
        <v>894</v>
      </c>
      <c r="DD153">
        <v>33714</v>
      </c>
      <c r="DE153">
        <v>0.31480000000000002</v>
      </c>
      <c r="DF153">
        <v>1</v>
      </c>
      <c r="DG153">
        <v>5.8799999999999998E-2</v>
      </c>
      <c r="DH153">
        <v>5080</v>
      </c>
      <c r="DI153">
        <v>5080</v>
      </c>
      <c r="DJ153">
        <v>5080</v>
      </c>
      <c r="DK153">
        <v>1</v>
      </c>
      <c r="DL153">
        <v>0.42109999999999997</v>
      </c>
      <c r="DM153">
        <v>88</v>
      </c>
      <c r="DN153">
        <v>5080</v>
      </c>
    </row>
    <row r="154" spans="91:118" x14ac:dyDescent="0.25">
      <c r="CM154" t="s">
        <v>637</v>
      </c>
      <c r="CN154" t="s">
        <v>2</v>
      </c>
      <c r="CO154" t="s">
        <v>24</v>
      </c>
      <c r="CP154">
        <v>46094</v>
      </c>
      <c r="CQ154">
        <v>1</v>
      </c>
      <c r="CR154">
        <v>1</v>
      </c>
      <c r="CS154">
        <v>1</v>
      </c>
      <c r="CV154">
        <v>6.1921296296296299E-3</v>
      </c>
      <c r="CW154">
        <v>6.1921296296296299E-3</v>
      </c>
      <c r="CX154">
        <v>0.2487037037037037</v>
      </c>
      <c r="CY154">
        <v>9.7141203703703702E-2</v>
      </c>
      <c r="CZ154">
        <v>63</v>
      </c>
      <c r="DA154">
        <v>141</v>
      </c>
      <c r="DB154">
        <v>34</v>
      </c>
      <c r="DC154" t="s">
        <v>969</v>
      </c>
      <c r="DD154">
        <v>26294</v>
      </c>
      <c r="DE154">
        <v>0.53969999999999996</v>
      </c>
      <c r="DF154">
        <v>2</v>
      </c>
      <c r="DG154">
        <v>5.8799999999999998E-2</v>
      </c>
      <c r="DH154">
        <v>860</v>
      </c>
      <c r="DI154">
        <v>430</v>
      </c>
      <c r="DJ154">
        <v>210</v>
      </c>
      <c r="DK154">
        <v>0.2442</v>
      </c>
      <c r="DL154">
        <v>0.17519999999999999</v>
      </c>
      <c r="DM154">
        <v>88</v>
      </c>
      <c r="DN154">
        <v>210</v>
      </c>
    </row>
    <row r="155" spans="91:118" x14ac:dyDescent="0.25">
      <c r="CM155" t="s">
        <v>637</v>
      </c>
      <c r="CN155" t="s">
        <v>2</v>
      </c>
      <c r="CO155" t="s">
        <v>13</v>
      </c>
      <c r="CP155">
        <v>46097</v>
      </c>
      <c r="CQ155">
        <v>1</v>
      </c>
      <c r="CR155">
        <v>1</v>
      </c>
      <c r="CT155">
        <v>1</v>
      </c>
      <c r="CV155">
        <v>0</v>
      </c>
      <c r="CW155">
        <v>0</v>
      </c>
      <c r="CX155">
        <v>0.28297453703703701</v>
      </c>
      <c r="CY155">
        <v>0.11164351851851852</v>
      </c>
      <c r="CZ155">
        <v>92</v>
      </c>
      <c r="DA155">
        <v>216</v>
      </c>
      <c r="DB155">
        <v>37</v>
      </c>
      <c r="DC155" t="s">
        <v>967</v>
      </c>
      <c r="DD155">
        <v>27660</v>
      </c>
      <c r="DE155">
        <v>0.4022</v>
      </c>
      <c r="DF155">
        <v>1</v>
      </c>
      <c r="DG155">
        <v>2.7E-2</v>
      </c>
      <c r="DH155">
        <v>6000</v>
      </c>
      <c r="DI155">
        <v>6000</v>
      </c>
      <c r="DJ155">
        <v>6000</v>
      </c>
      <c r="DK155">
        <v>1</v>
      </c>
      <c r="DL155">
        <v>0.18790000000000001</v>
      </c>
      <c r="DM155">
        <v>88</v>
      </c>
      <c r="DN155">
        <v>6000</v>
      </c>
    </row>
    <row r="156" spans="91:118" x14ac:dyDescent="0.25">
      <c r="CM156" t="s">
        <v>637</v>
      </c>
      <c r="CN156" t="s">
        <v>2</v>
      </c>
      <c r="CO156" t="s">
        <v>13</v>
      </c>
      <c r="CP156">
        <v>46108</v>
      </c>
      <c r="CQ156">
        <v>1</v>
      </c>
      <c r="CR156">
        <v>1</v>
      </c>
      <c r="CT156">
        <v>1</v>
      </c>
      <c r="CV156">
        <v>0</v>
      </c>
      <c r="CW156">
        <v>0</v>
      </c>
      <c r="CX156">
        <v>0.20623842592592592</v>
      </c>
      <c r="CY156">
        <v>0.15534722222222222</v>
      </c>
      <c r="CZ156">
        <v>74</v>
      </c>
      <c r="DA156">
        <v>130</v>
      </c>
      <c r="DB156">
        <v>17</v>
      </c>
      <c r="DC156" t="s">
        <v>805</v>
      </c>
      <c r="DD156">
        <v>35768</v>
      </c>
      <c r="DE156">
        <v>0.22969999999999999</v>
      </c>
      <c r="DF156">
        <v>1</v>
      </c>
      <c r="DG156">
        <v>5.8799999999999998E-2</v>
      </c>
      <c r="DH156">
        <v>900</v>
      </c>
      <c r="DI156">
        <v>900</v>
      </c>
      <c r="DJ156">
        <v>900</v>
      </c>
      <c r="DK156">
        <v>1</v>
      </c>
      <c r="DL156">
        <v>0.1386</v>
      </c>
      <c r="DM156">
        <v>88</v>
      </c>
      <c r="DN156">
        <v>900</v>
      </c>
    </row>
    <row r="157" spans="91:118" x14ac:dyDescent="0.25">
      <c r="CM157" t="s">
        <v>637</v>
      </c>
      <c r="CN157" t="s">
        <v>2</v>
      </c>
      <c r="CO157" t="s">
        <v>564</v>
      </c>
      <c r="CP157">
        <v>46105</v>
      </c>
      <c r="CQ157">
        <v>1</v>
      </c>
      <c r="CR157">
        <v>1</v>
      </c>
      <c r="CT157">
        <v>1</v>
      </c>
      <c r="CV157">
        <v>0</v>
      </c>
      <c r="CW157">
        <v>0</v>
      </c>
      <c r="CX157">
        <v>0.24782407407407409</v>
      </c>
      <c r="CY157">
        <v>0.11388888888888889</v>
      </c>
      <c r="CZ157">
        <v>73</v>
      </c>
      <c r="DA157">
        <v>137</v>
      </c>
      <c r="DB157">
        <v>29</v>
      </c>
      <c r="DC157" t="s">
        <v>984</v>
      </c>
      <c r="DD157">
        <v>25657</v>
      </c>
      <c r="DE157">
        <v>0.39729999999999999</v>
      </c>
      <c r="DF157">
        <v>3</v>
      </c>
      <c r="DG157">
        <v>0.10340000000000001</v>
      </c>
      <c r="DH157">
        <v>5580</v>
      </c>
      <c r="DI157">
        <v>1860</v>
      </c>
      <c r="DJ157">
        <v>5580</v>
      </c>
      <c r="DK157">
        <v>1</v>
      </c>
      <c r="DL157">
        <v>0.14269999999999999</v>
      </c>
      <c r="DM157">
        <v>88</v>
      </c>
      <c r="DN157">
        <v>1860</v>
      </c>
    </row>
    <row r="158" spans="91:118" x14ac:dyDescent="0.25">
      <c r="CM158" t="s">
        <v>637</v>
      </c>
      <c r="CN158" t="s">
        <v>2</v>
      </c>
      <c r="CO158" t="s">
        <v>65</v>
      </c>
      <c r="CP158">
        <v>46086</v>
      </c>
      <c r="CQ158">
        <v>1</v>
      </c>
      <c r="CR158">
        <v>1</v>
      </c>
      <c r="CT158">
        <v>1</v>
      </c>
      <c r="CV158">
        <v>2.0833333333333335E-4</v>
      </c>
      <c r="CW158">
        <v>2.0833333333333335E-4</v>
      </c>
      <c r="CX158">
        <v>0.35552083333333334</v>
      </c>
      <c r="CY158">
        <v>7.1018518518518522E-2</v>
      </c>
      <c r="CZ158">
        <v>59</v>
      </c>
      <c r="DA158">
        <v>157</v>
      </c>
      <c r="DB158">
        <v>8</v>
      </c>
      <c r="DC158">
        <v>1.25</v>
      </c>
      <c r="DD158">
        <v>29961</v>
      </c>
      <c r="DE158">
        <v>0.1356</v>
      </c>
      <c r="DF158">
        <v>1</v>
      </c>
      <c r="DG158">
        <v>0.125</v>
      </c>
      <c r="DH158">
        <v>3000</v>
      </c>
      <c r="DI158">
        <v>3000</v>
      </c>
      <c r="DJ158">
        <v>3000</v>
      </c>
      <c r="DK158">
        <v>1</v>
      </c>
      <c r="DL158">
        <v>0.22770000000000001</v>
      </c>
      <c r="DM158">
        <v>88</v>
      </c>
      <c r="DN158">
        <v>3000</v>
      </c>
    </row>
    <row r="159" spans="91:118" x14ac:dyDescent="0.25">
      <c r="CM159" t="s">
        <v>637</v>
      </c>
      <c r="CN159" t="s">
        <v>2</v>
      </c>
      <c r="CO159" t="s">
        <v>23</v>
      </c>
      <c r="CP159">
        <v>46086</v>
      </c>
      <c r="CQ159">
        <v>1</v>
      </c>
      <c r="CR159">
        <v>1</v>
      </c>
      <c r="CS159">
        <v>1</v>
      </c>
      <c r="CV159">
        <v>7.013888888888889E-3</v>
      </c>
      <c r="CW159">
        <v>7.013888888888889E-3</v>
      </c>
      <c r="CX159">
        <v>0.33489583333333334</v>
      </c>
      <c r="CY159">
        <v>6.7824074074074078E-2</v>
      </c>
      <c r="CZ159">
        <v>100</v>
      </c>
      <c r="DA159">
        <v>215</v>
      </c>
      <c r="DB159">
        <v>18</v>
      </c>
      <c r="DC159" t="s">
        <v>963</v>
      </c>
      <c r="DD159">
        <v>29134</v>
      </c>
      <c r="DE159">
        <v>0.18</v>
      </c>
      <c r="DF159">
        <v>3</v>
      </c>
      <c r="DG159">
        <v>0.16669999999999999</v>
      </c>
      <c r="DH159">
        <v>20410</v>
      </c>
      <c r="DI159">
        <v>6803</v>
      </c>
      <c r="DJ159">
        <v>20410</v>
      </c>
      <c r="DK159">
        <v>1</v>
      </c>
      <c r="DL159">
        <v>0.106</v>
      </c>
      <c r="DM159">
        <v>88</v>
      </c>
      <c r="DN159">
        <v>6803</v>
      </c>
    </row>
    <row r="160" spans="91:118" x14ac:dyDescent="0.25">
      <c r="CM160" t="s">
        <v>637</v>
      </c>
      <c r="CN160" t="s">
        <v>2</v>
      </c>
      <c r="CO160" t="s">
        <v>25</v>
      </c>
      <c r="CP160">
        <v>46100</v>
      </c>
      <c r="CQ160">
        <v>1</v>
      </c>
      <c r="CR160">
        <v>1</v>
      </c>
      <c r="CS160">
        <v>1</v>
      </c>
      <c r="CV160">
        <v>1.3425925925925926E-2</v>
      </c>
      <c r="CW160">
        <v>1.3425925925925926E-2</v>
      </c>
      <c r="CX160">
        <v>0.15871527777777777</v>
      </c>
      <c r="CY160">
        <v>0.16575231481481481</v>
      </c>
      <c r="CZ160">
        <v>51</v>
      </c>
      <c r="DA160">
        <v>113</v>
      </c>
      <c r="DB160">
        <v>14</v>
      </c>
      <c r="DC160" t="s">
        <v>703</v>
      </c>
      <c r="DD160">
        <v>25897</v>
      </c>
      <c r="DE160">
        <v>0.27450000000000002</v>
      </c>
      <c r="DF160">
        <v>1</v>
      </c>
      <c r="DG160">
        <v>7.1400000000000005E-2</v>
      </c>
      <c r="DH160">
        <v>2000</v>
      </c>
      <c r="DI160">
        <v>2000</v>
      </c>
      <c r="DJ160">
        <v>2000</v>
      </c>
      <c r="DK160">
        <v>1</v>
      </c>
      <c r="DL160">
        <v>0.11360000000000001</v>
      </c>
      <c r="DM160">
        <v>88</v>
      </c>
      <c r="DN160">
        <v>2000</v>
      </c>
    </row>
    <row r="161" spans="91:118" x14ac:dyDescent="0.25">
      <c r="CM161" t="s">
        <v>637</v>
      </c>
      <c r="CN161" t="s">
        <v>6</v>
      </c>
      <c r="CO161" t="s">
        <v>19</v>
      </c>
      <c r="CP161">
        <v>46100</v>
      </c>
      <c r="CQ161">
        <v>1</v>
      </c>
      <c r="CR161">
        <v>1</v>
      </c>
      <c r="CT161">
        <v>1</v>
      </c>
      <c r="CV161">
        <v>1.273148148148148E-4</v>
      </c>
      <c r="CW161">
        <v>1.273148148148148E-4</v>
      </c>
      <c r="CX161">
        <v>0.20494212962962963</v>
      </c>
      <c r="CY161">
        <v>0.12715277777777778</v>
      </c>
      <c r="CZ161">
        <v>218</v>
      </c>
      <c r="DA161">
        <v>348</v>
      </c>
      <c r="DB161">
        <v>16</v>
      </c>
      <c r="DC161">
        <v>1.75</v>
      </c>
      <c r="DD161">
        <v>28271</v>
      </c>
      <c r="DE161">
        <v>7.3400000000000007E-2</v>
      </c>
      <c r="DF161">
        <v>1</v>
      </c>
      <c r="DG161">
        <v>6.25E-2</v>
      </c>
      <c r="DH161">
        <v>3000</v>
      </c>
      <c r="DI161">
        <v>3000</v>
      </c>
      <c r="DJ161">
        <v>3000</v>
      </c>
      <c r="DK161">
        <v>1.0001</v>
      </c>
      <c r="DL161">
        <v>0.13389999999999999</v>
      </c>
      <c r="DM161">
        <v>88</v>
      </c>
      <c r="DN161">
        <v>3000</v>
      </c>
    </row>
    <row r="162" spans="91:118" x14ac:dyDescent="0.25">
      <c r="CM162" t="s">
        <v>637</v>
      </c>
      <c r="CN162" t="s">
        <v>6</v>
      </c>
      <c r="CO162" t="s">
        <v>81</v>
      </c>
      <c r="CP162">
        <v>46085</v>
      </c>
      <c r="CQ162">
        <v>1</v>
      </c>
      <c r="CR162">
        <v>1</v>
      </c>
      <c r="CT162">
        <v>1</v>
      </c>
      <c r="CV162">
        <v>1.4236111111111112E-3</v>
      </c>
      <c r="CW162">
        <v>1.4236111111111112E-3</v>
      </c>
      <c r="CX162">
        <v>0.23414351851851853</v>
      </c>
      <c r="CY162">
        <v>0.10986111111111112</v>
      </c>
      <c r="CZ162">
        <v>71</v>
      </c>
      <c r="DA162">
        <v>145</v>
      </c>
      <c r="DB162">
        <v>12</v>
      </c>
      <c r="DC162" t="s">
        <v>1025</v>
      </c>
      <c r="DD162">
        <v>8956</v>
      </c>
      <c r="DE162">
        <v>0.16900000000000001</v>
      </c>
      <c r="DF162">
        <v>2</v>
      </c>
      <c r="DG162">
        <v>0.16669999999999999</v>
      </c>
      <c r="DH162">
        <v>345</v>
      </c>
      <c r="DI162">
        <v>173</v>
      </c>
      <c r="DJ162">
        <v>345</v>
      </c>
      <c r="DK162">
        <v>1</v>
      </c>
      <c r="DL162">
        <v>0.43440000000000001</v>
      </c>
      <c r="DM162">
        <v>88</v>
      </c>
      <c r="DN162">
        <v>173</v>
      </c>
    </row>
    <row r="163" spans="91:118" x14ac:dyDescent="0.25">
      <c r="CM163" t="s">
        <v>637</v>
      </c>
      <c r="CN163" t="s">
        <v>6</v>
      </c>
      <c r="CO163" t="s">
        <v>81</v>
      </c>
      <c r="CP163">
        <v>46094</v>
      </c>
      <c r="CQ163">
        <v>1</v>
      </c>
      <c r="CR163">
        <v>1</v>
      </c>
      <c r="CT163">
        <v>1</v>
      </c>
      <c r="CV163">
        <v>2.4305555555555555E-4</v>
      </c>
      <c r="CW163">
        <v>2.4305555555555555E-4</v>
      </c>
      <c r="CX163">
        <v>0.2605439814814815</v>
      </c>
      <c r="CY163">
        <v>0.10488425925925926</v>
      </c>
      <c r="CZ163">
        <v>90</v>
      </c>
      <c r="DA163">
        <v>180</v>
      </c>
      <c r="DB163">
        <v>17</v>
      </c>
      <c r="DC163" t="s">
        <v>673</v>
      </c>
      <c r="DD163">
        <v>17053</v>
      </c>
      <c r="DE163">
        <v>0.18890000000000001</v>
      </c>
      <c r="DF163">
        <v>2</v>
      </c>
      <c r="DG163">
        <v>0.1176</v>
      </c>
      <c r="DH163">
        <v>280</v>
      </c>
      <c r="DI163">
        <v>140</v>
      </c>
      <c r="DJ163">
        <v>180</v>
      </c>
      <c r="DK163">
        <v>0.64290000000000003</v>
      </c>
      <c r="DL163">
        <v>0.30130000000000001</v>
      </c>
      <c r="DM163">
        <v>88</v>
      </c>
      <c r="DN163">
        <v>180</v>
      </c>
    </row>
    <row r="164" spans="91:118" x14ac:dyDescent="0.25">
      <c r="CM164" t="s">
        <v>637</v>
      </c>
      <c r="CN164" t="s">
        <v>6</v>
      </c>
      <c r="CO164" t="s">
        <v>37</v>
      </c>
      <c r="CP164">
        <v>46112</v>
      </c>
      <c r="CQ164">
        <v>1</v>
      </c>
      <c r="CR164">
        <v>1</v>
      </c>
      <c r="CT164">
        <v>1</v>
      </c>
      <c r="CV164">
        <v>3.9351851851851852E-4</v>
      </c>
      <c r="CW164">
        <v>3.9351851851851852E-4</v>
      </c>
      <c r="CX164">
        <v>0.18111111111111111</v>
      </c>
      <c r="CY164">
        <v>0.18885416666666666</v>
      </c>
      <c r="CZ164">
        <v>37</v>
      </c>
      <c r="DA164">
        <v>51</v>
      </c>
      <c r="DB164">
        <v>8</v>
      </c>
      <c r="DC164">
        <v>1.625</v>
      </c>
      <c r="DD164">
        <v>32912</v>
      </c>
      <c r="DE164">
        <v>0.2162</v>
      </c>
      <c r="DF164">
        <v>1</v>
      </c>
      <c r="DG164">
        <v>0.125</v>
      </c>
      <c r="DH164">
        <v>2000</v>
      </c>
      <c r="DI164">
        <v>2000</v>
      </c>
      <c r="DJ164">
        <v>2000</v>
      </c>
      <c r="DK164">
        <v>1</v>
      </c>
      <c r="DL164">
        <v>0.14169999999999999</v>
      </c>
      <c r="DM164">
        <v>88</v>
      </c>
      <c r="DN164">
        <v>2000</v>
      </c>
    </row>
    <row r="165" spans="91:118" x14ac:dyDescent="0.25">
      <c r="CM165" t="s">
        <v>637</v>
      </c>
      <c r="CN165" t="s">
        <v>6</v>
      </c>
      <c r="CO165" t="s">
        <v>35</v>
      </c>
      <c r="CP165">
        <v>46091</v>
      </c>
      <c r="CQ165">
        <v>1</v>
      </c>
      <c r="CR165">
        <v>1</v>
      </c>
      <c r="CT165">
        <v>1</v>
      </c>
      <c r="CV165">
        <v>5.7870370370370373E-5</v>
      </c>
      <c r="CW165">
        <v>5.7870370370370373E-5</v>
      </c>
      <c r="CX165">
        <v>0.24440972222222221</v>
      </c>
      <c r="CY165">
        <v>0.15126157407407406</v>
      </c>
      <c r="CZ165">
        <v>65</v>
      </c>
      <c r="DA165">
        <v>125</v>
      </c>
      <c r="DB165">
        <v>31</v>
      </c>
      <c r="DC165">
        <v>2</v>
      </c>
      <c r="DD165">
        <v>20275</v>
      </c>
      <c r="DE165">
        <v>0.47689999999999999</v>
      </c>
      <c r="DF165">
        <v>5</v>
      </c>
      <c r="DG165">
        <v>0.1613</v>
      </c>
      <c r="DH165">
        <v>20290</v>
      </c>
      <c r="DI165">
        <v>4058</v>
      </c>
      <c r="DJ165">
        <v>18950</v>
      </c>
      <c r="DK165">
        <v>0.93400000000000005</v>
      </c>
      <c r="DL165">
        <v>0.2117</v>
      </c>
      <c r="DM165">
        <v>88</v>
      </c>
      <c r="DN165">
        <v>4738</v>
      </c>
    </row>
    <row r="166" spans="91:118" x14ac:dyDescent="0.25">
      <c r="CM166" t="s">
        <v>637</v>
      </c>
      <c r="CN166" t="s">
        <v>6</v>
      </c>
      <c r="CO166" t="s">
        <v>35</v>
      </c>
      <c r="CP166">
        <v>46108</v>
      </c>
      <c r="CQ166">
        <v>1</v>
      </c>
      <c r="CR166">
        <v>1</v>
      </c>
      <c r="CT166">
        <v>1</v>
      </c>
      <c r="CV166">
        <v>1.5046296296296297E-4</v>
      </c>
      <c r="CW166">
        <v>1.5046296296296297E-4</v>
      </c>
      <c r="CX166">
        <v>0.22109953703703702</v>
      </c>
      <c r="CY166">
        <v>0.12157407407407407</v>
      </c>
      <c r="CZ166">
        <v>89</v>
      </c>
      <c r="DA166">
        <v>146</v>
      </c>
      <c r="DB166">
        <v>22</v>
      </c>
      <c r="DC166" t="s">
        <v>855</v>
      </c>
      <c r="DD166">
        <v>24130</v>
      </c>
      <c r="DE166">
        <v>0.2472</v>
      </c>
      <c r="DF166">
        <v>2</v>
      </c>
      <c r="DG166">
        <v>9.0899999999999995E-2</v>
      </c>
      <c r="DH166">
        <v>850</v>
      </c>
      <c r="DI166">
        <v>425</v>
      </c>
      <c r="DJ166">
        <v>250</v>
      </c>
      <c r="DK166">
        <v>0.29409999999999997</v>
      </c>
      <c r="DM166">
        <v>88</v>
      </c>
      <c r="DN166">
        <v>250</v>
      </c>
    </row>
    <row r="167" spans="91:118" x14ac:dyDescent="0.25">
      <c r="CM167" t="s">
        <v>637</v>
      </c>
      <c r="CN167" t="s">
        <v>6</v>
      </c>
      <c r="CO167" t="s">
        <v>50</v>
      </c>
      <c r="CP167">
        <v>46094</v>
      </c>
      <c r="CQ167">
        <v>1</v>
      </c>
      <c r="CR167">
        <v>1</v>
      </c>
      <c r="CT167">
        <v>1</v>
      </c>
      <c r="CV167">
        <v>4.6296296296296294E-5</v>
      </c>
      <c r="CW167">
        <v>4.6296296296296294E-5</v>
      </c>
      <c r="CX167">
        <v>0.22396990740740741</v>
      </c>
      <c r="CY167">
        <v>0.1213425925925926</v>
      </c>
      <c r="CZ167">
        <v>76</v>
      </c>
      <c r="DA167">
        <v>132</v>
      </c>
      <c r="DB167">
        <v>11</v>
      </c>
      <c r="DC167" t="s">
        <v>850</v>
      </c>
      <c r="DD167">
        <v>25337</v>
      </c>
      <c r="DE167">
        <v>0.1447</v>
      </c>
      <c r="DF167">
        <v>1</v>
      </c>
      <c r="DG167">
        <v>9.0899999999999995E-2</v>
      </c>
      <c r="DH167">
        <v>145</v>
      </c>
      <c r="DI167">
        <v>145</v>
      </c>
      <c r="DJ167">
        <v>145</v>
      </c>
      <c r="DK167">
        <v>1</v>
      </c>
      <c r="DL167">
        <v>0.64739999999999998</v>
      </c>
      <c r="DM167">
        <v>88</v>
      </c>
      <c r="DN167">
        <v>145</v>
      </c>
    </row>
    <row r="168" spans="91:118" x14ac:dyDescent="0.25">
      <c r="CM168" t="s">
        <v>637</v>
      </c>
      <c r="CN168" t="s">
        <v>6</v>
      </c>
      <c r="CO168" t="s">
        <v>97</v>
      </c>
      <c r="CP168">
        <v>46100</v>
      </c>
      <c r="CQ168">
        <v>1</v>
      </c>
      <c r="CR168">
        <v>1</v>
      </c>
      <c r="CT168">
        <v>1</v>
      </c>
      <c r="CV168">
        <v>4.6296296296296294E-5</v>
      </c>
      <c r="CW168">
        <v>4.6296296296296294E-5</v>
      </c>
      <c r="CX168">
        <v>0.17334490740740741</v>
      </c>
      <c r="CY168">
        <v>0.12732638888888889</v>
      </c>
      <c r="CZ168">
        <v>107</v>
      </c>
      <c r="DA168">
        <v>150</v>
      </c>
      <c r="DB168">
        <v>23</v>
      </c>
      <c r="DC168" t="s">
        <v>751</v>
      </c>
      <c r="DD168">
        <v>22834</v>
      </c>
      <c r="DE168">
        <v>0.215</v>
      </c>
      <c r="DF168">
        <v>1</v>
      </c>
      <c r="DG168">
        <v>4.3499999999999997E-2</v>
      </c>
      <c r="DH168">
        <v>4000</v>
      </c>
      <c r="DI168">
        <v>4000</v>
      </c>
      <c r="DJ168">
        <v>4000</v>
      </c>
      <c r="DK168">
        <v>1</v>
      </c>
      <c r="DL168">
        <v>0.188</v>
      </c>
      <c r="DM168">
        <v>88</v>
      </c>
      <c r="DN168">
        <v>4000</v>
      </c>
    </row>
    <row r="169" spans="91:118" x14ac:dyDescent="0.25">
      <c r="CM169" t="s">
        <v>637</v>
      </c>
      <c r="CN169" t="s">
        <v>6</v>
      </c>
      <c r="CO169" t="s">
        <v>34</v>
      </c>
      <c r="CP169">
        <v>46091</v>
      </c>
      <c r="CQ169">
        <v>1</v>
      </c>
      <c r="CR169">
        <v>1</v>
      </c>
      <c r="CT169">
        <v>1</v>
      </c>
      <c r="CV169">
        <v>9.2592592592592588E-5</v>
      </c>
      <c r="CW169">
        <v>9.2592592592592588E-5</v>
      </c>
      <c r="CX169">
        <v>0.26675925925925925</v>
      </c>
      <c r="CY169">
        <v>0.12150462962962963</v>
      </c>
      <c r="CZ169">
        <v>157</v>
      </c>
      <c r="DA169">
        <v>193</v>
      </c>
      <c r="DB169">
        <v>11</v>
      </c>
      <c r="DC169" t="s">
        <v>698</v>
      </c>
      <c r="DD169">
        <v>24343</v>
      </c>
      <c r="DE169">
        <v>7.0099999999999996E-2</v>
      </c>
      <c r="DF169">
        <v>1</v>
      </c>
      <c r="DG169">
        <v>9.0899999999999995E-2</v>
      </c>
      <c r="DH169">
        <v>1100</v>
      </c>
      <c r="DI169">
        <v>1100</v>
      </c>
      <c r="DJ169">
        <v>1100</v>
      </c>
      <c r="DK169">
        <v>1</v>
      </c>
      <c r="DL169">
        <v>0.19159999999999999</v>
      </c>
      <c r="DM169">
        <v>88</v>
      </c>
      <c r="DN169">
        <v>1100</v>
      </c>
    </row>
    <row r="170" spans="91:118" x14ac:dyDescent="0.25">
      <c r="CM170" t="s">
        <v>637</v>
      </c>
      <c r="CN170" t="s">
        <v>6</v>
      </c>
      <c r="CO170" t="s">
        <v>34</v>
      </c>
      <c r="CP170">
        <v>46104</v>
      </c>
      <c r="CQ170">
        <v>1</v>
      </c>
      <c r="CR170">
        <v>1</v>
      </c>
      <c r="CT170">
        <v>1</v>
      </c>
      <c r="CV170">
        <v>5.9027777777777778E-4</v>
      </c>
      <c r="CW170">
        <v>5.9027777777777778E-4</v>
      </c>
      <c r="CX170">
        <v>0.1962962962962963</v>
      </c>
      <c r="CY170">
        <v>0.15188657407407408</v>
      </c>
      <c r="CZ170">
        <v>116</v>
      </c>
      <c r="DA170">
        <v>125</v>
      </c>
      <c r="DB170">
        <v>5</v>
      </c>
      <c r="DC170">
        <v>2.2000000000000002</v>
      </c>
      <c r="DD170">
        <v>32015</v>
      </c>
      <c r="DE170">
        <v>4.3099999999999999E-2</v>
      </c>
      <c r="DF170">
        <v>1</v>
      </c>
      <c r="DG170">
        <v>0.2</v>
      </c>
      <c r="DH170">
        <v>4500</v>
      </c>
      <c r="DI170">
        <v>4500</v>
      </c>
      <c r="DJ170">
        <v>4500</v>
      </c>
      <c r="DK170">
        <v>1</v>
      </c>
      <c r="DL170">
        <v>0.1082</v>
      </c>
      <c r="DM170">
        <v>88</v>
      </c>
      <c r="DN170">
        <v>4500</v>
      </c>
    </row>
    <row r="171" spans="91:118" x14ac:dyDescent="0.25">
      <c r="CM171" t="s">
        <v>637</v>
      </c>
      <c r="CN171" t="s">
        <v>6</v>
      </c>
      <c r="CO171" t="s">
        <v>34</v>
      </c>
      <c r="CP171">
        <v>46107</v>
      </c>
      <c r="CQ171">
        <v>1</v>
      </c>
      <c r="CR171">
        <v>1</v>
      </c>
      <c r="CT171">
        <v>1</v>
      </c>
      <c r="CV171">
        <v>2.3148148148148147E-5</v>
      </c>
      <c r="CW171">
        <v>2.3148148148148147E-5</v>
      </c>
      <c r="CX171">
        <v>0.23291666666666666</v>
      </c>
      <c r="CY171">
        <v>0.11825231481481481</v>
      </c>
      <c r="CZ171">
        <v>123</v>
      </c>
      <c r="DA171">
        <v>154</v>
      </c>
      <c r="DB171">
        <v>15</v>
      </c>
      <c r="DC171" t="s">
        <v>742</v>
      </c>
      <c r="DD171">
        <v>33950</v>
      </c>
      <c r="DE171">
        <v>0.122</v>
      </c>
      <c r="DF171">
        <v>1</v>
      </c>
      <c r="DG171">
        <v>6.6699999999999995E-2</v>
      </c>
      <c r="DH171">
        <v>2500</v>
      </c>
      <c r="DI171">
        <v>2500</v>
      </c>
      <c r="DJ171">
        <v>2500</v>
      </c>
      <c r="DK171">
        <v>1</v>
      </c>
      <c r="DL171">
        <v>0.1056</v>
      </c>
      <c r="DM171">
        <v>88</v>
      </c>
      <c r="DN171">
        <v>2500</v>
      </c>
    </row>
    <row r="172" spans="91:118" x14ac:dyDescent="0.25">
      <c r="CM172" t="s">
        <v>637</v>
      </c>
      <c r="CN172" t="s">
        <v>6</v>
      </c>
      <c r="CO172" t="s">
        <v>34</v>
      </c>
      <c r="CP172">
        <v>46112</v>
      </c>
      <c r="CQ172">
        <v>1</v>
      </c>
      <c r="CR172">
        <v>1</v>
      </c>
      <c r="CT172">
        <v>1</v>
      </c>
      <c r="CV172">
        <v>2.0833333333333335E-4</v>
      </c>
      <c r="CW172">
        <v>2.0833333333333335E-4</v>
      </c>
      <c r="CX172">
        <v>0.1729050925925926</v>
      </c>
      <c r="CY172">
        <v>0.22265046296296295</v>
      </c>
      <c r="CZ172">
        <v>50</v>
      </c>
      <c r="DA172">
        <v>87</v>
      </c>
      <c r="DB172">
        <v>12</v>
      </c>
      <c r="DC172" t="s">
        <v>677</v>
      </c>
      <c r="DD172">
        <v>24254</v>
      </c>
      <c r="DE172">
        <v>0.24</v>
      </c>
      <c r="DF172">
        <v>1</v>
      </c>
      <c r="DG172">
        <v>8.3299999999999999E-2</v>
      </c>
      <c r="DH172">
        <v>500</v>
      </c>
      <c r="DI172">
        <v>500</v>
      </c>
      <c r="DJ172">
        <v>500</v>
      </c>
      <c r="DK172">
        <v>1</v>
      </c>
      <c r="DL172">
        <v>0.14960000000000001</v>
      </c>
      <c r="DM172">
        <v>88</v>
      </c>
      <c r="DN172">
        <v>500</v>
      </c>
    </row>
    <row r="173" spans="91:118" x14ac:dyDescent="0.25">
      <c r="CM173" t="s">
        <v>637</v>
      </c>
      <c r="CN173" t="s">
        <v>7</v>
      </c>
      <c r="CO173" t="s">
        <v>495</v>
      </c>
      <c r="CP173">
        <v>46107</v>
      </c>
      <c r="CQ173">
        <v>1</v>
      </c>
      <c r="CR173">
        <v>1</v>
      </c>
      <c r="CT173">
        <v>1</v>
      </c>
      <c r="CV173">
        <v>1.0995370370370371E-3</v>
      </c>
      <c r="CW173">
        <v>1.0995370370370371E-3</v>
      </c>
      <c r="CX173">
        <v>0.14060185185185184</v>
      </c>
      <c r="CY173">
        <v>0.19465277777777779</v>
      </c>
      <c r="CZ173">
        <v>121</v>
      </c>
      <c r="DA173">
        <v>281</v>
      </c>
      <c r="DB173">
        <v>26</v>
      </c>
      <c r="DC173" t="s">
        <v>802</v>
      </c>
      <c r="DD173">
        <v>14175</v>
      </c>
      <c r="DE173">
        <v>0.21490000000000001</v>
      </c>
      <c r="DF173">
        <v>2</v>
      </c>
      <c r="DG173">
        <v>7.6899999999999996E-2</v>
      </c>
      <c r="DH173">
        <v>1715</v>
      </c>
      <c r="DI173">
        <v>858</v>
      </c>
      <c r="DJ173">
        <v>1715</v>
      </c>
      <c r="DK173">
        <v>1</v>
      </c>
      <c r="DL173">
        <v>0.1114</v>
      </c>
      <c r="DM173">
        <v>88</v>
      </c>
      <c r="DN173">
        <v>858</v>
      </c>
    </row>
    <row r="174" spans="91:118" x14ac:dyDescent="0.25">
      <c r="CM174" t="s">
        <v>637</v>
      </c>
      <c r="CN174" t="s">
        <v>7</v>
      </c>
      <c r="CO174" t="s">
        <v>51</v>
      </c>
      <c r="CP174">
        <v>46087</v>
      </c>
      <c r="CQ174">
        <v>1</v>
      </c>
      <c r="CR174">
        <v>1</v>
      </c>
      <c r="CS174">
        <v>1</v>
      </c>
      <c r="CV174">
        <v>7.8819444444444449E-3</v>
      </c>
      <c r="CW174">
        <v>7.8819444444444449E-3</v>
      </c>
      <c r="CX174">
        <v>0.24885416666666665</v>
      </c>
      <c r="CY174">
        <v>5.8784722222222224E-2</v>
      </c>
      <c r="CZ174">
        <v>54</v>
      </c>
      <c r="DA174">
        <v>133</v>
      </c>
      <c r="DB174">
        <v>9</v>
      </c>
      <c r="DC174" t="s">
        <v>729</v>
      </c>
      <c r="DD174">
        <v>19893</v>
      </c>
      <c r="DE174">
        <v>0.16669999999999999</v>
      </c>
      <c r="DF174">
        <v>1</v>
      </c>
      <c r="DG174">
        <v>0.1111</v>
      </c>
      <c r="DH174">
        <v>14500</v>
      </c>
      <c r="DI174">
        <v>14500</v>
      </c>
      <c r="DJ174">
        <v>14500</v>
      </c>
      <c r="DK174">
        <v>1</v>
      </c>
      <c r="DL174">
        <v>0.32479999999999998</v>
      </c>
      <c r="DM174">
        <v>88</v>
      </c>
      <c r="DN174">
        <v>14500</v>
      </c>
    </row>
    <row r="175" spans="91:118" x14ac:dyDescent="0.25">
      <c r="CM175" t="s">
        <v>637</v>
      </c>
      <c r="CN175" t="s">
        <v>7</v>
      </c>
      <c r="CO175" t="s">
        <v>49</v>
      </c>
      <c r="CP175">
        <v>46083</v>
      </c>
      <c r="CQ175">
        <v>1</v>
      </c>
      <c r="CR175">
        <v>1</v>
      </c>
      <c r="CT175">
        <v>1</v>
      </c>
      <c r="CV175">
        <v>3.2523148148148147E-3</v>
      </c>
      <c r="CW175">
        <v>3.2523148148148147E-3</v>
      </c>
      <c r="CX175">
        <v>0.27425925925925926</v>
      </c>
      <c r="CY175">
        <v>3.4814814814814812E-2</v>
      </c>
      <c r="CZ175">
        <v>66</v>
      </c>
      <c r="DA175">
        <v>100</v>
      </c>
      <c r="DB175">
        <v>23</v>
      </c>
      <c r="DC175" t="s">
        <v>978</v>
      </c>
      <c r="DD175">
        <v>16530</v>
      </c>
      <c r="DE175">
        <v>0.34849999999999998</v>
      </c>
      <c r="DF175">
        <v>10</v>
      </c>
      <c r="DG175">
        <v>0.43480000000000002</v>
      </c>
      <c r="DH175">
        <v>7982</v>
      </c>
      <c r="DI175">
        <v>798</v>
      </c>
      <c r="DJ175">
        <v>6752</v>
      </c>
      <c r="DK175">
        <v>0.84589999999999999</v>
      </c>
      <c r="DM175">
        <v>88</v>
      </c>
      <c r="DN175">
        <v>844</v>
      </c>
    </row>
    <row r="176" spans="91:118" x14ac:dyDescent="0.25">
      <c r="CM176" t="s">
        <v>637</v>
      </c>
      <c r="CN176" t="s">
        <v>7</v>
      </c>
      <c r="CO176" t="s">
        <v>549</v>
      </c>
      <c r="CP176">
        <v>46108</v>
      </c>
      <c r="CQ176">
        <v>1</v>
      </c>
      <c r="CR176">
        <v>1</v>
      </c>
      <c r="CT176">
        <v>1</v>
      </c>
      <c r="CV176">
        <v>0</v>
      </c>
      <c r="CW176">
        <v>0</v>
      </c>
      <c r="CX176">
        <v>0.19343750000000001</v>
      </c>
      <c r="CY176">
        <v>0.16961805555555556</v>
      </c>
      <c r="CZ176">
        <v>202</v>
      </c>
      <c r="DA176">
        <v>291</v>
      </c>
      <c r="DB176">
        <v>33</v>
      </c>
      <c r="DC176" t="s">
        <v>1026</v>
      </c>
      <c r="DD176">
        <v>17156</v>
      </c>
      <c r="DE176">
        <v>0.16339999999999999</v>
      </c>
      <c r="DF176">
        <v>1</v>
      </c>
      <c r="DG176">
        <v>3.0300000000000001E-2</v>
      </c>
      <c r="DH176">
        <v>3000</v>
      </c>
      <c r="DI176">
        <v>3000</v>
      </c>
      <c r="DJ176">
        <v>3000</v>
      </c>
      <c r="DK176">
        <v>1</v>
      </c>
      <c r="DL176">
        <v>0.1605</v>
      </c>
      <c r="DM176">
        <v>88</v>
      </c>
      <c r="DN176">
        <v>3000</v>
      </c>
    </row>
    <row r="177" spans="91:118" x14ac:dyDescent="0.25">
      <c r="CM177" t="s">
        <v>637</v>
      </c>
      <c r="CN177" t="s">
        <v>7</v>
      </c>
      <c r="CO177" t="s">
        <v>77</v>
      </c>
      <c r="CP177">
        <v>46094</v>
      </c>
      <c r="CQ177">
        <v>1</v>
      </c>
      <c r="CR177">
        <v>1</v>
      </c>
      <c r="CT177">
        <v>1</v>
      </c>
      <c r="CV177">
        <v>0</v>
      </c>
      <c r="CW177">
        <v>0</v>
      </c>
      <c r="CX177">
        <v>0.21738425925925925</v>
      </c>
      <c r="CY177">
        <v>0.12136574074074075</v>
      </c>
      <c r="CZ177">
        <v>82</v>
      </c>
      <c r="DA177">
        <v>171</v>
      </c>
      <c r="DB177">
        <v>28</v>
      </c>
      <c r="DC177">
        <v>1.75</v>
      </c>
      <c r="DD177">
        <v>31137</v>
      </c>
      <c r="DE177">
        <v>0.34150000000000003</v>
      </c>
      <c r="DF177">
        <v>1</v>
      </c>
      <c r="DG177">
        <v>3.5700000000000003E-2</v>
      </c>
      <c r="DH177">
        <v>1800</v>
      </c>
      <c r="DI177">
        <v>1800</v>
      </c>
      <c r="DJ177">
        <v>1800</v>
      </c>
      <c r="DK177">
        <v>1</v>
      </c>
      <c r="DL177">
        <v>0.67090000000000005</v>
      </c>
      <c r="DM177">
        <v>88</v>
      </c>
      <c r="DN177">
        <v>1800</v>
      </c>
    </row>
    <row r="178" spans="91:118" x14ac:dyDescent="0.25">
      <c r="CM178" t="s">
        <v>637</v>
      </c>
      <c r="CN178" t="s">
        <v>7</v>
      </c>
      <c r="CO178" t="s">
        <v>77</v>
      </c>
      <c r="CP178">
        <v>46106</v>
      </c>
      <c r="CQ178">
        <v>1</v>
      </c>
      <c r="CR178">
        <v>1</v>
      </c>
      <c r="CT178">
        <v>1</v>
      </c>
      <c r="CV178">
        <v>2.5462962962962965E-3</v>
      </c>
      <c r="CW178">
        <v>2.5462962962962965E-3</v>
      </c>
      <c r="CX178">
        <v>0.18596064814814814</v>
      </c>
      <c r="CY178">
        <v>0.15755787037037036</v>
      </c>
      <c r="CZ178">
        <v>48</v>
      </c>
      <c r="DA178">
        <v>101</v>
      </c>
      <c r="DB178">
        <v>11</v>
      </c>
      <c r="DC178" t="s">
        <v>810</v>
      </c>
      <c r="DD178">
        <v>39007</v>
      </c>
      <c r="DE178">
        <v>0.22919999999999999</v>
      </c>
      <c r="DF178">
        <v>2</v>
      </c>
      <c r="DG178">
        <v>0.18179999999999999</v>
      </c>
      <c r="DH178">
        <v>3600</v>
      </c>
      <c r="DI178">
        <v>1800</v>
      </c>
      <c r="DJ178">
        <v>3000</v>
      </c>
      <c r="DK178">
        <v>0.83330000000000004</v>
      </c>
      <c r="DL178">
        <v>0.11020000000000001</v>
      </c>
      <c r="DM178">
        <v>88</v>
      </c>
      <c r="DN178">
        <v>3000</v>
      </c>
    </row>
    <row r="179" spans="91:118" x14ac:dyDescent="0.25">
      <c r="CM179" t="s">
        <v>637</v>
      </c>
      <c r="CN179" t="s">
        <v>7</v>
      </c>
      <c r="CO179" t="s">
        <v>566</v>
      </c>
      <c r="CP179">
        <v>46098</v>
      </c>
      <c r="CQ179">
        <v>1</v>
      </c>
      <c r="CR179">
        <v>1</v>
      </c>
      <c r="CS179">
        <v>1</v>
      </c>
      <c r="CV179">
        <v>1.5138888888888889E-2</v>
      </c>
      <c r="CW179">
        <v>1.5138888888888889E-2</v>
      </c>
      <c r="CX179">
        <v>0.17341435185185186</v>
      </c>
      <c r="CY179">
        <v>0.11981481481481482</v>
      </c>
      <c r="CZ179">
        <v>99</v>
      </c>
      <c r="DA179">
        <v>176</v>
      </c>
      <c r="DB179">
        <v>40</v>
      </c>
      <c r="DC179">
        <v>1.2749999999999999</v>
      </c>
      <c r="DD179">
        <v>10186</v>
      </c>
      <c r="DE179">
        <v>0.40400000000000003</v>
      </c>
      <c r="DF179">
        <v>1</v>
      </c>
      <c r="DG179">
        <v>2.5000000000000001E-2</v>
      </c>
      <c r="DH179">
        <v>1000</v>
      </c>
      <c r="DI179">
        <v>1000</v>
      </c>
      <c r="DJ179">
        <v>1000</v>
      </c>
      <c r="DK179">
        <v>1</v>
      </c>
      <c r="DL179">
        <v>0.24990000000000001</v>
      </c>
      <c r="DM179">
        <v>88</v>
      </c>
      <c r="DN179">
        <v>1000</v>
      </c>
    </row>
    <row r="180" spans="91:118" x14ac:dyDescent="0.25">
      <c r="CM180" t="s">
        <v>637</v>
      </c>
      <c r="CN180" t="s">
        <v>7</v>
      </c>
      <c r="CO180" t="s">
        <v>73</v>
      </c>
      <c r="CP180">
        <v>46091</v>
      </c>
      <c r="CQ180">
        <v>1</v>
      </c>
      <c r="CR180">
        <v>1</v>
      </c>
      <c r="CT180">
        <v>1</v>
      </c>
      <c r="CV180">
        <v>1.8518518518518518E-4</v>
      </c>
      <c r="CW180">
        <v>1.8518518518518518E-4</v>
      </c>
      <c r="CX180">
        <v>0.29591435185185183</v>
      </c>
      <c r="CY180">
        <v>0.12002314814814814</v>
      </c>
      <c r="CZ180">
        <v>78</v>
      </c>
      <c r="DA180">
        <v>119</v>
      </c>
      <c r="DB180">
        <v>24</v>
      </c>
      <c r="DC180" t="s">
        <v>1027</v>
      </c>
      <c r="DD180">
        <v>24222</v>
      </c>
      <c r="DE180">
        <v>0.30769999999999997</v>
      </c>
      <c r="DF180">
        <v>1</v>
      </c>
      <c r="DG180">
        <v>4.1700000000000001E-2</v>
      </c>
      <c r="DH180">
        <v>1600</v>
      </c>
      <c r="DI180">
        <v>1600</v>
      </c>
      <c r="DJ180">
        <v>1600</v>
      </c>
      <c r="DK180">
        <v>1</v>
      </c>
      <c r="DL180">
        <v>0.2571</v>
      </c>
      <c r="DM180">
        <v>88</v>
      </c>
      <c r="DN180">
        <v>1600</v>
      </c>
    </row>
    <row r="181" spans="91:118" x14ac:dyDescent="0.25">
      <c r="CM181" t="s">
        <v>637</v>
      </c>
      <c r="CN181" t="s">
        <v>7</v>
      </c>
      <c r="CO181" t="s">
        <v>557</v>
      </c>
      <c r="CP181">
        <v>46092</v>
      </c>
      <c r="CQ181">
        <v>1</v>
      </c>
      <c r="CR181">
        <v>1</v>
      </c>
      <c r="CT181">
        <v>1</v>
      </c>
      <c r="CV181">
        <v>5.7870370370370373E-5</v>
      </c>
      <c r="CW181">
        <v>5.7870370370370373E-5</v>
      </c>
      <c r="CX181">
        <v>0.21980324074074073</v>
      </c>
      <c r="CY181">
        <v>0.13462962962962963</v>
      </c>
      <c r="CZ181">
        <v>81</v>
      </c>
      <c r="DA181">
        <v>144</v>
      </c>
      <c r="DB181">
        <v>31</v>
      </c>
      <c r="DC181" t="s">
        <v>699</v>
      </c>
      <c r="DD181">
        <v>5456</v>
      </c>
      <c r="DE181">
        <v>0.38269999999999998</v>
      </c>
      <c r="DF181">
        <v>3</v>
      </c>
      <c r="DG181">
        <v>9.6799999999999997E-2</v>
      </c>
      <c r="DH181">
        <v>1200</v>
      </c>
      <c r="DI181">
        <v>400</v>
      </c>
      <c r="DJ181">
        <v>1200</v>
      </c>
      <c r="DK181">
        <v>1</v>
      </c>
      <c r="DL181">
        <v>0.1303</v>
      </c>
      <c r="DM181">
        <v>88</v>
      </c>
      <c r="DN181">
        <v>400</v>
      </c>
    </row>
    <row r="182" spans="91:118" x14ac:dyDescent="0.25">
      <c r="CM182" t="s">
        <v>637</v>
      </c>
      <c r="CN182" t="s">
        <v>7</v>
      </c>
      <c r="CO182" t="s">
        <v>48</v>
      </c>
      <c r="CP182">
        <v>46084</v>
      </c>
      <c r="CQ182">
        <v>1</v>
      </c>
      <c r="CR182">
        <v>1</v>
      </c>
      <c r="CT182">
        <v>1</v>
      </c>
      <c r="CV182">
        <v>3.5879629629629629E-4</v>
      </c>
      <c r="CW182">
        <v>3.5879629629629629E-4</v>
      </c>
      <c r="CX182">
        <v>0.31792824074074072</v>
      </c>
      <c r="CY182">
        <v>0.10460648148148148</v>
      </c>
      <c r="CZ182">
        <v>92</v>
      </c>
      <c r="DA182">
        <v>122</v>
      </c>
      <c r="DB182">
        <v>28</v>
      </c>
      <c r="DC182" t="s">
        <v>748</v>
      </c>
      <c r="DD182">
        <v>13002</v>
      </c>
      <c r="DE182">
        <v>0.30430000000000001</v>
      </c>
      <c r="DF182">
        <v>1</v>
      </c>
      <c r="DG182">
        <v>3.5700000000000003E-2</v>
      </c>
      <c r="DH182">
        <v>400</v>
      </c>
      <c r="DI182">
        <v>400</v>
      </c>
      <c r="DJ182">
        <v>400</v>
      </c>
      <c r="DK182">
        <v>1</v>
      </c>
      <c r="DM182">
        <v>88</v>
      </c>
      <c r="DN182">
        <v>400</v>
      </c>
    </row>
    <row r="183" spans="91:118" x14ac:dyDescent="0.25">
      <c r="CM183" t="s">
        <v>637</v>
      </c>
      <c r="CN183" t="s">
        <v>7</v>
      </c>
      <c r="CO183" t="s">
        <v>48</v>
      </c>
      <c r="CP183">
        <v>46108</v>
      </c>
      <c r="CQ183">
        <v>1</v>
      </c>
      <c r="CR183">
        <v>1</v>
      </c>
      <c r="CT183">
        <v>1</v>
      </c>
      <c r="CV183">
        <v>2.3148148148148147E-5</v>
      </c>
      <c r="CW183">
        <v>2.3148148148148147E-5</v>
      </c>
      <c r="CX183">
        <v>0.1907638888888889</v>
      </c>
      <c r="CY183">
        <v>0.15200231481481483</v>
      </c>
      <c r="CZ183">
        <v>82</v>
      </c>
      <c r="DA183">
        <v>115</v>
      </c>
      <c r="DB183">
        <v>11</v>
      </c>
      <c r="DC183" t="s">
        <v>698</v>
      </c>
      <c r="DD183">
        <v>25172</v>
      </c>
      <c r="DE183">
        <v>0.1341</v>
      </c>
      <c r="DF183">
        <v>1</v>
      </c>
      <c r="DG183">
        <v>9.0899999999999995E-2</v>
      </c>
      <c r="DH183">
        <v>2000</v>
      </c>
      <c r="DI183">
        <v>2000</v>
      </c>
      <c r="DJ183">
        <v>2000</v>
      </c>
      <c r="DK183">
        <v>1</v>
      </c>
      <c r="DL183">
        <v>0.1273</v>
      </c>
      <c r="DM183">
        <v>88</v>
      </c>
      <c r="DN183">
        <v>2000</v>
      </c>
    </row>
    <row r="184" spans="91:118" x14ac:dyDescent="0.25">
      <c r="CM184" t="s">
        <v>637</v>
      </c>
      <c r="CN184" t="s">
        <v>3</v>
      </c>
      <c r="CO184" t="s">
        <v>68</v>
      </c>
      <c r="CP184">
        <v>46086</v>
      </c>
      <c r="CQ184">
        <v>1</v>
      </c>
      <c r="CR184">
        <v>1</v>
      </c>
      <c r="CT184">
        <v>1</v>
      </c>
      <c r="CV184">
        <v>1.273148148148148E-4</v>
      </c>
      <c r="CW184">
        <v>1.273148148148148E-4</v>
      </c>
      <c r="CX184">
        <v>0.30857638888888889</v>
      </c>
      <c r="CY184">
        <v>7.9143518518518516E-2</v>
      </c>
      <c r="CZ184">
        <v>96</v>
      </c>
      <c r="DA184">
        <v>185</v>
      </c>
      <c r="DB184">
        <v>26</v>
      </c>
      <c r="DC184" t="s">
        <v>760</v>
      </c>
      <c r="DD184">
        <v>19437</v>
      </c>
      <c r="DE184">
        <v>0.27079999999999999</v>
      </c>
      <c r="DF184">
        <v>2</v>
      </c>
      <c r="DG184">
        <v>7.6899999999999996E-2</v>
      </c>
      <c r="DH184">
        <v>8783</v>
      </c>
      <c r="DI184">
        <v>4392</v>
      </c>
      <c r="DJ184">
        <v>8783</v>
      </c>
      <c r="DK184">
        <v>1</v>
      </c>
      <c r="DL184">
        <v>0.19339999999999999</v>
      </c>
      <c r="DM184">
        <v>88</v>
      </c>
      <c r="DN184">
        <v>4392</v>
      </c>
    </row>
    <row r="185" spans="91:118" x14ac:dyDescent="0.25">
      <c r="CM185" t="s">
        <v>637</v>
      </c>
      <c r="CN185" t="s">
        <v>3</v>
      </c>
      <c r="CO185" t="s">
        <v>68</v>
      </c>
      <c r="CP185">
        <v>46091</v>
      </c>
      <c r="CQ185">
        <v>1</v>
      </c>
      <c r="CR185">
        <v>1</v>
      </c>
      <c r="CV185">
        <v>4.0972222222222226E-3</v>
      </c>
      <c r="CW185">
        <v>4.0972222222222226E-3</v>
      </c>
      <c r="CX185">
        <v>0.30994212962962964</v>
      </c>
      <c r="CY185">
        <v>5.7662037037037039E-2</v>
      </c>
      <c r="CZ185">
        <v>132</v>
      </c>
      <c r="DA185">
        <v>265</v>
      </c>
      <c r="DB185">
        <v>25</v>
      </c>
      <c r="DC185">
        <v>1.52</v>
      </c>
      <c r="DD185">
        <v>40307</v>
      </c>
      <c r="DE185">
        <v>0.18940000000000001</v>
      </c>
      <c r="DF185">
        <v>1</v>
      </c>
      <c r="DG185">
        <v>0.04</v>
      </c>
      <c r="DH185">
        <v>368</v>
      </c>
      <c r="DI185">
        <v>368</v>
      </c>
      <c r="DJ185">
        <v>368</v>
      </c>
      <c r="DK185">
        <v>1</v>
      </c>
      <c r="DL185">
        <v>1.0006999999999999</v>
      </c>
      <c r="DM185">
        <v>88</v>
      </c>
      <c r="DN185">
        <v>368</v>
      </c>
    </row>
    <row r="186" spans="91:118" x14ac:dyDescent="0.25">
      <c r="CM186" t="s">
        <v>637</v>
      </c>
      <c r="CN186" t="s">
        <v>3</v>
      </c>
      <c r="CO186" t="s">
        <v>68</v>
      </c>
      <c r="CP186">
        <v>46092</v>
      </c>
      <c r="CQ186">
        <v>1</v>
      </c>
      <c r="CR186">
        <v>1</v>
      </c>
      <c r="CT186">
        <v>1</v>
      </c>
      <c r="CV186">
        <v>1.8518518518518518E-4</v>
      </c>
      <c r="CW186">
        <v>1.8518518518518518E-4</v>
      </c>
      <c r="CX186">
        <v>0.22190972222222222</v>
      </c>
      <c r="CY186">
        <v>8.2071759259259261E-2</v>
      </c>
      <c r="CZ186">
        <v>95</v>
      </c>
      <c r="DA186">
        <v>192</v>
      </c>
      <c r="DB186">
        <v>16</v>
      </c>
      <c r="DC186">
        <v>1.4375</v>
      </c>
      <c r="DD186">
        <v>32305</v>
      </c>
      <c r="DE186">
        <v>0.16839999999999999</v>
      </c>
      <c r="DF186">
        <v>1</v>
      </c>
      <c r="DG186">
        <v>6.25E-2</v>
      </c>
      <c r="DH186">
        <v>4020</v>
      </c>
      <c r="DI186">
        <v>4020</v>
      </c>
      <c r="DJ186">
        <v>4020</v>
      </c>
      <c r="DK186">
        <v>1</v>
      </c>
      <c r="DL186">
        <v>0.59930000000000005</v>
      </c>
      <c r="DM186">
        <v>88</v>
      </c>
      <c r="DN186">
        <v>4020</v>
      </c>
    </row>
    <row r="187" spans="91:118" x14ac:dyDescent="0.25">
      <c r="CM187" t="s">
        <v>637</v>
      </c>
      <c r="CN187" t="s">
        <v>3</v>
      </c>
      <c r="CO187" t="s">
        <v>29</v>
      </c>
      <c r="CP187">
        <v>46086</v>
      </c>
      <c r="CQ187">
        <v>1</v>
      </c>
      <c r="CR187">
        <v>1</v>
      </c>
      <c r="CT187">
        <v>1</v>
      </c>
      <c r="CV187">
        <v>6.5972222222222224E-4</v>
      </c>
      <c r="CW187">
        <v>6.5972222222222224E-4</v>
      </c>
      <c r="CX187">
        <v>0.25231481481481483</v>
      </c>
      <c r="CY187">
        <v>0.13791666666666666</v>
      </c>
      <c r="CZ187">
        <v>71</v>
      </c>
      <c r="DA187">
        <v>165</v>
      </c>
      <c r="DB187">
        <v>23</v>
      </c>
      <c r="DC187" t="s">
        <v>727</v>
      </c>
      <c r="DD187">
        <v>9404</v>
      </c>
      <c r="DE187">
        <v>0.32390000000000002</v>
      </c>
      <c r="DF187">
        <v>3</v>
      </c>
      <c r="DG187">
        <v>0.13039999999999999</v>
      </c>
      <c r="DH187">
        <v>7623</v>
      </c>
      <c r="DI187">
        <v>2541</v>
      </c>
      <c r="DJ187">
        <v>7623</v>
      </c>
      <c r="DK187">
        <v>1</v>
      </c>
      <c r="DL187">
        <v>0.15079999999999999</v>
      </c>
      <c r="DM187">
        <v>88</v>
      </c>
      <c r="DN187">
        <v>2541</v>
      </c>
    </row>
    <row r="188" spans="91:118" x14ac:dyDescent="0.25">
      <c r="CM188" t="s">
        <v>637</v>
      </c>
      <c r="CN188" t="s">
        <v>3</v>
      </c>
      <c r="CO188" t="s">
        <v>38</v>
      </c>
      <c r="CP188">
        <v>46084</v>
      </c>
      <c r="CQ188">
        <v>1</v>
      </c>
      <c r="CR188">
        <v>1</v>
      </c>
      <c r="CT188">
        <v>1</v>
      </c>
      <c r="CV188">
        <v>0</v>
      </c>
      <c r="CW188">
        <v>0</v>
      </c>
      <c r="CX188">
        <v>0.28341435185185188</v>
      </c>
      <c r="CY188">
        <v>0.13920138888888889</v>
      </c>
      <c r="CZ188">
        <v>54</v>
      </c>
      <c r="DA188">
        <v>96</v>
      </c>
      <c r="DB188">
        <v>24</v>
      </c>
      <c r="DC188">
        <v>2.125</v>
      </c>
      <c r="DD188">
        <v>19621</v>
      </c>
      <c r="DE188">
        <v>0.44440000000000002</v>
      </c>
      <c r="DF188">
        <v>3</v>
      </c>
      <c r="DG188">
        <v>0.125</v>
      </c>
      <c r="DH188">
        <v>6135</v>
      </c>
      <c r="DI188">
        <v>2045</v>
      </c>
      <c r="DJ188">
        <v>6135</v>
      </c>
      <c r="DK188">
        <v>1</v>
      </c>
      <c r="DL188">
        <v>0.27500000000000002</v>
      </c>
      <c r="DM188">
        <v>88</v>
      </c>
      <c r="DN188">
        <v>2045</v>
      </c>
    </row>
    <row r="189" spans="91:118" x14ac:dyDescent="0.25">
      <c r="CM189" t="s">
        <v>637</v>
      </c>
      <c r="CN189" t="s">
        <v>3</v>
      </c>
      <c r="CO189" t="s">
        <v>38</v>
      </c>
      <c r="CP189">
        <v>46087</v>
      </c>
      <c r="CQ189">
        <v>1</v>
      </c>
      <c r="CR189">
        <v>1</v>
      </c>
      <c r="CS189">
        <v>1</v>
      </c>
      <c r="CV189">
        <v>7.766203703703704E-3</v>
      </c>
      <c r="CW189">
        <v>7.766203703703704E-3</v>
      </c>
      <c r="CX189">
        <v>0.24592592592592594</v>
      </c>
      <c r="CY189">
        <v>9.1273148148148145E-2</v>
      </c>
      <c r="CZ189">
        <v>77</v>
      </c>
      <c r="DA189">
        <v>122</v>
      </c>
      <c r="DB189">
        <v>23</v>
      </c>
      <c r="DC189" t="s">
        <v>727</v>
      </c>
      <c r="DD189">
        <v>20374</v>
      </c>
      <c r="DE189">
        <v>0.29870000000000002</v>
      </c>
      <c r="DF189">
        <v>5</v>
      </c>
      <c r="DG189">
        <v>0.21740000000000001</v>
      </c>
      <c r="DH189">
        <v>6377</v>
      </c>
      <c r="DI189">
        <v>1275</v>
      </c>
      <c r="DJ189">
        <v>6377</v>
      </c>
      <c r="DK189">
        <v>1</v>
      </c>
      <c r="DL189">
        <v>0.3145</v>
      </c>
      <c r="DM189">
        <v>88</v>
      </c>
      <c r="DN189">
        <v>1275</v>
      </c>
    </row>
    <row r="190" spans="91:118" x14ac:dyDescent="0.25">
      <c r="CM190" t="s">
        <v>637</v>
      </c>
      <c r="CN190" t="s">
        <v>3</v>
      </c>
      <c r="CO190" t="s">
        <v>38</v>
      </c>
      <c r="CP190">
        <v>46092</v>
      </c>
      <c r="CQ190">
        <v>1</v>
      </c>
      <c r="CR190">
        <v>1</v>
      </c>
      <c r="CT190">
        <v>1</v>
      </c>
      <c r="CV190">
        <v>3.4722222222222224E-4</v>
      </c>
      <c r="CW190">
        <v>3.4722222222222224E-4</v>
      </c>
      <c r="CX190">
        <v>0.22480324074074073</v>
      </c>
      <c r="CY190">
        <v>0.11710648148148148</v>
      </c>
      <c r="CZ190">
        <v>84</v>
      </c>
      <c r="DA190">
        <v>113</v>
      </c>
      <c r="DB190">
        <v>27</v>
      </c>
      <c r="DC190" t="s">
        <v>1001</v>
      </c>
      <c r="DD190">
        <v>18510</v>
      </c>
      <c r="DE190">
        <v>0.32140000000000002</v>
      </c>
      <c r="DF190">
        <v>3</v>
      </c>
      <c r="DG190">
        <v>0.1111</v>
      </c>
      <c r="DH190">
        <v>8100</v>
      </c>
      <c r="DI190">
        <v>2700</v>
      </c>
      <c r="DJ190">
        <v>7350</v>
      </c>
      <c r="DK190">
        <v>0.90739999999999998</v>
      </c>
      <c r="DL190">
        <v>0.72840000000000005</v>
      </c>
      <c r="DM190">
        <v>88</v>
      </c>
      <c r="DN190">
        <v>2450</v>
      </c>
    </row>
    <row r="191" spans="91:118" x14ac:dyDescent="0.25">
      <c r="CM191" t="s">
        <v>637</v>
      </c>
      <c r="CN191" t="s">
        <v>3</v>
      </c>
      <c r="CO191" t="s">
        <v>79</v>
      </c>
      <c r="CP191">
        <v>46085</v>
      </c>
      <c r="CQ191">
        <v>1</v>
      </c>
      <c r="CR191">
        <v>1</v>
      </c>
      <c r="CS191">
        <v>1</v>
      </c>
      <c r="CV191">
        <v>0.15557870370370369</v>
      </c>
      <c r="CW191">
        <v>0.15557870370370369</v>
      </c>
      <c r="CX191">
        <v>0.12422453703703704</v>
      </c>
      <c r="CY191">
        <v>8.5219907407407411E-2</v>
      </c>
      <c r="CZ191">
        <v>54</v>
      </c>
      <c r="DA191">
        <v>130</v>
      </c>
      <c r="DB191">
        <v>16</v>
      </c>
      <c r="DC191">
        <v>1.5</v>
      </c>
      <c r="DD191">
        <v>51643</v>
      </c>
      <c r="DE191">
        <v>0.29630000000000001</v>
      </c>
      <c r="DF191">
        <v>2</v>
      </c>
      <c r="DG191">
        <v>0.125</v>
      </c>
      <c r="DH191">
        <v>2600</v>
      </c>
      <c r="DI191">
        <v>1300</v>
      </c>
      <c r="DJ191">
        <v>2600</v>
      </c>
      <c r="DK191">
        <v>1</v>
      </c>
      <c r="DL191">
        <v>0.32340000000000002</v>
      </c>
      <c r="DM191">
        <v>88</v>
      </c>
      <c r="DN191">
        <v>1300</v>
      </c>
    </row>
    <row r="192" spans="91:118" x14ac:dyDescent="0.25">
      <c r="CM192" t="s">
        <v>637</v>
      </c>
      <c r="CN192" t="s">
        <v>3</v>
      </c>
      <c r="CO192" t="s">
        <v>79</v>
      </c>
      <c r="CP192">
        <v>46100</v>
      </c>
      <c r="CQ192">
        <v>1</v>
      </c>
      <c r="CR192">
        <v>1</v>
      </c>
      <c r="CT192">
        <v>1</v>
      </c>
      <c r="CV192">
        <v>4.6296296296296298E-4</v>
      </c>
      <c r="CW192">
        <v>4.6296296296296298E-4</v>
      </c>
      <c r="CX192">
        <v>0.21634259259259259</v>
      </c>
      <c r="CY192">
        <v>0.15087962962962964</v>
      </c>
      <c r="CZ192">
        <v>112</v>
      </c>
      <c r="DA192">
        <v>199</v>
      </c>
      <c r="DB192">
        <v>11</v>
      </c>
      <c r="DC192" t="s">
        <v>908</v>
      </c>
      <c r="DD192">
        <v>37744</v>
      </c>
      <c r="DE192">
        <v>9.8199999999999996E-2</v>
      </c>
      <c r="DF192">
        <v>1</v>
      </c>
      <c r="DG192">
        <v>9.0899999999999995E-2</v>
      </c>
      <c r="DH192">
        <v>170</v>
      </c>
      <c r="DI192">
        <v>170</v>
      </c>
      <c r="DJ192">
        <v>170</v>
      </c>
      <c r="DK192">
        <v>1</v>
      </c>
      <c r="DL192">
        <v>0.57189999999999996</v>
      </c>
      <c r="DM192">
        <v>88</v>
      </c>
      <c r="DN192">
        <v>170</v>
      </c>
    </row>
    <row r="193" spans="91:118" x14ac:dyDescent="0.25">
      <c r="CM193" t="s">
        <v>637</v>
      </c>
      <c r="CN193" t="s">
        <v>3</v>
      </c>
      <c r="CO193" t="s">
        <v>78</v>
      </c>
      <c r="CP193">
        <v>46087</v>
      </c>
      <c r="CQ193">
        <v>1</v>
      </c>
      <c r="CR193">
        <v>1</v>
      </c>
      <c r="CV193">
        <v>4.2824074074074075E-4</v>
      </c>
      <c r="CW193">
        <v>4.2824074074074075E-4</v>
      </c>
      <c r="CX193">
        <v>0.19035879629629629</v>
      </c>
      <c r="CY193">
        <v>0.16935185185185186</v>
      </c>
      <c r="CZ193">
        <v>56</v>
      </c>
      <c r="DA193">
        <v>120</v>
      </c>
      <c r="DB193">
        <v>27</v>
      </c>
      <c r="DC193" t="s">
        <v>868</v>
      </c>
      <c r="DD193">
        <v>16091</v>
      </c>
      <c r="DE193">
        <v>0.48209999999999997</v>
      </c>
      <c r="DF193">
        <v>7</v>
      </c>
      <c r="DG193">
        <v>0.25929999999999997</v>
      </c>
      <c r="DH193">
        <v>11206</v>
      </c>
      <c r="DI193">
        <v>1601</v>
      </c>
      <c r="DJ193">
        <v>10446</v>
      </c>
      <c r="DK193">
        <v>0.93220000000000003</v>
      </c>
      <c r="DL193">
        <v>0.52739999999999998</v>
      </c>
      <c r="DM193">
        <v>88</v>
      </c>
      <c r="DN193">
        <v>2089</v>
      </c>
    </row>
    <row r="194" spans="91:118" x14ac:dyDescent="0.25">
      <c r="CM194" t="s">
        <v>637</v>
      </c>
      <c r="CN194" t="s">
        <v>3</v>
      </c>
      <c r="CO194" t="s">
        <v>76</v>
      </c>
      <c r="CP194">
        <v>46091</v>
      </c>
      <c r="CQ194">
        <v>1</v>
      </c>
      <c r="CR194">
        <v>1</v>
      </c>
      <c r="CT194">
        <v>1</v>
      </c>
      <c r="CV194">
        <v>2.0949074074074073E-3</v>
      </c>
      <c r="CW194">
        <v>2.0949074074074073E-3</v>
      </c>
      <c r="CX194">
        <v>0.29640046296296296</v>
      </c>
      <c r="CY194">
        <v>9.4224537037037037E-2</v>
      </c>
      <c r="CZ194">
        <v>100</v>
      </c>
      <c r="DA194">
        <v>158</v>
      </c>
      <c r="DB194">
        <v>35</v>
      </c>
      <c r="DC194" t="s">
        <v>682</v>
      </c>
      <c r="DD194">
        <v>24256</v>
      </c>
      <c r="DE194">
        <v>0.35</v>
      </c>
      <c r="DF194">
        <v>1</v>
      </c>
      <c r="DG194">
        <v>2.86E-2</v>
      </c>
      <c r="DH194">
        <v>2963</v>
      </c>
      <c r="DI194">
        <v>2963</v>
      </c>
      <c r="DJ194">
        <v>2963</v>
      </c>
      <c r="DK194">
        <v>1</v>
      </c>
      <c r="DL194">
        <v>0.65210000000000001</v>
      </c>
      <c r="DM194">
        <v>88</v>
      </c>
      <c r="DN194">
        <v>2963</v>
      </c>
    </row>
    <row r="195" spans="91:118" x14ac:dyDescent="0.25">
      <c r="CM195" t="s">
        <v>637</v>
      </c>
      <c r="CN195" t="s">
        <v>3</v>
      </c>
      <c r="CO195" t="s">
        <v>76</v>
      </c>
      <c r="CP195">
        <v>46097</v>
      </c>
      <c r="CQ195">
        <v>1</v>
      </c>
      <c r="CR195">
        <v>1</v>
      </c>
      <c r="CT195">
        <v>1</v>
      </c>
      <c r="CV195">
        <v>0</v>
      </c>
      <c r="CW195">
        <v>0</v>
      </c>
      <c r="CX195">
        <v>0.27489583333333334</v>
      </c>
      <c r="CY195">
        <v>0.13143518518518518</v>
      </c>
      <c r="CZ195">
        <v>103</v>
      </c>
      <c r="DA195">
        <v>151</v>
      </c>
      <c r="DB195">
        <v>31</v>
      </c>
      <c r="DC195" t="s">
        <v>777</v>
      </c>
      <c r="DD195">
        <v>17925</v>
      </c>
      <c r="DE195">
        <v>0.30099999999999999</v>
      </c>
      <c r="DF195">
        <v>1</v>
      </c>
      <c r="DG195">
        <v>3.2300000000000002E-2</v>
      </c>
      <c r="DH195">
        <v>3515</v>
      </c>
      <c r="DI195">
        <v>3515</v>
      </c>
      <c r="DJ195">
        <v>3515</v>
      </c>
      <c r="DK195">
        <v>1</v>
      </c>
      <c r="DM195">
        <v>88</v>
      </c>
      <c r="DN195">
        <v>3515</v>
      </c>
    </row>
    <row r="196" spans="91:118" x14ac:dyDescent="0.25">
      <c r="CM196" t="s">
        <v>637</v>
      </c>
      <c r="CN196" t="s">
        <v>3</v>
      </c>
      <c r="CO196" t="s">
        <v>76</v>
      </c>
      <c r="CP196">
        <v>46104</v>
      </c>
      <c r="CQ196">
        <v>1</v>
      </c>
      <c r="CR196">
        <v>1</v>
      </c>
      <c r="CS196">
        <v>1</v>
      </c>
      <c r="CV196">
        <v>2.7337962962962963E-2</v>
      </c>
      <c r="CW196">
        <v>2.7337962962962963E-2</v>
      </c>
      <c r="CX196">
        <v>0.17641203703703703</v>
      </c>
      <c r="CY196">
        <v>0.12465277777777778</v>
      </c>
      <c r="CZ196">
        <v>46</v>
      </c>
      <c r="DA196">
        <v>76</v>
      </c>
      <c r="DB196">
        <v>14</v>
      </c>
      <c r="DC196" t="s">
        <v>703</v>
      </c>
      <c r="DD196">
        <v>24897</v>
      </c>
      <c r="DE196">
        <v>0.30430000000000001</v>
      </c>
      <c r="DF196">
        <v>1</v>
      </c>
      <c r="DG196">
        <v>7.1400000000000005E-2</v>
      </c>
      <c r="DH196">
        <v>5500</v>
      </c>
      <c r="DI196">
        <v>5500</v>
      </c>
      <c r="DJ196">
        <v>5500</v>
      </c>
      <c r="DK196">
        <v>1</v>
      </c>
      <c r="DL196">
        <v>0.25800000000000001</v>
      </c>
      <c r="DM196">
        <v>88</v>
      </c>
      <c r="DN196">
        <v>5500</v>
      </c>
    </row>
    <row r="197" spans="91:118" x14ac:dyDescent="0.25">
      <c r="CM197" t="s">
        <v>637</v>
      </c>
      <c r="CN197" t="s">
        <v>125</v>
      </c>
      <c r="CO197" t="s">
        <v>60</v>
      </c>
      <c r="CP197">
        <v>46087</v>
      </c>
      <c r="CQ197">
        <v>1</v>
      </c>
      <c r="CR197">
        <v>1</v>
      </c>
      <c r="CT197">
        <v>1</v>
      </c>
      <c r="CV197">
        <v>5.7870370370370373E-5</v>
      </c>
      <c r="CW197">
        <v>5.7870370370370373E-5</v>
      </c>
      <c r="CX197">
        <v>0.25679398148148147</v>
      </c>
      <c r="CY197">
        <v>6.3692129629629626E-2</v>
      </c>
      <c r="CZ197">
        <v>103</v>
      </c>
      <c r="DA197">
        <v>123</v>
      </c>
      <c r="DB197">
        <v>7</v>
      </c>
      <c r="DC197" t="s">
        <v>682</v>
      </c>
      <c r="DD197">
        <v>9362</v>
      </c>
      <c r="DE197">
        <v>6.8000000000000005E-2</v>
      </c>
      <c r="DF197">
        <v>1</v>
      </c>
      <c r="DG197">
        <v>0.1429</v>
      </c>
      <c r="DH197">
        <v>600</v>
      </c>
      <c r="DI197">
        <v>600</v>
      </c>
      <c r="DJ197">
        <v>600</v>
      </c>
      <c r="DK197">
        <v>1</v>
      </c>
      <c r="DL197">
        <v>0.32469999999999999</v>
      </c>
      <c r="DM197">
        <v>86</v>
      </c>
      <c r="DN197">
        <v>600</v>
      </c>
    </row>
    <row r="198" spans="91:118" x14ac:dyDescent="0.25">
      <c r="CM198" t="s">
        <v>637</v>
      </c>
      <c r="CN198" t="s">
        <v>125</v>
      </c>
      <c r="CO198" t="s">
        <v>61</v>
      </c>
      <c r="CP198">
        <v>46101</v>
      </c>
      <c r="CQ198">
        <v>1</v>
      </c>
      <c r="CR198">
        <v>1</v>
      </c>
      <c r="CT198">
        <v>1</v>
      </c>
      <c r="CV198">
        <v>8.1018518518518516E-5</v>
      </c>
      <c r="CW198">
        <v>8.1018518518518516E-5</v>
      </c>
      <c r="CX198">
        <v>0.17982638888888888</v>
      </c>
      <c r="CY198">
        <v>0.1761574074074074</v>
      </c>
      <c r="CZ198">
        <v>68</v>
      </c>
      <c r="DA198">
        <v>161</v>
      </c>
      <c r="DB198">
        <v>16</v>
      </c>
      <c r="DC198">
        <v>2.1875</v>
      </c>
      <c r="DD198">
        <v>78073</v>
      </c>
      <c r="DE198">
        <v>0.23530000000000001</v>
      </c>
      <c r="DF198">
        <v>2</v>
      </c>
      <c r="DG198">
        <v>0.125</v>
      </c>
      <c r="DH198">
        <v>22500</v>
      </c>
      <c r="DI198">
        <v>11250</v>
      </c>
      <c r="DJ198">
        <v>22500</v>
      </c>
      <c r="DK198">
        <v>1</v>
      </c>
      <c r="DL198">
        <v>0.1265</v>
      </c>
      <c r="DM198">
        <v>86</v>
      </c>
      <c r="DN198">
        <v>11250</v>
      </c>
    </row>
    <row r="199" spans="91:118" x14ac:dyDescent="0.25">
      <c r="CM199" t="s">
        <v>637</v>
      </c>
      <c r="CN199" t="s">
        <v>125</v>
      </c>
      <c r="CO199" t="s">
        <v>12</v>
      </c>
      <c r="CP199">
        <v>46087</v>
      </c>
      <c r="CQ199">
        <v>1</v>
      </c>
      <c r="CR199">
        <v>1</v>
      </c>
      <c r="CT199">
        <v>1</v>
      </c>
      <c r="CV199">
        <v>1.5046296296296297E-4</v>
      </c>
      <c r="CW199">
        <v>1.5046296296296297E-4</v>
      </c>
      <c r="CX199">
        <v>0.2280787037037037</v>
      </c>
      <c r="CY199">
        <v>0.11534722222222223</v>
      </c>
      <c r="CZ199">
        <v>82</v>
      </c>
      <c r="DA199">
        <v>203</v>
      </c>
      <c r="DB199">
        <v>15</v>
      </c>
      <c r="DC199" t="s">
        <v>745</v>
      </c>
      <c r="DD199">
        <v>18638</v>
      </c>
      <c r="DE199">
        <v>0.18290000000000001</v>
      </c>
      <c r="DF199">
        <v>1</v>
      </c>
      <c r="DG199">
        <v>6.6699999999999995E-2</v>
      </c>
      <c r="DH199">
        <v>3500</v>
      </c>
      <c r="DI199">
        <v>3500</v>
      </c>
      <c r="DJ199">
        <v>3500</v>
      </c>
      <c r="DK199">
        <v>1</v>
      </c>
      <c r="DL199">
        <v>0.252</v>
      </c>
      <c r="DM199">
        <v>86</v>
      </c>
      <c r="DN199">
        <v>3500</v>
      </c>
    </row>
    <row r="200" spans="91:118" x14ac:dyDescent="0.25">
      <c r="CM200" t="s">
        <v>637</v>
      </c>
      <c r="CN200" t="s">
        <v>125</v>
      </c>
      <c r="CO200" t="s">
        <v>122</v>
      </c>
      <c r="CP200">
        <v>46087</v>
      </c>
      <c r="CQ200">
        <v>1</v>
      </c>
      <c r="CR200">
        <v>1</v>
      </c>
      <c r="CT200">
        <v>1</v>
      </c>
      <c r="CV200">
        <v>3.4722222222222224E-4</v>
      </c>
      <c r="CW200">
        <v>3.4722222222222224E-4</v>
      </c>
      <c r="CX200">
        <v>0.24974537037037037</v>
      </c>
      <c r="CY200">
        <v>8.1597222222222224E-2</v>
      </c>
      <c r="CZ200">
        <v>45</v>
      </c>
      <c r="DA200">
        <v>189</v>
      </c>
      <c r="DB200">
        <v>9</v>
      </c>
      <c r="DC200" t="s">
        <v>709</v>
      </c>
      <c r="DD200">
        <v>40282</v>
      </c>
      <c r="DE200">
        <v>0.2</v>
      </c>
      <c r="DF200">
        <v>2</v>
      </c>
      <c r="DG200">
        <v>0.22220000000000001</v>
      </c>
      <c r="DH200">
        <v>1300</v>
      </c>
      <c r="DI200">
        <v>650</v>
      </c>
      <c r="DJ200">
        <v>300</v>
      </c>
      <c r="DK200">
        <v>0.23080000000000001</v>
      </c>
      <c r="DL200">
        <v>0.47210000000000002</v>
      </c>
      <c r="DM200">
        <v>86</v>
      </c>
      <c r="DN200">
        <v>300</v>
      </c>
    </row>
    <row r="201" spans="91:118" x14ac:dyDescent="0.25">
      <c r="CM201" t="s">
        <v>637</v>
      </c>
      <c r="CN201" t="s">
        <v>125</v>
      </c>
      <c r="CO201" t="s">
        <v>75</v>
      </c>
      <c r="CP201">
        <v>46083</v>
      </c>
      <c r="CQ201">
        <v>1</v>
      </c>
      <c r="CR201">
        <v>1</v>
      </c>
      <c r="CT201">
        <v>1</v>
      </c>
      <c r="CV201">
        <v>4.6296296296296294E-5</v>
      </c>
      <c r="CW201">
        <v>4.6296296296296294E-5</v>
      </c>
      <c r="CX201">
        <v>0.28605324074074073</v>
      </c>
      <c r="CY201">
        <v>4.283564814814815E-2</v>
      </c>
      <c r="CZ201">
        <v>74</v>
      </c>
      <c r="DA201">
        <v>146</v>
      </c>
      <c r="DB201">
        <v>25</v>
      </c>
      <c r="DC201">
        <v>1.72</v>
      </c>
      <c r="DD201">
        <v>19644</v>
      </c>
      <c r="DE201">
        <v>0.33779999999999999</v>
      </c>
      <c r="DF201">
        <v>7</v>
      </c>
      <c r="DG201">
        <v>0.28000000000000003</v>
      </c>
      <c r="DH201">
        <v>6662</v>
      </c>
      <c r="DI201">
        <v>952</v>
      </c>
      <c r="DJ201">
        <v>6662</v>
      </c>
      <c r="DK201">
        <v>1</v>
      </c>
      <c r="DL201">
        <v>0.7329</v>
      </c>
      <c r="DM201">
        <v>86</v>
      </c>
      <c r="DN201">
        <v>952</v>
      </c>
    </row>
    <row r="202" spans="91:118" x14ac:dyDescent="0.25">
      <c r="CM202" t="s">
        <v>637</v>
      </c>
      <c r="CN202" t="s">
        <v>125</v>
      </c>
      <c r="CO202" t="s">
        <v>59</v>
      </c>
      <c r="CP202">
        <v>46090</v>
      </c>
      <c r="CQ202">
        <v>1</v>
      </c>
      <c r="CR202">
        <v>1</v>
      </c>
      <c r="CT202">
        <v>1</v>
      </c>
      <c r="CV202">
        <v>1.1574074074074073E-5</v>
      </c>
      <c r="CW202">
        <v>1.1574074074074073E-5</v>
      </c>
      <c r="CX202">
        <v>0.2325925925925926</v>
      </c>
      <c r="CY202">
        <v>8.576388888888889E-2</v>
      </c>
      <c r="CZ202">
        <v>149</v>
      </c>
      <c r="DA202">
        <v>266</v>
      </c>
      <c r="DB202">
        <v>17</v>
      </c>
      <c r="DC202" t="s">
        <v>1028</v>
      </c>
      <c r="DD202">
        <v>21459</v>
      </c>
      <c r="DE202">
        <v>0.11409999999999999</v>
      </c>
      <c r="DF202">
        <v>2</v>
      </c>
      <c r="DG202">
        <v>0.1176</v>
      </c>
      <c r="DH202">
        <v>5500</v>
      </c>
      <c r="DI202">
        <v>2750</v>
      </c>
      <c r="DJ202">
        <v>5500</v>
      </c>
      <c r="DK202">
        <v>1</v>
      </c>
      <c r="DL202">
        <v>0.1051</v>
      </c>
      <c r="DM202">
        <v>86</v>
      </c>
      <c r="DN202">
        <v>2750</v>
      </c>
    </row>
    <row r="203" spans="91:118" x14ac:dyDescent="0.25">
      <c r="CM203" t="s">
        <v>637</v>
      </c>
      <c r="CN203" t="s">
        <v>2</v>
      </c>
      <c r="CO203" t="s">
        <v>24</v>
      </c>
      <c r="CP203">
        <v>46098</v>
      </c>
      <c r="CQ203">
        <v>1</v>
      </c>
      <c r="CR203">
        <v>1</v>
      </c>
      <c r="CT203">
        <v>1</v>
      </c>
      <c r="CV203">
        <v>2.4305555555555555E-4</v>
      </c>
      <c r="CW203">
        <v>2.4305555555555555E-4</v>
      </c>
      <c r="CX203">
        <v>0.21564814814814814</v>
      </c>
      <c r="CY203">
        <v>0.11842592592592592</v>
      </c>
      <c r="CZ203">
        <v>56</v>
      </c>
      <c r="DA203">
        <v>130</v>
      </c>
      <c r="DB203">
        <v>30</v>
      </c>
      <c r="DC203" t="s">
        <v>1029</v>
      </c>
      <c r="DD203">
        <v>21892</v>
      </c>
      <c r="DE203">
        <v>0.53569999999999995</v>
      </c>
      <c r="DF203">
        <v>1</v>
      </c>
      <c r="DG203">
        <v>3.3300000000000003E-2</v>
      </c>
      <c r="DH203">
        <v>3000</v>
      </c>
      <c r="DI203">
        <v>3000</v>
      </c>
      <c r="DJ203">
        <v>3000</v>
      </c>
      <c r="DK203">
        <v>1</v>
      </c>
      <c r="DL203">
        <v>0.18260000000000001</v>
      </c>
      <c r="DM203">
        <v>86</v>
      </c>
      <c r="DN203">
        <v>3000</v>
      </c>
    </row>
    <row r="204" spans="91:118" x14ac:dyDescent="0.25">
      <c r="CM204" t="s">
        <v>637</v>
      </c>
      <c r="CN204" t="s">
        <v>2</v>
      </c>
      <c r="CO204" t="s">
        <v>13</v>
      </c>
      <c r="CP204">
        <v>46086</v>
      </c>
      <c r="CQ204">
        <v>1</v>
      </c>
      <c r="CR204">
        <v>1</v>
      </c>
      <c r="CS204">
        <v>1</v>
      </c>
      <c r="CV204">
        <v>7.060185185185185E-3</v>
      </c>
      <c r="CW204">
        <v>7.060185185185185E-3</v>
      </c>
      <c r="CX204">
        <v>0.3311574074074074</v>
      </c>
      <c r="CY204">
        <v>7.586805555555555E-2</v>
      </c>
      <c r="CZ204">
        <v>75</v>
      </c>
      <c r="DA204">
        <v>169</v>
      </c>
      <c r="DB204">
        <v>10</v>
      </c>
      <c r="DC204">
        <v>1.9</v>
      </c>
      <c r="DD204">
        <v>29627</v>
      </c>
      <c r="DE204">
        <v>0.1333</v>
      </c>
      <c r="DF204">
        <v>1</v>
      </c>
      <c r="DG204">
        <v>0.1</v>
      </c>
      <c r="DH204">
        <v>270</v>
      </c>
      <c r="DI204">
        <v>270</v>
      </c>
      <c r="DJ204">
        <v>270</v>
      </c>
      <c r="DK204">
        <v>1</v>
      </c>
      <c r="DL204">
        <v>0.6784</v>
      </c>
      <c r="DM204">
        <v>86</v>
      </c>
      <c r="DN204">
        <v>270</v>
      </c>
    </row>
    <row r="205" spans="91:118" x14ac:dyDescent="0.25">
      <c r="CM205" t="s">
        <v>637</v>
      </c>
      <c r="CN205" t="s">
        <v>2</v>
      </c>
      <c r="CO205" t="s">
        <v>207</v>
      </c>
      <c r="CP205">
        <v>46090</v>
      </c>
      <c r="CQ205">
        <v>1</v>
      </c>
      <c r="CR205">
        <v>1</v>
      </c>
      <c r="CT205">
        <v>1</v>
      </c>
      <c r="CV205">
        <v>1.1574074074074073E-5</v>
      </c>
      <c r="CW205">
        <v>1.1574074074074073E-5</v>
      </c>
      <c r="CX205">
        <v>0.24540509259259261</v>
      </c>
      <c r="CY205">
        <v>8.879629629629629E-2</v>
      </c>
      <c r="CZ205">
        <v>145</v>
      </c>
      <c r="DA205">
        <v>217</v>
      </c>
      <c r="DB205">
        <v>9</v>
      </c>
      <c r="DC205" t="s">
        <v>700</v>
      </c>
      <c r="DD205">
        <v>27088</v>
      </c>
      <c r="DE205">
        <v>6.2100000000000002E-2</v>
      </c>
      <c r="DF205">
        <v>1</v>
      </c>
      <c r="DG205">
        <v>0.1111</v>
      </c>
      <c r="DH205">
        <v>7000</v>
      </c>
      <c r="DI205">
        <v>7000</v>
      </c>
      <c r="DJ205">
        <v>7000</v>
      </c>
      <c r="DK205">
        <v>1</v>
      </c>
      <c r="DL205">
        <v>0.11459999999999999</v>
      </c>
      <c r="DM205">
        <v>86</v>
      </c>
      <c r="DN205">
        <v>7000</v>
      </c>
    </row>
    <row r="206" spans="91:118" x14ac:dyDescent="0.25">
      <c r="CM206" t="s">
        <v>637</v>
      </c>
      <c r="CN206" t="s">
        <v>6</v>
      </c>
      <c r="CO206" t="s">
        <v>80</v>
      </c>
      <c r="CP206">
        <v>46090</v>
      </c>
      <c r="CQ206">
        <v>1</v>
      </c>
      <c r="CR206">
        <v>1</v>
      </c>
      <c r="CT206">
        <v>1</v>
      </c>
      <c r="CV206">
        <v>0</v>
      </c>
      <c r="CW206">
        <v>0</v>
      </c>
      <c r="CX206">
        <v>0.18746527777777777</v>
      </c>
      <c r="CY206">
        <v>0.12802083333333333</v>
      </c>
      <c r="CZ206">
        <v>45</v>
      </c>
      <c r="DA206">
        <v>79</v>
      </c>
      <c r="DB206">
        <v>11</v>
      </c>
      <c r="DC206" t="s">
        <v>908</v>
      </c>
      <c r="DD206">
        <v>61138</v>
      </c>
      <c r="DE206">
        <v>0.24440000000000001</v>
      </c>
      <c r="DF206">
        <v>1</v>
      </c>
      <c r="DG206">
        <v>9.0899999999999995E-2</v>
      </c>
      <c r="DH206">
        <v>550</v>
      </c>
      <c r="DI206">
        <v>550</v>
      </c>
      <c r="DJ206">
        <v>550</v>
      </c>
      <c r="DK206">
        <v>1</v>
      </c>
      <c r="DL206">
        <v>0.19070000000000001</v>
      </c>
      <c r="DM206">
        <v>86</v>
      </c>
      <c r="DN206">
        <v>550</v>
      </c>
    </row>
    <row r="207" spans="91:118" x14ac:dyDescent="0.25">
      <c r="CM207" t="s">
        <v>637</v>
      </c>
      <c r="CN207" t="s">
        <v>6</v>
      </c>
      <c r="CO207" t="s">
        <v>81</v>
      </c>
      <c r="CP207">
        <v>46108</v>
      </c>
      <c r="CQ207">
        <v>1</v>
      </c>
      <c r="CR207">
        <v>1</v>
      </c>
      <c r="CS207">
        <v>1</v>
      </c>
      <c r="CV207">
        <v>6.9097222222222225E-3</v>
      </c>
      <c r="CW207">
        <v>6.9097222222222225E-3</v>
      </c>
      <c r="CX207">
        <v>0.24512731481481481</v>
      </c>
      <c r="CY207">
        <v>0.11060185185185185</v>
      </c>
      <c r="CZ207">
        <v>99</v>
      </c>
      <c r="DA207">
        <v>149</v>
      </c>
      <c r="DB207">
        <v>20</v>
      </c>
      <c r="DC207">
        <v>1.9</v>
      </c>
      <c r="DD207">
        <v>23939</v>
      </c>
      <c r="DE207">
        <v>0.20200000000000001</v>
      </c>
      <c r="DF207">
        <v>1</v>
      </c>
      <c r="DG207">
        <v>0.05</v>
      </c>
      <c r="DH207">
        <v>720</v>
      </c>
      <c r="DI207">
        <v>720</v>
      </c>
      <c r="DJ207">
        <v>720</v>
      </c>
      <c r="DK207">
        <v>1</v>
      </c>
      <c r="DL207">
        <v>1.0013000000000001</v>
      </c>
      <c r="DM207">
        <v>86</v>
      </c>
      <c r="DN207">
        <v>720</v>
      </c>
    </row>
    <row r="208" spans="91:118" x14ac:dyDescent="0.25">
      <c r="CM208" t="s">
        <v>637</v>
      </c>
      <c r="CN208" t="s">
        <v>6</v>
      </c>
      <c r="CO208" t="s">
        <v>105</v>
      </c>
      <c r="CP208">
        <v>46097</v>
      </c>
      <c r="CQ208">
        <v>1</v>
      </c>
      <c r="CR208">
        <v>1</v>
      </c>
      <c r="CT208">
        <v>1</v>
      </c>
      <c r="CV208">
        <v>1.273148148148148E-4</v>
      </c>
      <c r="CW208">
        <v>1.273148148148148E-4</v>
      </c>
      <c r="CX208">
        <v>0.2886111111111111</v>
      </c>
      <c r="CY208">
        <v>0.13568287037037038</v>
      </c>
      <c r="CZ208">
        <v>76</v>
      </c>
      <c r="DA208">
        <v>167</v>
      </c>
      <c r="DB208">
        <v>25</v>
      </c>
      <c r="DC208">
        <v>1.64</v>
      </c>
      <c r="DD208">
        <v>21255</v>
      </c>
      <c r="DE208">
        <v>0.32890000000000003</v>
      </c>
      <c r="DF208">
        <v>1</v>
      </c>
      <c r="DG208">
        <v>0.04</v>
      </c>
      <c r="DH208">
        <v>420</v>
      </c>
      <c r="DI208">
        <v>420</v>
      </c>
      <c r="DJ208">
        <v>420</v>
      </c>
      <c r="DK208">
        <v>1</v>
      </c>
      <c r="DL208">
        <v>1.3695999999999999</v>
      </c>
      <c r="DM208">
        <v>86</v>
      </c>
      <c r="DN208">
        <v>420</v>
      </c>
    </row>
    <row r="209" spans="91:118" x14ac:dyDescent="0.25">
      <c r="CM209" t="s">
        <v>637</v>
      </c>
      <c r="CN209" t="s">
        <v>6</v>
      </c>
      <c r="CO209" t="s">
        <v>37</v>
      </c>
      <c r="CP209">
        <v>46092</v>
      </c>
      <c r="CQ209">
        <v>1</v>
      </c>
      <c r="CR209">
        <v>1</v>
      </c>
      <c r="CT209">
        <v>1</v>
      </c>
      <c r="CV209">
        <v>3.0092592592592595E-4</v>
      </c>
      <c r="CW209">
        <v>3.0092592592592595E-4</v>
      </c>
      <c r="CX209">
        <v>0.18692129629629631</v>
      </c>
      <c r="CY209">
        <v>0.1433912037037037</v>
      </c>
      <c r="CZ209">
        <v>100</v>
      </c>
      <c r="DA209">
        <v>141</v>
      </c>
      <c r="DB209">
        <v>13</v>
      </c>
      <c r="DC209" t="s">
        <v>714</v>
      </c>
      <c r="DD209">
        <v>31394</v>
      </c>
      <c r="DE209">
        <v>0.13</v>
      </c>
      <c r="DF209">
        <v>1</v>
      </c>
      <c r="DG209">
        <v>7.6899999999999996E-2</v>
      </c>
      <c r="DH209">
        <v>2500</v>
      </c>
      <c r="DI209">
        <v>2500</v>
      </c>
      <c r="DJ209">
        <v>2500</v>
      </c>
      <c r="DK209">
        <v>1</v>
      </c>
      <c r="DL209">
        <v>0.22170000000000001</v>
      </c>
      <c r="DM209">
        <v>86</v>
      </c>
      <c r="DN209">
        <v>2500</v>
      </c>
    </row>
    <row r="210" spans="91:118" x14ac:dyDescent="0.25">
      <c r="CM210" t="s">
        <v>637</v>
      </c>
      <c r="CN210" t="s">
        <v>6</v>
      </c>
      <c r="CO210" t="s">
        <v>37</v>
      </c>
      <c r="CP210">
        <v>46106</v>
      </c>
      <c r="CQ210">
        <v>1</v>
      </c>
      <c r="CR210">
        <v>1</v>
      </c>
      <c r="CT210">
        <v>1</v>
      </c>
      <c r="CV210">
        <v>4.1666666666666669E-4</v>
      </c>
      <c r="CW210">
        <v>4.1666666666666669E-4</v>
      </c>
      <c r="CX210">
        <v>0.13011574074074075</v>
      </c>
      <c r="CY210">
        <v>0.17821759259259259</v>
      </c>
      <c r="CZ210">
        <v>46</v>
      </c>
      <c r="DA210">
        <v>70</v>
      </c>
      <c r="DB210">
        <v>11</v>
      </c>
      <c r="DC210" t="s">
        <v>676</v>
      </c>
      <c r="DD210">
        <v>31269</v>
      </c>
      <c r="DE210">
        <v>0.23910000000000001</v>
      </c>
      <c r="DF210">
        <v>2</v>
      </c>
      <c r="DG210">
        <v>0.18179999999999999</v>
      </c>
      <c r="DH210">
        <v>4600</v>
      </c>
      <c r="DI210">
        <v>2300</v>
      </c>
      <c r="DJ210">
        <v>4400</v>
      </c>
      <c r="DK210">
        <v>0.95650000000000002</v>
      </c>
      <c r="DL210">
        <v>0.70899999999999996</v>
      </c>
      <c r="DM210">
        <v>86</v>
      </c>
      <c r="DN210">
        <v>2200</v>
      </c>
    </row>
    <row r="211" spans="91:118" x14ac:dyDescent="0.25">
      <c r="CM211" t="s">
        <v>637</v>
      </c>
      <c r="CN211" t="s">
        <v>6</v>
      </c>
      <c r="CO211" t="s">
        <v>37</v>
      </c>
      <c r="CP211">
        <v>46111</v>
      </c>
      <c r="CQ211">
        <v>1</v>
      </c>
      <c r="CR211">
        <v>1</v>
      </c>
      <c r="CS211">
        <v>1</v>
      </c>
      <c r="CV211">
        <v>3.1145833333333334E-2</v>
      </c>
      <c r="CW211">
        <v>3.1145833333333334E-2</v>
      </c>
      <c r="CX211">
        <v>0.15998842592592594</v>
      </c>
      <c r="CY211">
        <v>0.18859953703703702</v>
      </c>
      <c r="CZ211">
        <v>55</v>
      </c>
      <c r="DA211">
        <v>73</v>
      </c>
      <c r="DB211">
        <v>9</v>
      </c>
      <c r="DC211" t="s">
        <v>752</v>
      </c>
      <c r="DD211">
        <v>18773</v>
      </c>
      <c r="DE211">
        <v>0.1636</v>
      </c>
      <c r="DF211">
        <v>2</v>
      </c>
      <c r="DG211">
        <v>0.22220000000000001</v>
      </c>
      <c r="DH211">
        <v>8500</v>
      </c>
      <c r="DI211">
        <v>4250</v>
      </c>
      <c r="DJ211">
        <v>8500</v>
      </c>
      <c r="DK211">
        <v>1</v>
      </c>
      <c r="DL211">
        <v>0.1502</v>
      </c>
      <c r="DM211">
        <v>86</v>
      </c>
      <c r="DN211">
        <v>4250</v>
      </c>
    </row>
    <row r="212" spans="91:118" x14ac:dyDescent="0.25">
      <c r="CM212" t="s">
        <v>637</v>
      </c>
      <c r="CN212" t="s">
        <v>6</v>
      </c>
      <c r="CO212" t="s">
        <v>11</v>
      </c>
      <c r="CP212">
        <v>46107</v>
      </c>
      <c r="CQ212">
        <v>1</v>
      </c>
      <c r="CR212">
        <v>1</v>
      </c>
      <c r="CT212">
        <v>1</v>
      </c>
      <c r="CV212">
        <v>1.9675925925925926E-4</v>
      </c>
      <c r="CW212">
        <v>1.9675925925925926E-4</v>
      </c>
      <c r="CX212">
        <v>0.23247685185185185</v>
      </c>
      <c r="CY212">
        <v>0.14181712962962964</v>
      </c>
      <c r="CZ212">
        <v>116</v>
      </c>
      <c r="DA212">
        <v>194</v>
      </c>
      <c r="DB212">
        <v>21</v>
      </c>
      <c r="DC212" t="s">
        <v>965</v>
      </c>
      <c r="DD212">
        <v>23010</v>
      </c>
      <c r="DE212">
        <v>0.18099999999999999</v>
      </c>
      <c r="DF212">
        <v>3</v>
      </c>
      <c r="DG212">
        <v>0.1429</v>
      </c>
      <c r="DH212">
        <v>2700</v>
      </c>
      <c r="DI212">
        <v>900</v>
      </c>
      <c r="DJ212">
        <v>2200</v>
      </c>
      <c r="DK212">
        <v>0.81479999999999997</v>
      </c>
      <c r="DL212">
        <v>0.16889999999999999</v>
      </c>
      <c r="DM212">
        <v>86</v>
      </c>
      <c r="DN212">
        <v>1100</v>
      </c>
    </row>
    <row r="213" spans="91:118" x14ac:dyDescent="0.25">
      <c r="CM213" t="s">
        <v>637</v>
      </c>
      <c r="CN213" t="s">
        <v>6</v>
      </c>
      <c r="CO213" t="s">
        <v>97</v>
      </c>
      <c r="CP213">
        <v>46087</v>
      </c>
      <c r="CQ213">
        <v>1</v>
      </c>
      <c r="CR213">
        <v>1</v>
      </c>
      <c r="CT213">
        <v>1</v>
      </c>
      <c r="CV213">
        <v>1.1574074074074073E-5</v>
      </c>
      <c r="CW213">
        <v>1.1574074074074073E-5</v>
      </c>
      <c r="CX213">
        <v>0.22655092592592593</v>
      </c>
      <c r="CY213">
        <v>0.13636574074074073</v>
      </c>
      <c r="CZ213">
        <v>69</v>
      </c>
      <c r="DA213">
        <v>112</v>
      </c>
      <c r="DB213">
        <v>20</v>
      </c>
      <c r="DC213">
        <v>1.7</v>
      </c>
      <c r="DD213">
        <v>21232</v>
      </c>
      <c r="DE213">
        <v>0.28989999999999999</v>
      </c>
      <c r="DF213">
        <v>1</v>
      </c>
      <c r="DG213">
        <v>0.05</v>
      </c>
      <c r="DH213">
        <v>500</v>
      </c>
      <c r="DI213">
        <v>500</v>
      </c>
      <c r="DJ213">
        <v>500</v>
      </c>
      <c r="DK213">
        <v>1</v>
      </c>
      <c r="DL213">
        <v>0.28760000000000002</v>
      </c>
      <c r="DM213">
        <v>86</v>
      </c>
      <c r="DN213">
        <v>500</v>
      </c>
    </row>
    <row r="214" spans="91:118" x14ac:dyDescent="0.25">
      <c r="CM214" t="s">
        <v>637</v>
      </c>
      <c r="CN214" t="s">
        <v>6</v>
      </c>
      <c r="CO214" t="s">
        <v>34</v>
      </c>
      <c r="CP214">
        <v>46101</v>
      </c>
      <c r="CQ214">
        <v>1</v>
      </c>
      <c r="CR214">
        <v>1</v>
      </c>
      <c r="CT214">
        <v>1</v>
      </c>
      <c r="CV214">
        <v>2.3842592592592591E-3</v>
      </c>
      <c r="CW214">
        <v>2.3842592592592591E-3</v>
      </c>
      <c r="CX214">
        <v>0.19265046296296295</v>
      </c>
      <c r="CY214">
        <v>0.15966435185185185</v>
      </c>
      <c r="CZ214">
        <v>111</v>
      </c>
      <c r="DA214">
        <v>137</v>
      </c>
      <c r="DB214">
        <v>11</v>
      </c>
      <c r="DC214" t="s">
        <v>810</v>
      </c>
      <c r="DD214">
        <v>26484</v>
      </c>
      <c r="DE214">
        <v>9.9099999999999994E-2</v>
      </c>
      <c r="DF214">
        <v>1</v>
      </c>
      <c r="DG214">
        <v>9.0899999999999995E-2</v>
      </c>
      <c r="DH214">
        <v>900</v>
      </c>
      <c r="DI214">
        <v>900</v>
      </c>
      <c r="DJ214">
        <v>900</v>
      </c>
      <c r="DK214">
        <v>1</v>
      </c>
      <c r="DL214">
        <v>0.15820000000000001</v>
      </c>
      <c r="DM214">
        <v>86</v>
      </c>
      <c r="DN214">
        <v>900</v>
      </c>
    </row>
    <row r="215" spans="91:118" x14ac:dyDescent="0.25">
      <c r="CM215" t="s">
        <v>637</v>
      </c>
      <c r="CN215" t="s">
        <v>7</v>
      </c>
      <c r="CO215" t="s">
        <v>58</v>
      </c>
      <c r="CP215">
        <v>46099</v>
      </c>
      <c r="CQ215">
        <v>1</v>
      </c>
      <c r="CR215">
        <v>1</v>
      </c>
      <c r="CV215">
        <v>0</v>
      </c>
      <c r="CW215">
        <v>0</v>
      </c>
      <c r="CX215">
        <v>0</v>
      </c>
      <c r="CY215">
        <v>0</v>
      </c>
      <c r="DM215">
        <v>86</v>
      </c>
    </row>
    <row r="216" spans="91:118" x14ac:dyDescent="0.25">
      <c r="CM216" t="s">
        <v>637</v>
      </c>
      <c r="CN216" t="s">
        <v>7</v>
      </c>
      <c r="CO216" t="s">
        <v>41</v>
      </c>
      <c r="CP216">
        <v>46092</v>
      </c>
      <c r="CQ216">
        <v>1</v>
      </c>
      <c r="CR216">
        <v>1</v>
      </c>
      <c r="CT216">
        <v>1</v>
      </c>
      <c r="CV216">
        <v>1.9675925925925926E-4</v>
      </c>
      <c r="CW216">
        <v>1.9675925925925926E-4</v>
      </c>
      <c r="CX216">
        <v>0.15430555555555556</v>
      </c>
      <c r="CY216">
        <v>0.16140046296296295</v>
      </c>
      <c r="CZ216">
        <v>68</v>
      </c>
      <c r="DA216">
        <v>149</v>
      </c>
      <c r="DB216">
        <v>26</v>
      </c>
      <c r="DC216" t="s">
        <v>730</v>
      </c>
      <c r="DD216">
        <v>8819</v>
      </c>
      <c r="DE216">
        <v>0.38240000000000002</v>
      </c>
      <c r="DF216">
        <v>3</v>
      </c>
      <c r="DG216">
        <v>0.1154</v>
      </c>
      <c r="DH216">
        <v>1407</v>
      </c>
      <c r="DI216">
        <v>469</v>
      </c>
      <c r="DJ216">
        <v>857</v>
      </c>
      <c r="DK216">
        <v>0.60909999999999997</v>
      </c>
      <c r="DL216">
        <v>0.40189999999999998</v>
      </c>
      <c r="DM216">
        <v>86</v>
      </c>
      <c r="DN216">
        <v>857</v>
      </c>
    </row>
    <row r="217" spans="91:118" x14ac:dyDescent="0.25">
      <c r="CM217" t="s">
        <v>637</v>
      </c>
      <c r="CN217" t="s">
        <v>7</v>
      </c>
      <c r="CO217" t="s">
        <v>41</v>
      </c>
      <c r="CP217">
        <v>46106</v>
      </c>
      <c r="CQ217">
        <v>1</v>
      </c>
      <c r="CR217">
        <v>1</v>
      </c>
      <c r="CT217">
        <v>1</v>
      </c>
      <c r="CV217">
        <v>9.2592592592592588E-5</v>
      </c>
      <c r="CW217">
        <v>9.2592592592592588E-5</v>
      </c>
      <c r="CX217">
        <v>0.15736111111111112</v>
      </c>
      <c r="CY217">
        <v>0.14509259259259261</v>
      </c>
      <c r="CZ217">
        <v>59</v>
      </c>
      <c r="DA217">
        <v>125</v>
      </c>
      <c r="DB217">
        <v>23</v>
      </c>
      <c r="DC217" t="s">
        <v>859</v>
      </c>
      <c r="DD217">
        <v>8376</v>
      </c>
      <c r="DE217">
        <v>0.38979999999999998</v>
      </c>
      <c r="DF217">
        <v>3</v>
      </c>
      <c r="DG217">
        <v>0.13039999999999999</v>
      </c>
      <c r="DH217">
        <v>2800</v>
      </c>
      <c r="DI217">
        <v>933</v>
      </c>
      <c r="DJ217">
        <v>2300</v>
      </c>
      <c r="DK217">
        <v>0.82140000000000002</v>
      </c>
      <c r="DL217">
        <v>8.2799999999999999E-2</v>
      </c>
      <c r="DM217">
        <v>86</v>
      </c>
      <c r="DN217">
        <v>1150</v>
      </c>
    </row>
    <row r="218" spans="91:118" x14ac:dyDescent="0.25">
      <c r="CM218" t="s">
        <v>637</v>
      </c>
      <c r="CN218" t="s">
        <v>7</v>
      </c>
      <c r="CO218" t="s">
        <v>41</v>
      </c>
      <c r="CP218">
        <v>46111</v>
      </c>
      <c r="CQ218">
        <v>1</v>
      </c>
      <c r="CR218">
        <v>1</v>
      </c>
      <c r="CT218">
        <v>1</v>
      </c>
      <c r="CV218">
        <v>2.5462962962962961E-4</v>
      </c>
      <c r="CW218">
        <v>2.5462962962962961E-4</v>
      </c>
      <c r="CX218">
        <v>0.20016203703703703</v>
      </c>
      <c r="CY218">
        <v>0.18364583333333334</v>
      </c>
      <c r="CZ218">
        <v>96</v>
      </c>
      <c r="DA218">
        <v>192</v>
      </c>
      <c r="DB218">
        <v>33</v>
      </c>
      <c r="DC218" t="s">
        <v>982</v>
      </c>
      <c r="DD218">
        <v>17603</v>
      </c>
      <c r="DE218">
        <v>0.34379999999999999</v>
      </c>
      <c r="DF218">
        <v>1</v>
      </c>
      <c r="DG218">
        <v>3.0300000000000001E-2</v>
      </c>
      <c r="DH218">
        <v>600</v>
      </c>
      <c r="DI218">
        <v>600</v>
      </c>
      <c r="DJ218">
        <v>600</v>
      </c>
      <c r="DK218">
        <v>1</v>
      </c>
      <c r="DL218">
        <v>0.1923</v>
      </c>
      <c r="DM218">
        <v>86</v>
      </c>
      <c r="DN218">
        <v>600</v>
      </c>
    </row>
    <row r="219" spans="91:118" x14ac:dyDescent="0.25">
      <c r="CM219" t="s">
        <v>637</v>
      </c>
      <c r="CN219" t="s">
        <v>7</v>
      </c>
      <c r="CO219" t="s">
        <v>495</v>
      </c>
      <c r="CP219">
        <v>46083</v>
      </c>
      <c r="CQ219">
        <v>1</v>
      </c>
      <c r="CR219">
        <v>1</v>
      </c>
      <c r="CT219">
        <v>1</v>
      </c>
      <c r="CV219">
        <v>0</v>
      </c>
      <c r="CW219">
        <v>0</v>
      </c>
      <c r="CX219">
        <v>0.21813657407407408</v>
      </c>
      <c r="CY219">
        <v>0.11998842592592593</v>
      </c>
      <c r="CZ219">
        <v>164</v>
      </c>
      <c r="DA219">
        <v>292</v>
      </c>
      <c r="DB219">
        <v>34</v>
      </c>
      <c r="DC219" t="s">
        <v>969</v>
      </c>
      <c r="DD219">
        <v>14640</v>
      </c>
      <c r="DE219">
        <v>0.20730000000000001</v>
      </c>
      <c r="DF219">
        <v>7</v>
      </c>
      <c r="DG219">
        <v>0.2059</v>
      </c>
      <c r="DH219">
        <v>6154</v>
      </c>
      <c r="DI219">
        <v>879</v>
      </c>
      <c r="DJ219">
        <v>6554</v>
      </c>
      <c r="DK219">
        <v>1.0649999999999999</v>
      </c>
      <c r="DL219">
        <v>0.12180000000000001</v>
      </c>
      <c r="DM219">
        <v>86</v>
      </c>
      <c r="DN219">
        <v>936</v>
      </c>
    </row>
    <row r="220" spans="91:118" x14ac:dyDescent="0.25">
      <c r="CM220" t="s">
        <v>637</v>
      </c>
      <c r="CN220" t="s">
        <v>7</v>
      </c>
      <c r="CO220" t="s">
        <v>495</v>
      </c>
      <c r="CP220">
        <v>46104</v>
      </c>
      <c r="CQ220">
        <v>1</v>
      </c>
      <c r="CR220">
        <v>1</v>
      </c>
      <c r="CT220">
        <v>1</v>
      </c>
      <c r="CV220">
        <v>1.0879629629629629E-3</v>
      </c>
      <c r="CW220">
        <v>1.0879629629629629E-3</v>
      </c>
      <c r="CX220">
        <v>0.14379629629629628</v>
      </c>
      <c r="CY220">
        <v>0.22268518518518518</v>
      </c>
      <c r="CZ220">
        <v>148</v>
      </c>
      <c r="DA220">
        <v>321</v>
      </c>
      <c r="DB220">
        <v>29</v>
      </c>
      <c r="DC220" t="s">
        <v>869</v>
      </c>
      <c r="DD220">
        <v>11975</v>
      </c>
      <c r="DE220">
        <v>0.19589999999999999</v>
      </c>
      <c r="DF220">
        <v>3</v>
      </c>
      <c r="DG220">
        <v>0.10340000000000001</v>
      </c>
      <c r="DH220">
        <v>1000</v>
      </c>
      <c r="DI220">
        <v>333</v>
      </c>
      <c r="DJ220">
        <v>400</v>
      </c>
      <c r="DK220">
        <v>0.4</v>
      </c>
      <c r="DL220">
        <v>0.19189999999999999</v>
      </c>
      <c r="DM220">
        <v>86</v>
      </c>
      <c r="DN220">
        <v>200</v>
      </c>
    </row>
    <row r="221" spans="91:118" x14ac:dyDescent="0.25">
      <c r="CM221" t="s">
        <v>637</v>
      </c>
      <c r="CN221" t="s">
        <v>7</v>
      </c>
      <c r="CO221" t="s">
        <v>51</v>
      </c>
      <c r="CP221">
        <v>46101</v>
      </c>
      <c r="CQ221">
        <v>1</v>
      </c>
      <c r="CR221">
        <v>1</v>
      </c>
      <c r="CT221">
        <v>1</v>
      </c>
      <c r="CV221">
        <v>2.0833333333333333E-3</v>
      </c>
      <c r="CW221">
        <v>2.0833333333333333E-3</v>
      </c>
      <c r="CX221">
        <v>0.19025462962962963</v>
      </c>
      <c r="CY221">
        <v>0.12614583333333335</v>
      </c>
      <c r="CZ221">
        <v>86</v>
      </c>
      <c r="DA221">
        <v>164</v>
      </c>
      <c r="DB221">
        <v>17</v>
      </c>
      <c r="DC221" t="s">
        <v>680</v>
      </c>
      <c r="DD221">
        <v>24472</v>
      </c>
      <c r="DE221">
        <v>0.19769999999999999</v>
      </c>
      <c r="DF221">
        <v>1</v>
      </c>
      <c r="DG221">
        <v>5.8799999999999998E-2</v>
      </c>
      <c r="DH221">
        <v>500</v>
      </c>
      <c r="DI221">
        <v>500</v>
      </c>
      <c r="DJ221">
        <v>500</v>
      </c>
      <c r="DK221">
        <v>1</v>
      </c>
      <c r="DL221">
        <v>0.52310000000000001</v>
      </c>
      <c r="DM221">
        <v>86</v>
      </c>
      <c r="DN221">
        <v>500</v>
      </c>
    </row>
    <row r="222" spans="91:118" x14ac:dyDescent="0.25">
      <c r="CM222" t="s">
        <v>637</v>
      </c>
      <c r="CN222" t="s">
        <v>7</v>
      </c>
      <c r="CO222" t="s">
        <v>51</v>
      </c>
      <c r="CP222">
        <v>46112</v>
      </c>
      <c r="CQ222">
        <v>1</v>
      </c>
      <c r="CR222">
        <v>1</v>
      </c>
      <c r="CS222">
        <v>1</v>
      </c>
      <c r="CV222">
        <v>1.5289351851851853E-2</v>
      </c>
      <c r="CW222">
        <v>1.5289351851851853E-2</v>
      </c>
      <c r="CX222">
        <v>0.18997685185185184</v>
      </c>
      <c r="CY222">
        <v>0.16733796296296297</v>
      </c>
      <c r="CZ222">
        <v>52</v>
      </c>
      <c r="DA222">
        <v>84</v>
      </c>
      <c r="DB222">
        <v>12</v>
      </c>
      <c r="DC222" t="s">
        <v>719</v>
      </c>
      <c r="DD222">
        <v>11723</v>
      </c>
      <c r="DE222">
        <v>0.23080000000000001</v>
      </c>
      <c r="DF222">
        <v>2</v>
      </c>
      <c r="DG222">
        <v>0.16669999999999999</v>
      </c>
      <c r="DH222">
        <v>6000</v>
      </c>
      <c r="DI222">
        <v>3000</v>
      </c>
      <c r="DJ222">
        <v>6000</v>
      </c>
      <c r="DK222">
        <v>1</v>
      </c>
      <c r="DL222">
        <v>0.1196</v>
      </c>
      <c r="DM222">
        <v>86</v>
      </c>
      <c r="DN222">
        <v>3000</v>
      </c>
    </row>
    <row r="223" spans="91:118" x14ac:dyDescent="0.25">
      <c r="CM223" t="s">
        <v>637</v>
      </c>
      <c r="CN223" t="s">
        <v>7</v>
      </c>
      <c r="CO223" t="s">
        <v>49</v>
      </c>
      <c r="CP223">
        <v>46087</v>
      </c>
      <c r="CQ223">
        <v>1</v>
      </c>
      <c r="CR223">
        <v>1</v>
      </c>
      <c r="CT223">
        <v>1</v>
      </c>
      <c r="CV223">
        <v>0</v>
      </c>
      <c r="CW223">
        <v>0</v>
      </c>
      <c r="CX223">
        <v>0.24921296296296297</v>
      </c>
      <c r="CY223">
        <v>7.0914351851851853E-2</v>
      </c>
      <c r="CZ223">
        <v>48</v>
      </c>
      <c r="DA223">
        <v>81</v>
      </c>
      <c r="DB223">
        <v>10</v>
      </c>
      <c r="DC223">
        <v>1.7</v>
      </c>
      <c r="DD223">
        <v>18807</v>
      </c>
      <c r="DE223">
        <v>0.20830000000000001</v>
      </c>
      <c r="DF223">
        <v>2</v>
      </c>
      <c r="DG223">
        <v>0.2</v>
      </c>
      <c r="DH223">
        <v>1582</v>
      </c>
      <c r="DI223">
        <v>791</v>
      </c>
      <c r="DJ223">
        <v>700</v>
      </c>
      <c r="DK223">
        <v>0.4425</v>
      </c>
      <c r="DL223">
        <v>0.3382</v>
      </c>
      <c r="DM223">
        <v>86</v>
      </c>
      <c r="DN223">
        <v>700</v>
      </c>
    </row>
    <row r="224" spans="91:118" x14ac:dyDescent="0.25">
      <c r="CM224" t="s">
        <v>637</v>
      </c>
      <c r="CN224" t="s">
        <v>7</v>
      </c>
      <c r="CO224" t="s">
        <v>49</v>
      </c>
      <c r="CP224">
        <v>46099</v>
      </c>
      <c r="CQ224">
        <v>1</v>
      </c>
      <c r="CR224">
        <v>1</v>
      </c>
      <c r="CS224">
        <v>1</v>
      </c>
      <c r="CV224">
        <v>8.5995370370370375E-3</v>
      </c>
      <c r="CW224">
        <v>8.5995370370370375E-3</v>
      </c>
      <c r="CX224">
        <v>0.21943287037037038</v>
      </c>
      <c r="CY224">
        <v>0.12115740740740741</v>
      </c>
      <c r="CZ224">
        <v>71</v>
      </c>
      <c r="DA224">
        <v>105</v>
      </c>
      <c r="DB224">
        <v>7</v>
      </c>
      <c r="DC224" t="s">
        <v>733</v>
      </c>
      <c r="DD224">
        <v>30463</v>
      </c>
      <c r="DE224">
        <v>9.8599999999999993E-2</v>
      </c>
      <c r="DM224">
        <v>86</v>
      </c>
    </row>
    <row r="225" spans="91:118" x14ac:dyDescent="0.25">
      <c r="CM225" t="s">
        <v>637</v>
      </c>
      <c r="CN225" t="s">
        <v>7</v>
      </c>
      <c r="CO225" t="s">
        <v>49</v>
      </c>
      <c r="CP225">
        <v>46101</v>
      </c>
      <c r="CQ225">
        <v>1</v>
      </c>
      <c r="CR225">
        <v>1</v>
      </c>
      <c r="CS225">
        <v>1</v>
      </c>
      <c r="CV225">
        <v>1.5694444444444445E-2</v>
      </c>
      <c r="CW225">
        <v>1.5694444444444445E-2</v>
      </c>
      <c r="CX225">
        <v>0.17679398148148148</v>
      </c>
      <c r="CY225">
        <v>0.14106481481481481</v>
      </c>
      <c r="CZ225">
        <v>48</v>
      </c>
      <c r="DA225">
        <v>86</v>
      </c>
      <c r="DB225">
        <v>11</v>
      </c>
      <c r="DC225" t="s">
        <v>676</v>
      </c>
      <c r="DD225">
        <v>14365</v>
      </c>
      <c r="DE225">
        <v>0.22919999999999999</v>
      </c>
      <c r="DF225">
        <v>1</v>
      </c>
      <c r="DG225">
        <v>9.0899999999999995E-2</v>
      </c>
      <c r="DH225">
        <v>4000</v>
      </c>
      <c r="DI225">
        <v>4000</v>
      </c>
      <c r="DJ225">
        <v>4000</v>
      </c>
      <c r="DK225">
        <v>1</v>
      </c>
      <c r="DL225">
        <v>0.21790000000000001</v>
      </c>
      <c r="DM225">
        <v>86</v>
      </c>
      <c r="DN225">
        <v>4000</v>
      </c>
    </row>
    <row r="226" spans="91:118" x14ac:dyDescent="0.25">
      <c r="CM226" t="s">
        <v>637</v>
      </c>
      <c r="CN226" t="s">
        <v>7</v>
      </c>
      <c r="CO226" t="s">
        <v>565</v>
      </c>
      <c r="CP226">
        <v>46091</v>
      </c>
      <c r="CQ226">
        <v>1</v>
      </c>
      <c r="CR226">
        <v>1</v>
      </c>
      <c r="CU226">
        <v>1</v>
      </c>
      <c r="CV226">
        <v>0</v>
      </c>
      <c r="CW226">
        <v>0</v>
      </c>
      <c r="CX226">
        <v>0</v>
      </c>
      <c r="CY226">
        <v>0</v>
      </c>
      <c r="CZ226">
        <v>1</v>
      </c>
      <c r="DA226">
        <v>1</v>
      </c>
      <c r="DB226">
        <v>1</v>
      </c>
      <c r="DC226">
        <v>1</v>
      </c>
      <c r="DD226">
        <v>39356</v>
      </c>
      <c r="DE226">
        <v>1</v>
      </c>
      <c r="DF226">
        <v>1</v>
      </c>
      <c r="DG226">
        <v>1</v>
      </c>
      <c r="DH226">
        <v>2000</v>
      </c>
      <c r="DI226">
        <v>2000</v>
      </c>
      <c r="DJ226">
        <v>2000</v>
      </c>
      <c r="DK226">
        <v>1</v>
      </c>
      <c r="DL226">
        <v>5.0799999999999998E-2</v>
      </c>
      <c r="DM226">
        <v>86</v>
      </c>
      <c r="DN226">
        <v>2000</v>
      </c>
    </row>
    <row r="227" spans="91:118" x14ac:dyDescent="0.25">
      <c r="CM227" t="s">
        <v>637</v>
      </c>
      <c r="CN227" t="s">
        <v>7</v>
      </c>
      <c r="CO227" t="s">
        <v>565</v>
      </c>
      <c r="CP227">
        <v>46092</v>
      </c>
      <c r="CQ227">
        <v>1</v>
      </c>
      <c r="CR227">
        <v>1</v>
      </c>
      <c r="CT227">
        <v>1</v>
      </c>
      <c r="CV227">
        <v>4.7453703703703704E-4</v>
      </c>
      <c r="CW227">
        <v>4.7453703703703704E-4</v>
      </c>
      <c r="CX227">
        <v>0.18328703703703703</v>
      </c>
      <c r="CY227">
        <v>0.13373842592592591</v>
      </c>
      <c r="CZ227">
        <v>54</v>
      </c>
      <c r="DA227">
        <v>118</v>
      </c>
      <c r="DB227">
        <v>25</v>
      </c>
      <c r="DC227">
        <v>1.72</v>
      </c>
      <c r="DD227">
        <v>6833</v>
      </c>
      <c r="DE227">
        <v>0.46300000000000002</v>
      </c>
      <c r="DF227">
        <v>5</v>
      </c>
      <c r="DG227">
        <v>0.2</v>
      </c>
      <c r="DH227">
        <v>1625</v>
      </c>
      <c r="DI227">
        <v>325</v>
      </c>
      <c r="DJ227">
        <v>120</v>
      </c>
      <c r="DK227">
        <v>7.3800000000000004E-2</v>
      </c>
      <c r="DL227">
        <v>2.2200000000000001E-2</v>
      </c>
      <c r="DM227">
        <v>86</v>
      </c>
      <c r="DN227">
        <v>120</v>
      </c>
    </row>
    <row r="228" spans="91:118" x14ac:dyDescent="0.25">
      <c r="CM228" t="s">
        <v>637</v>
      </c>
      <c r="CN228" t="s">
        <v>7</v>
      </c>
      <c r="CO228" t="s">
        <v>565</v>
      </c>
      <c r="CP228">
        <v>46108</v>
      </c>
      <c r="CQ228">
        <v>1</v>
      </c>
      <c r="CR228">
        <v>1</v>
      </c>
      <c r="CT228">
        <v>1</v>
      </c>
      <c r="CV228">
        <v>1.5046296296296297E-4</v>
      </c>
      <c r="CW228">
        <v>1.5046296296296297E-4</v>
      </c>
      <c r="CX228">
        <v>0.13871527777777778</v>
      </c>
      <c r="CY228">
        <v>0.2154513888888889</v>
      </c>
      <c r="CZ228">
        <v>108</v>
      </c>
      <c r="DA228">
        <v>215</v>
      </c>
      <c r="DB228">
        <v>37</v>
      </c>
      <c r="DC228" t="s">
        <v>1030</v>
      </c>
      <c r="DD228">
        <v>17709</v>
      </c>
      <c r="DE228">
        <v>0.34260000000000002</v>
      </c>
      <c r="DF228">
        <v>2</v>
      </c>
      <c r="DG228">
        <v>5.4100000000000002E-2</v>
      </c>
      <c r="DH228">
        <v>5800</v>
      </c>
      <c r="DI228">
        <v>2900</v>
      </c>
      <c r="DJ228">
        <v>5800</v>
      </c>
      <c r="DK228">
        <v>1</v>
      </c>
      <c r="DL228">
        <v>0.21740000000000001</v>
      </c>
      <c r="DM228">
        <v>86</v>
      </c>
      <c r="DN228">
        <v>2900</v>
      </c>
    </row>
    <row r="229" spans="91:118" x14ac:dyDescent="0.25">
      <c r="CM229" t="s">
        <v>637</v>
      </c>
      <c r="CN229" t="s">
        <v>7</v>
      </c>
      <c r="CO229" t="s">
        <v>549</v>
      </c>
      <c r="CP229">
        <v>46084</v>
      </c>
      <c r="CQ229">
        <v>1</v>
      </c>
      <c r="CR229">
        <v>1</v>
      </c>
      <c r="CT229">
        <v>1</v>
      </c>
      <c r="CV229">
        <v>3.4722222222222222E-5</v>
      </c>
      <c r="CW229">
        <v>3.4722222222222222E-5</v>
      </c>
      <c r="CX229">
        <v>0.34315972222222224</v>
      </c>
      <c r="CY229">
        <v>8.8032407407407406E-2</v>
      </c>
      <c r="CZ229">
        <v>213</v>
      </c>
      <c r="DA229">
        <v>342</v>
      </c>
      <c r="DB229">
        <v>62</v>
      </c>
      <c r="DC229" t="s">
        <v>1031</v>
      </c>
      <c r="DD229">
        <v>6852</v>
      </c>
      <c r="DE229">
        <v>0.29110000000000003</v>
      </c>
      <c r="DF229">
        <v>2</v>
      </c>
      <c r="DG229">
        <v>3.2300000000000002E-2</v>
      </c>
      <c r="DH229">
        <v>970</v>
      </c>
      <c r="DI229">
        <v>485</v>
      </c>
      <c r="DJ229">
        <v>970</v>
      </c>
      <c r="DK229">
        <v>1</v>
      </c>
      <c r="DL229">
        <v>0.50319999999999998</v>
      </c>
      <c r="DM229">
        <v>86</v>
      </c>
      <c r="DN229">
        <v>485</v>
      </c>
    </row>
    <row r="230" spans="91:118" x14ac:dyDescent="0.25">
      <c r="CM230" t="s">
        <v>637</v>
      </c>
      <c r="CN230" t="s">
        <v>7</v>
      </c>
      <c r="CO230" t="s">
        <v>549</v>
      </c>
      <c r="CP230">
        <v>46086</v>
      </c>
      <c r="CQ230">
        <v>1</v>
      </c>
      <c r="CR230">
        <v>1</v>
      </c>
      <c r="CT230">
        <v>1</v>
      </c>
      <c r="CV230">
        <v>0</v>
      </c>
      <c r="CW230">
        <v>0</v>
      </c>
      <c r="CX230">
        <v>0.34042824074074074</v>
      </c>
      <c r="CY230">
        <v>9.554398148148148E-2</v>
      </c>
      <c r="CZ230">
        <v>211</v>
      </c>
      <c r="DA230">
        <v>319</v>
      </c>
      <c r="DB230">
        <v>58</v>
      </c>
      <c r="DC230" t="s">
        <v>1032</v>
      </c>
      <c r="DD230">
        <v>9816</v>
      </c>
      <c r="DE230">
        <v>0.27489999999999998</v>
      </c>
      <c r="DF230">
        <v>1</v>
      </c>
      <c r="DG230">
        <v>1.72E-2</v>
      </c>
      <c r="DH230">
        <v>250</v>
      </c>
      <c r="DI230">
        <v>250</v>
      </c>
      <c r="DJ230">
        <v>250</v>
      </c>
      <c r="DK230">
        <v>1</v>
      </c>
      <c r="DL230">
        <v>0.69510000000000005</v>
      </c>
      <c r="DM230">
        <v>86</v>
      </c>
      <c r="DN230">
        <v>250</v>
      </c>
    </row>
    <row r="231" spans="91:118" x14ac:dyDescent="0.25">
      <c r="CM231" t="s">
        <v>637</v>
      </c>
      <c r="CN231" t="s">
        <v>7</v>
      </c>
      <c r="CO231" t="s">
        <v>77</v>
      </c>
      <c r="CP231">
        <v>46084</v>
      </c>
      <c r="CQ231">
        <v>1</v>
      </c>
      <c r="CR231">
        <v>1</v>
      </c>
      <c r="CT231">
        <v>1</v>
      </c>
      <c r="CV231">
        <v>0</v>
      </c>
      <c r="CW231">
        <v>0</v>
      </c>
      <c r="CX231">
        <v>0.3153125</v>
      </c>
      <c r="CY231">
        <v>4.7847222222222222E-2</v>
      </c>
      <c r="CZ231">
        <v>136</v>
      </c>
      <c r="DA231">
        <v>256</v>
      </c>
      <c r="DB231">
        <v>44</v>
      </c>
      <c r="DC231" t="s">
        <v>676</v>
      </c>
      <c r="DD231">
        <v>11153</v>
      </c>
      <c r="DE231">
        <v>0.32350000000000001</v>
      </c>
      <c r="DF231">
        <v>2</v>
      </c>
      <c r="DG231">
        <v>4.5499999999999999E-2</v>
      </c>
      <c r="DH231">
        <v>496</v>
      </c>
      <c r="DI231">
        <v>248</v>
      </c>
      <c r="DJ231">
        <v>496</v>
      </c>
      <c r="DK231">
        <v>1</v>
      </c>
      <c r="DM231">
        <v>86</v>
      </c>
      <c r="DN231">
        <v>248</v>
      </c>
    </row>
    <row r="232" spans="91:118" x14ac:dyDescent="0.25">
      <c r="CM232" t="s">
        <v>637</v>
      </c>
      <c r="CN232" t="s">
        <v>7</v>
      </c>
      <c r="CO232" t="s">
        <v>77</v>
      </c>
      <c r="CP232">
        <v>46101</v>
      </c>
      <c r="CQ232">
        <v>1</v>
      </c>
      <c r="CR232">
        <v>1</v>
      </c>
      <c r="CT232">
        <v>1</v>
      </c>
      <c r="CV232">
        <v>0</v>
      </c>
      <c r="CW232">
        <v>0</v>
      </c>
      <c r="CX232">
        <v>0.2197337962962963</v>
      </c>
      <c r="CY232">
        <v>0.1265162037037037</v>
      </c>
      <c r="CZ232">
        <v>81</v>
      </c>
      <c r="DA232">
        <v>155</v>
      </c>
      <c r="DB232">
        <v>14</v>
      </c>
      <c r="DC232" t="s">
        <v>765</v>
      </c>
      <c r="DD232">
        <v>16438</v>
      </c>
      <c r="DE232">
        <v>0.17280000000000001</v>
      </c>
      <c r="DF232">
        <v>1</v>
      </c>
      <c r="DG232">
        <v>7.1400000000000005E-2</v>
      </c>
      <c r="DH232">
        <v>330</v>
      </c>
      <c r="DI232">
        <v>330</v>
      </c>
      <c r="DJ232">
        <v>330</v>
      </c>
      <c r="DK232">
        <v>1</v>
      </c>
      <c r="DL232">
        <v>0.17979999999999999</v>
      </c>
      <c r="DM232">
        <v>86</v>
      </c>
      <c r="DN232">
        <v>330</v>
      </c>
    </row>
    <row r="233" spans="91:118" x14ac:dyDescent="0.25">
      <c r="CM233" t="s">
        <v>637</v>
      </c>
      <c r="CN233" t="s">
        <v>7</v>
      </c>
      <c r="CO233" t="s">
        <v>566</v>
      </c>
      <c r="CP233">
        <v>46099</v>
      </c>
      <c r="CQ233">
        <v>1</v>
      </c>
      <c r="CR233">
        <v>1</v>
      </c>
      <c r="CS233">
        <v>1</v>
      </c>
      <c r="CV233">
        <v>2.4918981481481483E-2</v>
      </c>
      <c r="CW233">
        <v>2.4918981481481483E-2</v>
      </c>
      <c r="CX233">
        <v>0.16342592592592592</v>
      </c>
      <c r="CY233">
        <v>0.12724537037037037</v>
      </c>
      <c r="CZ233">
        <v>134</v>
      </c>
      <c r="DA233">
        <v>233</v>
      </c>
      <c r="DB233">
        <v>20</v>
      </c>
      <c r="DC233">
        <v>1.4</v>
      </c>
      <c r="DD233">
        <v>7824</v>
      </c>
      <c r="DE233">
        <v>0.14929999999999999</v>
      </c>
      <c r="DM233">
        <v>86</v>
      </c>
    </row>
    <row r="234" spans="91:118" x14ac:dyDescent="0.25">
      <c r="CM234" t="s">
        <v>637</v>
      </c>
      <c r="CN234" t="s">
        <v>7</v>
      </c>
      <c r="CO234" t="s">
        <v>73</v>
      </c>
      <c r="CP234">
        <v>46085</v>
      </c>
      <c r="CQ234">
        <v>1</v>
      </c>
      <c r="CR234">
        <v>1</v>
      </c>
      <c r="CS234">
        <v>1</v>
      </c>
      <c r="CV234">
        <v>5.6828703703703702E-3</v>
      </c>
      <c r="CW234">
        <v>5.6828703703703702E-3</v>
      </c>
      <c r="CX234">
        <v>0.1867824074074074</v>
      </c>
      <c r="CY234">
        <v>8.1597222222222224E-2</v>
      </c>
      <c r="CZ234">
        <v>51</v>
      </c>
      <c r="DA234">
        <v>88</v>
      </c>
      <c r="DB234">
        <v>13</v>
      </c>
      <c r="DC234" t="s">
        <v>714</v>
      </c>
      <c r="DD234">
        <v>18942</v>
      </c>
      <c r="DE234">
        <v>0.25490000000000002</v>
      </c>
      <c r="DF234">
        <v>1</v>
      </c>
      <c r="DG234">
        <v>7.6899999999999996E-2</v>
      </c>
      <c r="DH234">
        <v>390</v>
      </c>
      <c r="DI234">
        <v>390</v>
      </c>
      <c r="DM234">
        <v>86</v>
      </c>
    </row>
    <row r="235" spans="91:118" x14ac:dyDescent="0.25">
      <c r="CM235" t="s">
        <v>637</v>
      </c>
      <c r="CN235" t="s">
        <v>7</v>
      </c>
      <c r="CO235" t="s">
        <v>73</v>
      </c>
      <c r="CP235">
        <v>46087</v>
      </c>
      <c r="CQ235">
        <v>1</v>
      </c>
      <c r="CR235">
        <v>1</v>
      </c>
      <c r="CT235">
        <v>1</v>
      </c>
      <c r="CV235">
        <v>4.6296296296296294E-5</v>
      </c>
      <c r="CW235">
        <v>4.6296296296296294E-5</v>
      </c>
      <c r="CX235">
        <v>0.24239583333333334</v>
      </c>
      <c r="CY235">
        <v>0.10998842592592592</v>
      </c>
      <c r="CZ235">
        <v>42</v>
      </c>
      <c r="DA235">
        <v>72</v>
      </c>
      <c r="DB235">
        <v>13</v>
      </c>
      <c r="DC235" t="s">
        <v>802</v>
      </c>
      <c r="DD235">
        <v>10189</v>
      </c>
      <c r="DE235">
        <v>0.3095</v>
      </c>
      <c r="DF235">
        <v>2</v>
      </c>
      <c r="DG235">
        <v>0.15379999999999999</v>
      </c>
      <c r="DH235">
        <v>1290</v>
      </c>
      <c r="DI235">
        <v>645</v>
      </c>
      <c r="DJ235">
        <v>1290</v>
      </c>
      <c r="DK235">
        <v>1</v>
      </c>
      <c r="DL235">
        <v>0.16020000000000001</v>
      </c>
      <c r="DM235">
        <v>86</v>
      </c>
      <c r="DN235">
        <v>645</v>
      </c>
    </row>
    <row r="236" spans="91:118" x14ac:dyDescent="0.25">
      <c r="CM236" t="s">
        <v>637</v>
      </c>
      <c r="CN236" t="s">
        <v>7</v>
      </c>
      <c r="CO236" t="s">
        <v>73</v>
      </c>
      <c r="CP236">
        <v>46099</v>
      </c>
      <c r="CQ236">
        <v>1</v>
      </c>
      <c r="CR236">
        <v>1</v>
      </c>
      <c r="CS236">
        <v>1</v>
      </c>
      <c r="CV236">
        <v>1.2222222222222223E-2</v>
      </c>
      <c r="CW236">
        <v>1.2222222222222223E-2</v>
      </c>
      <c r="CX236">
        <v>0.20174768518518518</v>
      </c>
      <c r="CY236">
        <v>0.11635416666666666</v>
      </c>
      <c r="CZ236">
        <v>66</v>
      </c>
      <c r="DA236">
        <v>104</v>
      </c>
      <c r="DB236">
        <v>11</v>
      </c>
      <c r="DC236" t="s">
        <v>986</v>
      </c>
      <c r="DD236">
        <v>33901</v>
      </c>
      <c r="DE236">
        <v>0.16669999999999999</v>
      </c>
      <c r="DM236">
        <v>86</v>
      </c>
    </row>
    <row r="237" spans="91:118" x14ac:dyDescent="0.25">
      <c r="CM237" t="s">
        <v>637</v>
      </c>
      <c r="CN237" t="s">
        <v>7</v>
      </c>
      <c r="CO237" t="s">
        <v>557</v>
      </c>
      <c r="CP237">
        <v>46097</v>
      </c>
      <c r="CQ237">
        <v>1</v>
      </c>
      <c r="CR237">
        <v>1</v>
      </c>
      <c r="CT237">
        <v>1</v>
      </c>
      <c r="CV237">
        <v>0</v>
      </c>
      <c r="CW237">
        <v>0</v>
      </c>
      <c r="CX237">
        <v>0.2620601851851852</v>
      </c>
      <c r="CY237">
        <v>0.11366898148148148</v>
      </c>
      <c r="CZ237">
        <v>116</v>
      </c>
      <c r="DA237">
        <v>216</v>
      </c>
      <c r="DB237">
        <v>44</v>
      </c>
      <c r="DC237" t="s">
        <v>979</v>
      </c>
      <c r="DD237">
        <v>10105</v>
      </c>
      <c r="DE237">
        <v>0.37930000000000003</v>
      </c>
      <c r="DF237">
        <v>2</v>
      </c>
      <c r="DG237">
        <v>4.5499999999999999E-2</v>
      </c>
      <c r="DH237">
        <v>695</v>
      </c>
      <c r="DI237">
        <v>348</v>
      </c>
      <c r="DJ237">
        <v>500</v>
      </c>
      <c r="DK237">
        <v>0.71940000000000004</v>
      </c>
      <c r="DL237">
        <v>0.12870000000000001</v>
      </c>
      <c r="DM237">
        <v>86</v>
      </c>
      <c r="DN237">
        <v>500</v>
      </c>
    </row>
    <row r="238" spans="91:118" x14ac:dyDescent="0.25">
      <c r="CM238" t="s">
        <v>637</v>
      </c>
      <c r="CN238" t="s">
        <v>3</v>
      </c>
      <c r="CO238" t="s">
        <v>493</v>
      </c>
      <c r="CP238">
        <v>46091</v>
      </c>
      <c r="CQ238">
        <v>1</v>
      </c>
      <c r="CR238">
        <v>1</v>
      </c>
      <c r="CT238">
        <v>1</v>
      </c>
      <c r="CV238">
        <v>0</v>
      </c>
      <c r="CW238">
        <v>0</v>
      </c>
      <c r="CX238">
        <v>0.3361574074074074</v>
      </c>
      <c r="CY238">
        <v>8.8506944444444444E-2</v>
      </c>
      <c r="CZ238">
        <v>223</v>
      </c>
      <c r="DA238">
        <v>302</v>
      </c>
      <c r="DB238">
        <v>26</v>
      </c>
      <c r="DC238" t="s">
        <v>711</v>
      </c>
      <c r="DD238">
        <v>42493</v>
      </c>
      <c r="DE238">
        <v>0.1166</v>
      </c>
      <c r="DF238">
        <v>1</v>
      </c>
      <c r="DG238">
        <v>3.85E-2</v>
      </c>
      <c r="DH238">
        <v>900</v>
      </c>
      <c r="DI238">
        <v>900</v>
      </c>
      <c r="DJ238">
        <v>900</v>
      </c>
      <c r="DK238">
        <v>1</v>
      </c>
      <c r="DL238">
        <v>0.26840000000000003</v>
      </c>
      <c r="DM238">
        <v>86</v>
      </c>
      <c r="DN238">
        <v>900</v>
      </c>
    </row>
    <row r="239" spans="91:118" x14ac:dyDescent="0.25">
      <c r="CM239" t="s">
        <v>637</v>
      </c>
      <c r="CN239" t="s">
        <v>3</v>
      </c>
      <c r="CO239" t="s">
        <v>32</v>
      </c>
      <c r="CP239">
        <v>46105</v>
      </c>
      <c r="CQ239">
        <v>1</v>
      </c>
      <c r="CR239">
        <v>1</v>
      </c>
      <c r="CT239">
        <v>1</v>
      </c>
      <c r="CV239">
        <v>1.3888888888888889E-4</v>
      </c>
      <c r="CW239">
        <v>1.3888888888888889E-4</v>
      </c>
      <c r="CX239">
        <v>0.24263888888888888</v>
      </c>
      <c r="CY239">
        <v>0.19871527777777778</v>
      </c>
      <c r="CZ239">
        <v>102</v>
      </c>
      <c r="DA239">
        <v>207</v>
      </c>
      <c r="DB239">
        <v>29</v>
      </c>
      <c r="DC239" t="s">
        <v>845</v>
      </c>
      <c r="DD239">
        <v>39675</v>
      </c>
      <c r="DE239">
        <v>0.2843</v>
      </c>
      <c r="DF239">
        <v>1</v>
      </c>
      <c r="DG239">
        <v>3.4500000000000003E-2</v>
      </c>
      <c r="DH239">
        <v>3000</v>
      </c>
      <c r="DI239">
        <v>3000</v>
      </c>
      <c r="DJ239">
        <v>3000</v>
      </c>
      <c r="DK239">
        <v>1</v>
      </c>
      <c r="DL239">
        <v>0.34539999999999998</v>
      </c>
      <c r="DM239">
        <v>86</v>
      </c>
      <c r="DN239">
        <v>3000</v>
      </c>
    </row>
    <row r="240" spans="91:118" x14ac:dyDescent="0.25">
      <c r="CM240" t="s">
        <v>637</v>
      </c>
      <c r="CN240" t="s">
        <v>3</v>
      </c>
      <c r="CO240" t="s">
        <v>68</v>
      </c>
      <c r="CP240">
        <v>46094</v>
      </c>
      <c r="CQ240">
        <v>1</v>
      </c>
      <c r="CR240">
        <v>1</v>
      </c>
      <c r="CV240">
        <v>3.4953703703703705E-3</v>
      </c>
      <c r="CW240">
        <v>3.4953703703703705E-3</v>
      </c>
      <c r="CX240">
        <v>0.22285879629629629</v>
      </c>
      <c r="CY240">
        <v>0.10394675925925925</v>
      </c>
      <c r="CZ240">
        <v>67</v>
      </c>
      <c r="DA240">
        <v>174</v>
      </c>
      <c r="DB240">
        <v>15</v>
      </c>
      <c r="DC240">
        <v>1.8</v>
      </c>
      <c r="DD240">
        <v>30344</v>
      </c>
      <c r="DE240">
        <v>0.22389999999999999</v>
      </c>
      <c r="DF240">
        <v>1</v>
      </c>
      <c r="DG240">
        <v>6.6699999999999995E-2</v>
      </c>
      <c r="DH240">
        <v>260</v>
      </c>
      <c r="DI240">
        <v>260</v>
      </c>
      <c r="DJ240">
        <v>260</v>
      </c>
      <c r="DK240">
        <v>1</v>
      </c>
      <c r="DL240">
        <v>0.81569999999999998</v>
      </c>
      <c r="DM240">
        <v>86</v>
      </c>
      <c r="DN240">
        <v>260</v>
      </c>
    </row>
    <row r="241" spans="91:118" x14ac:dyDescent="0.25">
      <c r="CM241" t="s">
        <v>637</v>
      </c>
      <c r="CN241" t="s">
        <v>3</v>
      </c>
      <c r="CO241" t="s">
        <v>38</v>
      </c>
      <c r="CP241">
        <v>46086</v>
      </c>
      <c r="CQ241">
        <v>1</v>
      </c>
      <c r="CR241">
        <v>1</v>
      </c>
      <c r="CT241">
        <v>1</v>
      </c>
      <c r="CV241">
        <v>0</v>
      </c>
      <c r="CW241">
        <v>0</v>
      </c>
      <c r="CX241">
        <v>0.31665509259259261</v>
      </c>
      <c r="CY241">
        <v>0.10890046296296296</v>
      </c>
      <c r="CZ241">
        <v>67</v>
      </c>
      <c r="DA241">
        <v>105</v>
      </c>
      <c r="DB241">
        <v>32</v>
      </c>
      <c r="DC241">
        <v>1.78125</v>
      </c>
      <c r="DD241">
        <v>14015</v>
      </c>
      <c r="DE241">
        <v>0.47760000000000002</v>
      </c>
      <c r="DF241">
        <v>2</v>
      </c>
      <c r="DG241">
        <v>6.25E-2</v>
      </c>
      <c r="DH241">
        <v>10150</v>
      </c>
      <c r="DI241">
        <v>5075</v>
      </c>
      <c r="DJ241">
        <v>10150</v>
      </c>
      <c r="DK241">
        <v>1</v>
      </c>
      <c r="DL241">
        <v>0.38169999999999998</v>
      </c>
      <c r="DM241">
        <v>86</v>
      </c>
      <c r="DN241">
        <v>5075</v>
      </c>
    </row>
    <row r="242" spans="91:118" x14ac:dyDescent="0.25">
      <c r="CM242" t="s">
        <v>637</v>
      </c>
      <c r="CN242" t="s">
        <v>3</v>
      </c>
      <c r="CO242" t="s">
        <v>38</v>
      </c>
      <c r="CP242">
        <v>46097</v>
      </c>
      <c r="CQ242">
        <v>1</v>
      </c>
      <c r="CR242">
        <v>1</v>
      </c>
      <c r="CT242">
        <v>1</v>
      </c>
      <c r="CV242">
        <v>9.2592592592592588E-5</v>
      </c>
      <c r="CW242">
        <v>9.2592592592592588E-5</v>
      </c>
      <c r="CX242">
        <v>0.27641203703703704</v>
      </c>
      <c r="CY242">
        <v>0.14284722222222221</v>
      </c>
      <c r="CZ242">
        <v>94</v>
      </c>
      <c r="DA242">
        <v>152</v>
      </c>
      <c r="DB242">
        <v>45</v>
      </c>
      <c r="DC242" t="s">
        <v>1033</v>
      </c>
      <c r="DD242">
        <v>20104</v>
      </c>
      <c r="DE242">
        <v>0.47870000000000001</v>
      </c>
      <c r="DF242">
        <v>6</v>
      </c>
      <c r="DG242">
        <v>0.1333</v>
      </c>
      <c r="DH242">
        <v>6950</v>
      </c>
      <c r="DI242">
        <v>1158</v>
      </c>
      <c r="DJ242">
        <v>6350</v>
      </c>
      <c r="DK242">
        <v>0.91369999999999996</v>
      </c>
      <c r="DL242">
        <v>0.4294</v>
      </c>
      <c r="DM242">
        <v>86</v>
      </c>
      <c r="DN242">
        <v>1270</v>
      </c>
    </row>
    <row r="243" spans="91:118" x14ac:dyDescent="0.25">
      <c r="CM243" t="s">
        <v>637</v>
      </c>
      <c r="CN243" t="s">
        <v>3</v>
      </c>
      <c r="CO243" t="s">
        <v>38</v>
      </c>
      <c r="CP243">
        <v>46099</v>
      </c>
      <c r="CQ243">
        <v>1</v>
      </c>
      <c r="CR243">
        <v>1</v>
      </c>
      <c r="CV243">
        <v>4.0393518518518521E-3</v>
      </c>
      <c r="CW243">
        <v>4.0393518518518521E-3</v>
      </c>
      <c r="CX243">
        <v>0.22983796296296297</v>
      </c>
      <c r="CY243">
        <v>0.17402777777777778</v>
      </c>
      <c r="CZ243">
        <v>89</v>
      </c>
      <c r="DA243">
        <v>132</v>
      </c>
      <c r="DB243">
        <v>34</v>
      </c>
      <c r="DC243" t="s">
        <v>785</v>
      </c>
      <c r="DD243">
        <v>23873</v>
      </c>
      <c r="DE243">
        <v>0.38200000000000001</v>
      </c>
      <c r="DF243">
        <v>2</v>
      </c>
      <c r="DG243">
        <v>5.8799999999999998E-2</v>
      </c>
      <c r="DH243">
        <v>5500</v>
      </c>
      <c r="DI243">
        <v>2750</v>
      </c>
      <c r="DJ243">
        <v>5500</v>
      </c>
      <c r="DK243">
        <v>1</v>
      </c>
      <c r="DL243">
        <v>0.1888</v>
      </c>
      <c r="DM243">
        <v>86</v>
      </c>
      <c r="DN243">
        <v>2750</v>
      </c>
    </row>
    <row r="244" spans="91:118" x14ac:dyDescent="0.25">
      <c r="CM244" t="s">
        <v>637</v>
      </c>
      <c r="CN244" t="s">
        <v>3</v>
      </c>
      <c r="CO244" t="s">
        <v>79</v>
      </c>
      <c r="CP244">
        <v>46083</v>
      </c>
      <c r="CQ244">
        <v>1</v>
      </c>
      <c r="CR244">
        <v>1</v>
      </c>
      <c r="CT244">
        <v>1</v>
      </c>
      <c r="CV244">
        <v>2.7777777777777778E-4</v>
      </c>
      <c r="CW244">
        <v>2.7777777777777778E-4</v>
      </c>
      <c r="CX244">
        <v>0.25799768518518518</v>
      </c>
      <c r="CY244">
        <v>4.6481481481481485E-2</v>
      </c>
      <c r="CZ244">
        <v>80</v>
      </c>
      <c r="DA244">
        <v>115</v>
      </c>
      <c r="DB244">
        <v>39</v>
      </c>
      <c r="DC244" t="s">
        <v>846</v>
      </c>
      <c r="DD244">
        <v>32401</v>
      </c>
      <c r="DE244">
        <v>0.48749999999999999</v>
      </c>
      <c r="DF244">
        <v>11</v>
      </c>
      <c r="DG244">
        <v>0.28210000000000002</v>
      </c>
      <c r="DH244">
        <v>26017</v>
      </c>
      <c r="DI244">
        <v>2365</v>
      </c>
      <c r="DJ244">
        <v>25005</v>
      </c>
      <c r="DK244">
        <v>0.96109999999999995</v>
      </c>
      <c r="DL244">
        <v>5.8400000000000001E-2</v>
      </c>
      <c r="DM244">
        <v>86</v>
      </c>
      <c r="DN244">
        <v>3126</v>
      </c>
    </row>
    <row r="245" spans="91:118" x14ac:dyDescent="0.25">
      <c r="CM245" t="s">
        <v>637</v>
      </c>
      <c r="CN245" t="s">
        <v>3</v>
      </c>
      <c r="CO245" t="s">
        <v>78</v>
      </c>
      <c r="CP245">
        <v>46099</v>
      </c>
      <c r="CQ245">
        <v>1</v>
      </c>
      <c r="CR245">
        <v>1</v>
      </c>
      <c r="CT245">
        <v>1</v>
      </c>
      <c r="CV245">
        <v>6.9444444444444444E-5</v>
      </c>
      <c r="CW245">
        <v>6.9444444444444444E-5</v>
      </c>
      <c r="CX245">
        <v>0.30168981481481483</v>
      </c>
      <c r="CY245">
        <v>0.11508101851851851</v>
      </c>
      <c r="CZ245">
        <v>95</v>
      </c>
      <c r="DA245">
        <v>153</v>
      </c>
      <c r="DB245">
        <v>34</v>
      </c>
      <c r="DC245">
        <v>2</v>
      </c>
      <c r="DD245">
        <v>17513</v>
      </c>
      <c r="DE245">
        <v>0.3579</v>
      </c>
      <c r="DF245">
        <v>2</v>
      </c>
      <c r="DG245">
        <v>5.8799999999999998E-2</v>
      </c>
      <c r="DH245">
        <v>8280</v>
      </c>
      <c r="DI245">
        <v>4140</v>
      </c>
      <c r="DJ245">
        <v>8000</v>
      </c>
      <c r="DK245">
        <v>0.96619999999999995</v>
      </c>
      <c r="DL245">
        <v>0.24829999999999999</v>
      </c>
      <c r="DM245">
        <v>86</v>
      </c>
      <c r="DN245">
        <v>8000</v>
      </c>
    </row>
    <row r="246" spans="91:118" x14ac:dyDescent="0.25">
      <c r="CM246" t="s">
        <v>637</v>
      </c>
      <c r="CN246" t="s">
        <v>3</v>
      </c>
      <c r="CO246" t="s">
        <v>76</v>
      </c>
      <c r="CP246">
        <v>46100</v>
      </c>
      <c r="CQ246">
        <v>1</v>
      </c>
      <c r="CR246">
        <v>1</v>
      </c>
      <c r="CT246">
        <v>1</v>
      </c>
      <c r="CV246">
        <v>6.9444444444444444E-5</v>
      </c>
      <c r="CW246">
        <v>6.9444444444444444E-5</v>
      </c>
      <c r="CX246">
        <v>0.25393518518518521</v>
      </c>
      <c r="CY246">
        <v>6.6724537037037041E-2</v>
      </c>
      <c r="CZ246">
        <v>115</v>
      </c>
      <c r="DA246">
        <v>144</v>
      </c>
      <c r="DB246">
        <v>11</v>
      </c>
      <c r="DC246">
        <v>2</v>
      </c>
      <c r="DD246">
        <v>20657</v>
      </c>
      <c r="DE246">
        <v>9.5699999999999993E-2</v>
      </c>
      <c r="DF246">
        <v>1</v>
      </c>
      <c r="DG246">
        <v>9.0899999999999995E-2</v>
      </c>
      <c r="DH246">
        <v>4000</v>
      </c>
      <c r="DI246">
        <v>4000</v>
      </c>
      <c r="DJ246">
        <v>4000</v>
      </c>
      <c r="DK246">
        <v>1</v>
      </c>
      <c r="DL246">
        <v>0.12609999999999999</v>
      </c>
      <c r="DM246">
        <v>86</v>
      </c>
      <c r="DN246">
        <v>4000</v>
      </c>
    </row>
    <row r="247" spans="91:118" x14ac:dyDescent="0.25">
      <c r="CM247" t="s">
        <v>637</v>
      </c>
      <c r="CN247" t="s">
        <v>3</v>
      </c>
      <c r="CO247" t="s">
        <v>76</v>
      </c>
      <c r="CP247">
        <v>46101</v>
      </c>
      <c r="CQ247">
        <v>1</v>
      </c>
      <c r="CR247">
        <v>1</v>
      </c>
      <c r="CT247">
        <v>1</v>
      </c>
      <c r="CV247">
        <v>0</v>
      </c>
      <c r="CW247">
        <v>0</v>
      </c>
      <c r="CX247">
        <v>0.1879976851851852</v>
      </c>
      <c r="CY247">
        <v>0.14775462962962962</v>
      </c>
      <c r="CZ247">
        <v>81</v>
      </c>
      <c r="DA247">
        <v>109</v>
      </c>
      <c r="DB247">
        <v>14</v>
      </c>
      <c r="DC247" t="s">
        <v>748</v>
      </c>
      <c r="DD247">
        <v>22346</v>
      </c>
      <c r="DE247">
        <v>0.17280000000000001</v>
      </c>
      <c r="DF247">
        <v>1</v>
      </c>
      <c r="DG247">
        <v>7.1400000000000005E-2</v>
      </c>
      <c r="DH247">
        <v>400</v>
      </c>
      <c r="DI247">
        <v>400</v>
      </c>
      <c r="DJ247">
        <v>400</v>
      </c>
      <c r="DK247">
        <v>1</v>
      </c>
      <c r="DL247">
        <v>0.42749999999999999</v>
      </c>
      <c r="DM247">
        <v>86</v>
      </c>
      <c r="DN247">
        <v>400</v>
      </c>
    </row>
    <row r="248" spans="91:118" x14ac:dyDescent="0.25">
      <c r="CM248" t="s">
        <v>637</v>
      </c>
      <c r="CN248" t="s">
        <v>125</v>
      </c>
      <c r="CO248" t="s">
        <v>109</v>
      </c>
      <c r="CP248">
        <v>46101</v>
      </c>
      <c r="CQ248">
        <v>1</v>
      </c>
      <c r="CR248">
        <v>1</v>
      </c>
      <c r="CT248">
        <v>1</v>
      </c>
      <c r="CV248">
        <v>3.1250000000000001E-4</v>
      </c>
      <c r="CW248">
        <v>3.1250000000000001E-4</v>
      </c>
      <c r="CX248">
        <v>0.21725694444444443</v>
      </c>
      <c r="CY248">
        <v>0.1233912037037037</v>
      </c>
      <c r="CZ248">
        <v>74</v>
      </c>
      <c r="DA248">
        <v>161</v>
      </c>
      <c r="DB248">
        <v>16</v>
      </c>
      <c r="DC248">
        <v>1.5625</v>
      </c>
      <c r="DD248">
        <v>40883</v>
      </c>
      <c r="DE248">
        <v>0.2162</v>
      </c>
      <c r="DF248">
        <v>1</v>
      </c>
      <c r="DG248">
        <v>6.25E-2</v>
      </c>
      <c r="DH248">
        <v>1400</v>
      </c>
      <c r="DI248">
        <v>1400</v>
      </c>
      <c r="DJ248">
        <v>1400</v>
      </c>
      <c r="DK248">
        <v>1</v>
      </c>
      <c r="DL248">
        <v>0.25940000000000002</v>
      </c>
      <c r="DM248">
        <v>84</v>
      </c>
      <c r="DN248">
        <v>1400</v>
      </c>
    </row>
    <row r="249" spans="91:118" x14ac:dyDescent="0.25">
      <c r="CM249" t="s">
        <v>637</v>
      </c>
      <c r="CN249" t="s">
        <v>125</v>
      </c>
      <c r="CO249" t="s">
        <v>60</v>
      </c>
      <c r="CP249">
        <v>46084</v>
      </c>
      <c r="CQ249">
        <v>1</v>
      </c>
      <c r="CR249">
        <v>1</v>
      </c>
      <c r="CT249">
        <v>1</v>
      </c>
      <c r="CV249">
        <v>6.9444444444444444E-5</v>
      </c>
      <c r="CW249">
        <v>6.9444444444444444E-5</v>
      </c>
      <c r="CX249">
        <v>0.32903935185185185</v>
      </c>
      <c r="CY249">
        <v>5.4351851851851853E-2</v>
      </c>
      <c r="CZ249">
        <v>108</v>
      </c>
      <c r="DA249">
        <v>149</v>
      </c>
      <c r="DB249">
        <v>5</v>
      </c>
      <c r="DC249">
        <v>2.4</v>
      </c>
      <c r="DD249">
        <v>58170</v>
      </c>
      <c r="DE249">
        <v>4.6300000000000001E-2</v>
      </c>
      <c r="DF249">
        <v>1</v>
      </c>
      <c r="DG249">
        <v>0.2</v>
      </c>
      <c r="DH249">
        <v>19400</v>
      </c>
      <c r="DI249">
        <v>19400</v>
      </c>
      <c r="DJ249">
        <v>1000</v>
      </c>
      <c r="DK249">
        <v>5.1499999999999997E-2</v>
      </c>
      <c r="DM249">
        <v>84</v>
      </c>
      <c r="DN249">
        <v>1000</v>
      </c>
    </row>
    <row r="250" spans="91:118" x14ac:dyDescent="0.25">
      <c r="CM250" t="s">
        <v>637</v>
      </c>
      <c r="CN250" t="s">
        <v>125</v>
      </c>
      <c r="CO250" t="s">
        <v>85</v>
      </c>
      <c r="CP250">
        <v>46098</v>
      </c>
      <c r="CQ250">
        <v>1</v>
      </c>
      <c r="CR250">
        <v>1</v>
      </c>
      <c r="CT250">
        <v>1</v>
      </c>
      <c r="CV250">
        <v>1.5046296296296297E-4</v>
      </c>
      <c r="CW250">
        <v>1.5046296296296297E-4</v>
      </c>
      <c r="CX250">
        <v>0.22388888888888889</v>
      </c>
      <c r="CY250">
        <v>0.12469907407407407</v>
      </c>
      <c r="CZ250">
        <v>96</v>
      </c>
      <c r="DA250">
        <v>201</v>
      </c>
      <c r="DB250">
        <v>23</v>
      </c>
      <c r="DC250" t="s">
        <v>957</v>
      </c>
      <c r="DD250">
        <v>37881</v>
      </c>
      <c r="DE250">
        <v>0.23960000000000001</v>
      </c>
      <c r="DF250">
        <v>1</v>
      </c>
      <c r="DG250">
        <v>4.3499999999999997E-2</v>
      </c>
      <c r="DH250">
        <v>320</v>
      </c>
      <c r="DI250">
        <v>320</v>
      </c>
      <c r="DJ250">
        <v>320</v>
      </c>
      <c r="DK250">
        <v>1</v>
      </c>
      <c r="DL250">
        <v>0.45760000000000001</v>
      </c>
      <c r="DM250">
        <v>84</v>
      </c>
      <c r="DN250">
        <v>320</v>
      </c>
    </row>
    <row r="251" spans="91:118" x14ac:dyDescent="0.25">
      <c r="CM251" t="s">
        <v>637</v>
      </c>
      <c r="CN251" t="s">
        <v>125</v>
      </c>
      <c r="CO251" t="s">
        <v>85</v>
      </c>
      <c r="CP251">
        <v>46106</v>
      </c>
      <c r="CQ251">
        <v>1</v>
      </c>
      <c r="CR251">
        <v>1</v>
      </c>
      <c r="CT251">
        <v>1</v>
      </c>
      <c r="CV251">
        <v>1.273148148148148E-4</v>
      </c>
      <c r="CW251">
        <v>1.273148148148148E-4</v>
      </c>
      <c r="CX251">
        <v>0.16196759259259258</v>
      </c>
      <c r="CY251">
        <v>0.19333333333333333</v>
      </c>
      <c r="CZ251">
        <v>69</v>
      </c>
      <c r="DA251">
        <v>183</v>
      </c>
      <c r="DB251">
        <v>11</v>
      </c>
      <c r="DC251" t="s">
        <v>676</v>
      </c>
      <c r="DD251">
        <v>44745</v>
      </c>
      <c r="DE251">
        <v>0.15939999999999999</v>
      </c>
      <c r="DF251">
        <v>1</v>
      </c>
      <c r="DG251">
        <v>9.0899999999999995E-2</v>
      </c>
      <c r="DH251">
        <v>350</v>
      </c>
      <c r="DI251">
        <v>350</v>
      </c>
      <c r="DJ251">
        <v>350</v>
      </c>
      <c r="DK251">
        <v>1</v>
      </c>
      <c r="DL251">
        <v>0.2525</v>
      </c>
      <c r="DM251">
        <v>84</v>
      </c>
      <c r="DN251">
        <v>350</v>
      </c>
    </row>
    <row r="252" spans="91:118" x14ac:dyDescent="0.25">
      <c r="CM252" t="s">
        <v>637</v>
      </c>
      <c r="CN252" t="s">
        <v>125</v>
      </c>
      <c r="CO252" t="s">
        <v>61</v>
      </c>
      <c r="CP252">
        <v>46090</v>
      </c>
      <c r="CQ252">
        <v>1</v>
      </c>
      <c r="CR252">
        <v>1</v>
      </c>
      <c r="CT252">
        <v>1</v>
      </c>
      <c r="CV252">
        <v>3.7037037037037035E-4</v>
      </c>
      <c r="CW252">
        <v>3.7037037037037035E-4</v>
      </c>
      <c r="CX252">
        <v>0.23528935185185185</v>
      </c>
      <c r="CY252">
        <v>7.5335648148148152E-2</v>
      </c>
      <c r="CZ252">
        <v>83</v>
      </c>
      <c r="DA252">
        <v>213</v>
      </c>
      <c r="DB252">
        <v>14</v>
      </c>
      <c r="DC252">
        <v>2</v>
      </c>
      <c r="DD252">
        <v>45901</v>
      </c>
      <c r="DE252">
        <v>0.16869999999999999</v>
      </c>
      <c r="DF252">
        <v>1</v>
      </c>
      <c r="DG252">
        <v>7.1400000000000005E-2</v>
      </c>
      <c r="DH252">
        <v>600</v>
      </c>
      <c r="DI252">
        <v>600</v>
      </c>
      <c r="DJ252">
        <v>600</v>
      </c>
      <c r="DK252">
        <v>1</v>
      </c>
      <c r="DL252">
        <v>0.6472</v>
      </c>
      <c r="DM252">
        <v>84</v>
      </c>
      <c r="DN252">
        <v>600</v>
      </c>
    </row>
    <row r="253" spans="91:118" x14ac:dyDescent="0.25">
      <c r="CM253" t="s">
        <v>637</v>
      </c>
      <c r="CN253" t="s">
        <v>125</v>
      </c>
      <c r="CO253" t="s">
        <v>61</v>
      </c>
      <c r="CP253">
        <v>46106</v>
      </c>
      <c r="CQ253">
        <v>1</v>
      </c>
      <c r="CR253">
        <v>1</v>
      </c>
      <c r="CT253">
        <v>1</v>
      </c>
      <c r="CV253">
        <v>3.8194444444444446E-4</v>
      </c>
      <c r="CW253">
        <v>3.8194444444444446E-4</v>
      </c>
      <c r="CX253">
        <v>0.14739583333333334</v>
      </c>
      <c r="CY253">
        <v>0.2064236111111111</v>
      </c>
      <c r="CZ253">
        <v>77</v>
      </c>
      <c r="DA253">
        <v>197</v>
      </c>
      <c r="DB253">
        <v>16</v>
      </c>
      <c r="DC253">
        <v>1.5625</v>
      </c>
      <c r="DD253">
        <v>44304</v>
      </c>
      <c r="DE253">
        <v>0.20780000000000001</v>
      </c>
      <c r="DF253">
        <v>2</v>
      </c>
      <c r="DG253">
        <v>0.125</v>
      </c>
      <c r="DH253">
        <v>7600</v>
      </c>
      <c r="DI253">
        <v>3800</v>
      </c>
      <c r="DM253">
        <v>84</v>
      </c>
    </row>
    <row r="254" spans="91:118" x14ac:dyDescent="0.25">
      <c r="CM254" t="s">
        <v>637</v>
      </c>
      <c r="CN254" t="s">
        <v>125</v>
      </c>
      <c r="CO254" t="s">
        <v>75</v>
      </c>
      <c r="CP254">
        <v>46098</v>
      </c>
      <c r="CQ254">
        <v>1</v>
      </c>
      <c r="CR254">
        <v>1</v>
      </c>
      <c r="CT254">
        <v>1</v>
      </c>
      <c r="CV254">
        <v>1.9675925925925926E-4</v>
      </c>
      <c r="CW254">
        <v>1.9675925925925926E-4</v>
      </c>
      <c r="CX254">
        <v>0.20671296296296296</v>
      </c>
      <c r="CY254">
        <v>0.12570601851851851</v>
      </c>
      <c r="CZ254">
        <v>86</v>
      </c>
      <c r="DA254">
        <v>197</v>
      </c>
      <c r="DB254">
        <v>17</v>
      </c>
      <c r="DC254" t="s">
        <v>775</v>
      </c>
      <c r="DD254">
        <v>24095</v>
      </c>
      <c r="DE254">
        <v>0.19769999999999999</v>
      </c>
      <c r="DF254">
        <v>1</v>
      </c>
      <c r="DG254">
        <v>5.8799999999999998E-2</v>
      </c>
      <c r="DH254">
        <v>640</v>
      </c>
      <c r="DI254">
        <v>640</v>
      </c>
      <c r="DJ254">
        <v>640</v>
      </c>
      <c r="DK254">
        <v>1</v>
      </c>
      <c r="DL254">
        <v>0.2135</v>
      </c>
      <c r="DM254">
        <v>84</v>
      </c>
      <c r="DN254">
        <v>640</v>
      </c>
    </row>
    <row r="255" spans="91:118" x14ac:dyDescent="0.25">
      <c r="CM255" t="s">
        <v>637</v>
      </c>
      <c r="CN255" t="s">
        <v>125</v>
      </c>
      <c r="CO255" t="s">
        <v>75</v>
      </c>
      <c r="CP255">
        <v>46101</v>
      </c>
      <c r="CQ255">
        <v>1</v>
      </c>
      <c r="CR255">
        <v>1</v>
      </c>
      <c r="CT255">
        <v>1</v>
      </c>
      <c r="CV255">
        <v>2.3148148148148149E-4</v>
      </c>
      <c r="CW255">
        <v>2.3148148148148149E-4</v>
      </c>
      <c r="CX255">
        <v>0.21686342592592592</v>
      </c>
      <c r="CY255">
        <v>0.12947916666666667</v>
      </c>
      <c r="CZ255">
        <v>92</v>
      </c>
      <c r="DA255">
        <v>187</v>
      </c>
      <c r="DB255">
        <v>13</v>
      </c>
      <c r="DC255" t="s">
        <v>711</v>
      </c>
      <c r="DD255">
        <v>29063</v>
      </c>
      <c r="DE255">
        <v>0.14130000000000001</v>
      </c>
      <c r="DF255">
        <v>1</v>
      </c>
      <c r="DG255">
        <v>7.6899999999999996E-2</v>
      </c>
      <c r="DH255">
        <v>650</v>
      </c>
      <c r="DI255">
        <v>650</v>
      </c>
      <c r="DJ255">
        <v>650</v>
      </c>
      <c r="DK255">
        <v>1</v>
      </c>
      <c r="DL255">
        <v>0.65190000000000003</v>
      </c>
      <c r="DM255">
        <v>84</v>
      </c>
      <c r="DN255">
        <v>650</v>
      </c>
    </row>
    <row r="256" spans="91:118" x14ac:dyDescent="0.25">
      <c r="CM256" t="s">
        <v>637</v>
      </c>
      <c r="CN256" t="s">
        <v>125</v>
      </c>
      <c r="CO256" t="s">
        <v>59</v>
      </c>
      <c r="CP256">
        <v>46099</v>
      </c>
      <c r="CQ256">
        <v>1</v>
      </c>
      <c r="CR256">
        <v>1</v>
      </c>
      <c r="CT256">
        <v>1</v>
      </c>
      <c r="CV256">
        <v>1.3888888888888889E-4</v>
      </c>
      <c r="CW256">
        <v>1.3888888888888889E-4</v>
      </c>
      <c r="CX256">
        <v>0.20730324074074075</v>
      </c>
      <c r="CY256">
        <v>0.17199074074074075</v>
      </c>
      <c r="CZ256">
        <v>227</v>
      </c>
      <c r="DA256">
        <v>375</v>
      </c>
      <c r="DB256">
        <v>20</v>
      </c>
      <c r="DC256">
        <v>1.65</v>
      </c>
      <c r="DD256">
        <v>45560</v>
      </c>
      <c r="DE256">
        <v>8.8099999999999998E-2</v>
      </c>
      <c r="DF256">
        <v>1</v>
      </c>
      <c r="DG256">
        <v>0.05</v>
      </c>
      <c r="DH256">
        <v>8000</v>
      </c>
      <c r="DI256">
        <v>8000</v>
      </c>
      <c r="DJ256">
        <v>8000</v>
      </c>
      <c r="DK256">
        <v>1</v>
      </c>
      <c r="DL256">
        <v>0.12839999999999999</v>
      </c>
      <c r="DM256">
        <v>84</v>
      </c>
      <c r="DN256">
        <v>8000</v>
      </c>
    </row>
    <row r="257" spans="91:118" x14ac:dyDescent="0.25">
      <c r="CM257" t="s">
        <v>637</v>
      </c>
      <c r="CN257" t="s">
        <v>2</v>
      </c>
      <c r="CO257" t="s">
        <v>15</v>
      </c>
      <c r="CP257">
        <v>46083</v>
      </c>
      <c r="CQ257">
        <v>1</v>
      </c>
      <c r="CR257">
        <v>1</v>
      </c>
      <c r="CT257">
        <v>1</v>
      </c>
      <c r="CV257">
        <v>0</v>
      </c>
      <c r="CW257">
        <v>0</v>
      </c>
      <c r="CX257">
        <v>0.20321759259259259</v>
      </c>
      <c r="CY257">
        <v>0.10987268518518518</v>
      </c>
      <c r="CZ257">
        <v>43</v>
      </c>
      <c r="DA257">
        <v>68</v>
      </c>
      <c r="DB257">
        <v>21</v>
      </c>
      <c r="DC257" t="s">
        <v>820</v>
      </c>
      <c r="DD257">
        <v>9558</v>
      </c>
      <c r="DE257">
        <v>0.4884</v>
      </c>
      <c r="DF257">
        <v>12</v>
      </c>
      <c r="DG257">
        <v>0.57140000000000002</v>
      </c>
      <c r="DH257">
        <v>8336</v>
      </c>
      <c r="DI257">
        <v>695</v>
      </c>
      <c r="DJ257">
        <v>7526</v>
      </c>
      <c r="DK257">
        <v>0.90280000000000005</v>
      </c>
      <c r="DL257">
        <v>0.15160000000000001</v>
      </c>
      <c r="DM257">
        <v>84</v>
      </c>
      <c r="DN257">
        <v>684</v>
      </c>
    </row>
    <row r="258" spans="91:118" x14ac:dyDescent="0.25">
      <c r="CM258" t="s">
        <v>637</v>
      </c>
      <c r="CN258" t="s">
        <v>2</v>
      </c>
      <c r="CO258" t="s">
        <v>377</v>
      </c>
      <c r="CP258">
        <v>46085</v>
      </c>
      <c r="CQ258">
        <v>1</v>
      </c>
      <c r="CR258">
        <v>1</v>
      </c>
      <c r="CS258">
        <v>1</v>
      </c>
      <c r="CV258">
        <v>5.6944444444444447E-3</v>
      </c>
      <c r="CW258">
        <v>5.6944444444444447E-3</v>
      </c>
      <c r="CX258">
        <v>0.20222222222222222</v>
      </c>
      <c r="CY258">
        <v>0.16562499999999999</v>
      </c>
      <c r="CZ258">
        <v>79</v>
      </c>
      <c r="DA258">
        <v>136</v>
      </c>
      <c r="DB258">
        <v>25</v>
      </c>
      <c r="DC258">
        <v>1.36</v>
      </c>
      <c r="DD258">
        <v>27017</v>
      </c>
      <c r="DE258">
        <v>0.3165</v>
      </c>
      <c r="DF258">
        <v>4</v>
      </c>
      <c r="DG258">
        <v>0.16</v>
      </c>
      <c r="DH258">
        <v>4138</v>
      </c>
      <c r="DI258">
        <v>1035</v>
      </c>
      <c r="DJ258">
        <v>3257</v>
      </c>
      <c r="DK258">
        <v>0.78710000000000002</v>
      </c>
      <c r="DL258">
        <v>0.20069999999999999</v>
      </c>
      <c r="DM258">
        <v>84</v>
      </c>
      <c r="DN258">
        <v>1086</v>
      </c>
    </row>
    <row r="259" spans="91:118" x14ac:dyDescent="0.25">
      <c r="CM259" t="s">
        <v>637</v>
      </c>
      <c r="CN259" t="s">
        <v>2</v>
      </c>
      <c r="CO259" t="s">
        <v>22</v>
      </c>
      <c r="CP259">
        <v>46085</v>
      </c>
      <c r="CQ259">
        <v>1</v>
      </c>
      <c r="CR259">
        <v>1</v>
      </c>
      <c r="CT259">
        <v>1</v>
      </c>
      <c r="CV259">
        <v>0</v>
      </c>
      <c r="CW259">
        <v>0</v>
      </c>
      <c r="CX259">
        <v>0.23425925925925925</v>
      </c>
      <c r="CY259">
        <v>0.11046296296296296</v>
      </c>
      <c r="CZ259">
        <v>47</v>
      </c>
      <c r="DA259">
        <v>94</v>
      </c>
      <c r="DB259">
        <v>11</v>
      </c>
      <c r="DC259" t="s">
        <v>850</v>
      </c>
      <c r="DD259">
        <v>25972</v>
      </c>
      <c r="DE259">
        <v>0.23400000000000001</v>
      </c>
      <c r="DF259">
        <v>2</v>
      </c>
      <c r="DG259">
        <v>0.18179999999999999</v>
      </c>
      <c r="DH259">
        <v>650</v>
      </c>
      <c r="DI259">
        <v>325</v>
      </c>
      <c r="DJ259">
        <v>150</v>
      </c>
      <c r="DK259">
        <v>0.23080000000000001</v>
      </c>
      <c r="DL259">
        <v>0.8155</v>
      </c>
      <c r="DM259">
        <v>84</v>
      </c>
      <c r="DN259">
        <v>150</v>
      </c>
    </row>
    <row r="260" spans="91:118" x14ac:dyDescent="0.25">
      <c r="CM260" t="s">
        <v>637</v>
      </c>
      <c r="CN260" t="s">
        <v>2</v>
      </c>
      <c r="CO260" t="s">
        <v>24</v>
      </c>
      <c r="CP260">
        <v>46099</v>
      </c>
      <c r="CQ260">
        <v>1</v>
      </c>
      <c r="CR260">
        <v>1</v>
      </c>
      <c r="CT260">
        <v>1</v>
      </c>
      <c r="CV260">
        <v>9.2592592592592588E-5</v>
      </c>
      <c r="CW260">
        <v>9.2592592592592588E-5</v>
      </c>
      <c r="CX260">
        <v>0.22035879629629629</v>
      </c>
      <c r="CY260">
        <v>0.15452546296296296</v>
      </c>
      <c r="CZ260">
        <v>67</v>
      </c>
      <c r="DA260">
        <v>142</v>
      </c>
      <c r="DB260">
        <v>27</v>
      </c>
      <c r="DC260" t="s">
        <v>1007</v>
      </c>
      <c r="DD260">
        <v>23632</v>
      </c>
      <c r="DE260">
        <v>0.40300000000000002</v>
      </c>
      <c r="DF260">
        <v>1</v>
      </c>
      <c r="DG260">
        <v>3.6999999999999998E-2</v>
      </c>
      <c r="DH260">
        <v>5500</v>
      </c>
      <c r="DI260">
        <v>5500</v>
      </c>
      <c r="DM260">
        <v>84</v>
      </c>
    </row>
    <row r="261" spans="91:118" x14ac:dyDescent="0.25">
      <c r="CM261" t="s">
        <v>637</v>
      </c>
      <c r="CN261" t="s">
        <v>2</v>
      </c>
      <c r="CO261" t="s">
        <v>24</v>
      </c>
      <c r="CP261">
        <v>46104</v>
      </c>
      <c r="CQ261">
        <v>1</v>
      </c>
      <c r="CR261">
        <v>1</v>
      </c>
      <c r="CT261">
        <v>1</v>
      </c>
      <c r="CV261">
        <v>6.8287037037037036E-4</v>
      </c>
      <c r="CW261">
        <v>6.8287037037037036E-4</v>
      </c>
      <c r="CX261">
        <v>0.2645601851851852</v>
      </c>
      <c r="CY261">
        <v>7.8680555555555559E-2</v>
      </c>
      <c r="CZ261">
        <v>44</v>
      </c>
      <c r="DA261">
        <v>102</v>
      </c>
      <c r="DB261">
        <v>15</v>
      </c>
      <c r="DC261">
        <v>2.8</v>
      </c>
      <c r="DD261">
        <v>8699</v>
      </c>
      <c r="DE261">
        <v>0.34089999999999998</v>
      </c>
      <c r="DF261">
        <v>2</v>
      </c>
      <c r="DG261">
        <v>0.1333</v>
      </c>
      <c r="DH261">
        <v>4700</v>
      </c>
      <c r="DI261">
        <v>2350</v>
      </c>
      <c r="DJ261">
        <v>4700</v>
      </c>
      <c r="DK261">
        <v>1</v>
      </c>
      <c r="DL261">
        <v>0.12939999999999999</v>
      </c>
      <c r="DM261">
        <v>84</v>
      </c>
      <c r="DN261">
        <v>2350</v>
      </c>
    </row>
    <row r="262" spans="91:118" x14ac:dyDescent="0.25">
      <c r="CM262" t="s">
        <v>637</v>
      </c>
      <c r="CN262" t="s">
        <v>2</v>
      </c>
      <c r="CO262" t="s">
        <v>24</v>
      </c>
      <c r="CP262">
        <v>46105</v>
      </c>
      <c r="CQ262">
        <v>1</v>
      </c>
      <c r="CR262">
        <v>1</v>
      </c>
      <c r="CT262">
        <v>1</v>
      </c>
      <c r="CV262">
        <v>9.2592592592592588E-5</v>
      </c>
      <c r="CW262">
        <v>9.2592592592592588E-5</v>
      </c>
      <c r="CX262">
        <v>0.21863425925925925</v>
      </c>
      <c r="CY262">
        <v>0.16300925925925927</v>
      </c>
      <c r="CZ262">
        <v>63</v>
      </c>
      <c r="DA262">
        <v>120</v>
      </c>
      <c r="DB262">
        <v>26</v>
      </c>
      <c r="DC262" t="s">
        <v>783</v>
      </c>
      <c r="DD262">
        <v>19302</v>
      </c>
      <c r="DE262">
        <v>0.41270000000000001</v>
      </c>
      <c r="DF262">
        <v>3</v>
      </c>
      <c r="DG262">
        <v>0.1154</v>
      </c>
      <c r="DH262">
        <v>11495</v>
      </c>
      <c r="DI262">
        <v>3832</v>
      </c>
      <c r="DJ262">
        <v>4000</v>
      </c>
      <c r="DK262">
        <v>0.34799999999999998</v>
      </c>
      <c r="DL262">
        <v>0.12770000000000001</v>
      </c>
      <c r="DM262">
        <v>84</v>
      </c>
      <c r="DN262">
        <v>2000</v>
      </c>
    </row>
    <row r="263" spans="91:118" x14ac:dyDescent="0.25">
      <c r="CM263" t="s">
        <v>637</v>
      </c>
      <c r="CN263" t="s">
        <v>2</v>
      </c>
      <c r="CO263" t="s">
        <v>13</v>
      </c>
      <c r="CP263">
        <v>46085</v>
      </c>
      <c r="CQ263">
        <v>1</v>
      </c>
      <c r="CR263">
        <v>1</v>
      </c>
      <c r="CT263">
        <v>1</v>
      </c>
      <c r="CV263">
        <v>1.1574074074074075E-4</v>
      </c>
      <c r="CW263">
        <v>1.1574074074074075E-4</v>
      </c>
      <c r="CX263">
        <v>0.24076388888888889</v>
      </c>
      <c r="CY263">
        <v>9.9282407407407403E-2</v>
      </c>
      <c r="CZ263">
        <v>62</v>
      </c>
      <c r="DA263">
        <v>145</v>
      </c>
      <c r="DB263">
        <v>17</v>
      </c>
      <c r="DC263" t="s">
        <v>747</v>
      </c>
      <c r="DD263">
        <v>29958</v>
      </c>
      <c r="DE263">
        <v>0.2742</v>
      </c>
      <c r="DF263">
        <v>1</v>
      </c>
      <c r="DG263">
        <v>5.8799999999999998E-2</v>
      </c>
      <c r="DH263">
        <v>10000</v>
      </c>
      <c r="DI263">
        <v>10000</v>
      </c>
      <c r="DJ263">
        <v>10000</v>
      </c>
      <c r="DK263">
        <v>1</v>
      </c>
      <c r="DL263">
        <v>0.14019999999999999</v>
      </c>
      <c r="DM263">
        <v>84</v>
      </c>
      <c r="DN263">
        <v>10000</v>
      </c>
    </row>
    <row r="264" spans="91:118" x14ac:dyDescent="0.25">
      <c r="CM264" t="s">
        <v>637</v>
      </c>
      <c r="CN264" t="s">
        <v>2</v>
      </c>
      <c r="CO264" t="s">
        <v>564</v>
      </c>
      <c r="CP264">
        <v>46104</v>
      </c>
      <c r="CQ264">
        <v>1</v>
      </c>
      <c r="CR264">
        <v>1</v>
      </c>
      <c r="CT264">
        <v>1</v>
      </c>
      <c r="CV264">
        <v>0</v>
      </c>
      <c r="CW264">
        <v>0</v>
      </c>
      <c r="CX264">
        <v>0.20157407407407407</v>
      </c>
      <c r="CY264">
        <v>0.12165509259259259</v>
      </c>
      <c r="CZ264">
        <v>76</v>
      </c>
      <c r="DA264">
        <v>117</v>
      </c>
      <c r="DB264">
        <v>15</v>
      </c>
      <c r="DC264" t="s">
        <v>901</v>
      </c>
      <c r="DD264">
        <v>26388</v>
      </c>
      <c r="DE264">
        <v>0.19739999999999999</v>
      </c>
      <c r="DF264">
        <v>1</v>
      </c>
      <c r="DG264">
        <v>6.6699999999999995E-2</v>
      </c>
      <c r="DH264">
        <v>50</v>
      </c>
      <c r="DI264">
        <v>50</v>
      </c>
      <c r="DJ264">
        <v>50</v>
      </c>
      <c r="DK264">
        <v>1</v>
      </c>
      <c r="DL264">
        <v>0.99780000000000002</v>
      </c>
      <c r="DM264">
        <v>84</v>
      </c>
      <c r="DN264">
        <v>50</v>
      </c>
    </row>
    <row r="265" spans="91:118" x14ac:dyDescent="0.25">
      <c r="CM265" t="s">
        <v>637</v>
      </c>
      <c r="CN265" t="s">
        <v>2</v>
      </c>
      <c r="CO265" t="s">
        <v>23</v>
      </c>
      <c r="CP265">
        <v>46091</v>
      </c>
      <c r="CQ265">
        <v>1</v>
      </c>
      <c r="CR265">
        <v>1</v>
      </c>
      <c r="CT265">
        <v>1</v>
      </c>
      <c r="CV265">
        <v>3.2870370370370371E-3</v>
      </c>
      <c r="CW265">
        <v>3.2870370370370371E-3</v>
      </c>
      <c r="CX265">
        <v>0.30790509259259258</v>
      </c>
      <c r="CY265">
        <v>8.8402777777777775E-2</v>
      </c>
      <c r="CZ265">
        <v>115</v>
      </c>
      <c r="DA265">
        <v>202</v>
      </c>
      <c r="DB265">
        <v>27</v>
      </c>
      <c r="DC265" t="s">
        <v>721</v>
      </c>
      <c r="DD265">
        <v>33180</v>
      </c>
      <c r="DE265">
        <v>0.23480000000000001</v>
      </c>
      <c r="DF265">
        <v>1</v>
      </c>
      <c r="DG265">
        <v>3.6999999999999998E-2</v>
      </c>
      <c r="DH265">
        <v>7000</v>
      </c>
      <c r="DI265">
        <v>7000</v>
      </c>
      <c r="DJ265">
        <v>7000</v>
      </c>
      <c r="DK265">
        <v>1</v>
      </c>
      <c r="DL265">
        <v>0.14030000000000001</v>
      </c>
      <c r="DM265">
        <v>84</v>
      </c>
      <c r="DN265">
        <v>7000</v>
      </c>
    </row>
    <row r="266" spans="91:118" x14ac:dyDescent="0.25">
      <c r="CM266" t="s">
        <v>637</v>
      </c>
      <c r="CN266" t="s">
        <v>2</v>
      </c>
      <c r="CO266" t="s">
        <v>23</v>
      </c>
      <c r="CP266">
        <v>46107</v>
      </c>
      <c r="CQ266">
        <v>1</v>
      </c>
      <c r="CR266">
        <v>1</v>
      </c>
      <c r="CT266">
        <v>1</v>
      </c>
      <c r="CV266">
        <v>0</v>
      </c>
      <c r="CW266">
        <v>0</v>
      </c>
      <c r="CX266">
        <v>0.19961805555555556</v>
      </c>
      <c r="CY266">
        <v>0.14511574074074074</v>
      </c>
      <c r="CZ266">
        <v>89</v>
      </c>
      <c r="DA266">
        <v>167</v>
      </c>
      <c r="DB266">
        <v>15</v>
      </c>
      <c r="DC266" t="s">
        <v>811</v>
      </c>
      <c r="DD266">
        <v>27005</v>
      </c>
      <c r="DE266">
        <v>0.16850000000000001</v>
      </c>
      <c r="DF266">
        <v>1</v>
      </c>
      <c r="DG266">
        <v>6.6699999999999995E-2</v>
      </c>
      <c r="DH266">
        <v>4500</v>
      </c>
      <c r="DI266">
        <v>4500</v>
      </c>
      <c r="DM266">
        <v>84</v>
      </c>
    </row>
    <row r="267" spans="91:118" x14ac:dyDescent="0.25">
      <c r="CM267" t="s">
        <v>637</v>
      </c>
      <c r="CN267" t="s">
        <v>2</v>
      </c>
      <c r="CO267" t="s">
        <v>23</v>
      </c>
      <c r="CP267">
        <v>46111</v>
      </c>
      <c r="CQ267">
        <v>1</v>
      </c>
      <c r="CR267">
        <v>1</v>
      </c>
      <c r="CS267">
        <v>1</v>
      </c>
      <c r="CV267">
        <v>1.3726851851851851E-2</v>
      </c>
      <c r="CW267">
        <v>1.3726851851851851E-2</v>
      </c>
      <c r="CX267">
        <v>0.14623842592592592</v>
      </c>
      <c r="CY267">
        <v>0.23766203703703703</v>
      </c>
      <c r="CZ267">
        <v>85</v>
      </c>
      <c r="DA267">
        <v>187</v>
      </c>
      <c r="DB267">
        <v>21</v>
      </c>
      <c r="DC267" t="s">
        <v>690</v>
      </c>
      <c r="DD267">
        <v>23609</v>
      </c>
      <c r="DE267">
        <v>0.24709999999999999</v>
      </c>
      <c r="DF267">
        <v>4</v>
      </c>
      <c r="DG267">
        <v>0.1905</v>
      </c>
      <c r="DH267">
        <v>15100</v>
      </c>
      <c r="DI267">
        <v>3775</v>
      </c>
      <c r="DJ267">
        <v>11600</v>
      </c>
      <c r="DK267">
        <v>0.76819999999999999</v>
      </c>
      <c r="DL267">
        <v>0.1132</v>
      </c>
      <c r="DM267">
        <v>84</v>
      </c>
      <c r="DN267">
        <v>3867</v>
      </c>
    </row>
    <row r="268" spans="91:118" x14ac:dyDescent="0.25">
      <c r="CM268" t="s">
        <v>637</v>
      </c>
      <c r="CN268" t="s">
        <v>2</v>
      </c>
      <c r="CO268" t="s">
        <v>207</v>
      </c>
      <c r="CP268">
        <v>46084</v>
      </c>
      <c r="CQ268">
        <v>1</v>
      </c>
      <c r="CR268">
        <v>1</v>
      </c>
      <c r="CT268">
        <v>1</v>
      </c>
      <c r="CV268">
        <v>5.7870370370370373E-5</v>
      </c>
      <c r="CW268">
        <v>5.7870370370370373E-5</v>
      </c>
      <c r="CX268">
        <v>0.33180555555555558</v>
      </c>
      <c r="CY268">
        <v>9.6527777777777782E-2</v>
      </c>
      <c r="CZ268">
        <v>215</v>
      </c>
      <c r="DA268">
        <v>324</v>
      </c>
      <c r="DB268">
        <v>21</v>
      </c>
      <c r="DC268" t="s">
        <v>748</v>
      </c>
      <c r="DD268">
        <v>45426</v>
      </c>
      <c r="DE268">
        <v>9.7699999999999995E-2</v>
      </c>
      <c r="DF268">
        <v>1</v>
      </c>
      <c r="DG268">
        <v>4.7600000000000003E-2</v>
      </c>
      <c r="DH268">
        <v>300</v>
      </c>
      <c r="DI268">
        <v>300</v>
      </c>
      <c r="DJ268">
        <v>300</v>
      </c>
      <c r="DK268">
        <v>1</v>
      </c>
      <c r="DL268">
        <v>0.22389999999999999</v>
      </c>
      <c r="DM268">
        <v>84</v>
      </c>
      <c r="DN268">
        <v>300</v>
      </c>
    </row>
    <row r="269" spans="91:118" x14ac:dyDescent="0.25">
      <c r="CM269" t="s">
        <v>637</v>
      </c>
      <c r="CN269" t="s">
        <v>2</v>
      </c>
      <c r="CO269" t="s">
        <v>207</v>
      </c>
      <c r="CP269">
        <v>46091</v>
      </c>
      <c r="CQ269">
        <v>1</v>
      </c>
      <c r="CR269">
        <v>1</v>
      </c>
      <c r="CT269">
        <v>1</v>
      </c>
      <c r="CV269">
        <v>4.6296296296296294E-5</v>
      </c>
      <c r="CW269">
        <v>4.6296296296296294E-5</v>
      </c>
      <c r="CX269">
        <v>0.2817824074074074</v>
      </c>
      <c r="CY269">
        <v>0.12540509259259258</v>
      </c>
      <c r="CZ269">
        <v>185</v>
      </c>
      <c r="DA269">
        <v>301</v>
      </c>
      <c r="DB269">
        <v>18</v>
      </c>
      <c r="DC269" t="s">
        <v>758</v>
      </c>
      <c r="DD269">
        <v>26256</v>
      </c>
      <c r="DE269">
        <v>9.7299999999999998E-2</v>
      </c>
      <c r="DF269">
        <v>1</v>
      </c>
      <c r="DG269">
        <v>5.5599999999999997E-2</v>
      </c>
      <c r="DH269">
        <v>750</v>
      </c>
      <c r="DI269">
        <v>750</v>
      </c>
      <c r="DJ269">
        <v>750</v>
      </c>
      <c r="DK269">
        <v>1</v>
      </c>
      <c r="DL269">
        <v>0.29060000000000002</v>
      </c>
      <c r="DM269">
        <v>84</v>
      </c>
      <c r="DN269">
        <v>750</v>
      </c>
    </row>
    <row r="270" spans="91:118" x14ac:dyDescent="0.25">
      <c r="CM270" t="s">
        <v>637</v>
      </c>
      <c r="CN270" t="s">
        <v>6</v>
      </c>
      <c r="CO270" t="s">
        <v>19</v>
      </c>
      <c r="CP270">
        <v>46094</v>
      </c>
      <c r="CQ270">
        <v>1</v>
      </c>
      <c r="CR270">
        <v>1</v>
      </c>
      <c r="CT270">
        <v>1</v>
      </c>
      <c r="CV270">
        <v>0</v>
      </c>
      <c r="CW270">
        <v>0</v>
      </c>
      <c r="CX270">
        <v>0.2215625</v>
      </c>
      <c r="CY270">
        <v>0.16659722222222223</v>
      </c>
      <c r="CZ270">
        <v>199</v>
      </c>
      <c r="DA270">
        <v>333</v>
      </c>
      <c r="DB270">
        <v>19</v>
      </c>
      <c r="DC270" t="s">
        <v>795</v>
      </c>
      <c r="DD270">
        <v>32598</v>
      </c>
      <c r="DE270">
        <v>9.5500000000000002E-2</v>
      </c>
      <c r="DF270">
        <v>1</v>
      </c>
      <c r="DG270">
        <v>5.2600000000000001E-2</v>
      </c>
      <c r="DH270">
        <v>10000</v>
      </c>
      <c r="DI270">
        <v>10000</v>
      </c>
      <c r="DJ270">
        <v>10000</v>
      </c>
      <c r="DK270">
        <v>1</v>
      </c>
      <c r="DL270">
        <v>0.12620000000000001</v>
      </c>
      <c r="DM270">
        <v>84</v>
      </c>
      <c r="DN270">
        <v>10000</v>
      </c>
    </row>
    <row r="271" spans="91:118" x14ac:dyDescent="0.25">
      <c r="CM271" t="s">
        <v>637</v>
      </c>
      <c r="CN271" t="s">
        <v>6</v>
      </c>
      <c r="CO271" t="s">
        <v>80</v>
      </c>
      <c r="CP271">
        <v>46084</v>
      </c>
      <c r="CQ271">
        <v>1</v>
      </c>
      <c r="CR271">
        <v>1</v>
      </c>
      <c r="CT271">
        <v>1</v>
      </c>
      <c r="CV271">
        <v>1.1574074074074075E-4</v>
      </c>
      <c r="CW271">
        <v>1.1574074074074075E-4</v>
      </c>
      <c r="CX271">
        <v>0.23065972222222222</v>
      </c>
      <c r="CY271">
        <v>0.13040509259259259</v>
      </c>
      <c r="CZ271">
        <v>70</v>
      </c>
      <c r="DA271">
        <v>139</v>
      </c>
      <c r="DB271">
        <v>12</v>
      </c>
      <c r="DC271" t="s">
        <v>768</v>
      </c>
      <c r="DD271">
        <v>49487</v>
      </c>
      <c r="DE271">
        <v>0.1714</v>
      </c>
      <c r="DF271">
        <v>1</v>
      </c>
      <c r="DG271">
        <v>8.3299999999999999E-2</v>
      </c>
      <c r="DH271">
        <v>15000</v>
      </c>
      <c r="DI271">
        <v>15000</v>
      </c>
      <c r="DJ271">
        <v>15000</v>
      </c>
      <c r="DK271">
        <v>1</v>
      </c>
      <c r="DL271">
        <v>0.11940000000000001</v>
      </c>
      <c r="DM271">
        <v>84</v>
      </c>
      <c r="DN271">
        <v>15000</v>
      </c>
    </row>
    <row r="272" spans="91:118" x14ac:dyDescent="0.25">
      <c r="CM272" t="s">
        <v>637</v>
      </c>
      <c r="CN272" t="s">
        <v>6</v>
      </c>
      <c r="CO272" t="s">
        <v>80</v>
      </c>
      <c r="CP272">
        <v>46085</v>
      </c>
      <c r="CQ272">
        <v>1</v>
      </c>
      <c r="CR272">
        <v>1</v>
      </c>
      <c r="CT272">
        <v>1</v>
      </c>
      <c r="CV272">
        <v>1.3888888888888889E-4</v>
      </c>
      <c r="CW272">
        <v>1.3888888888888889E-4</v>
      </c>
      <c r="CX272">
        <v>0.22319444444444445</v>
      </c>
      <c r="CY272">
        <v>0.11454861111111111</v>
      </c>
      <c r="CZ272">
        <v>86</v>
      </c>
      <c r="DA272">
        <v>127</v>
      </c>
      <c r="DB272">
        <v>11</v>
      </c>
      <c r="DC272" t="s">
        <v>683</v>
      </c>
      <c r="DD272">
        <v>43987</v>
      </c>
      <c r="DE272">
        <v>0.12790000000000001</v>
      </c>
      <c r="DF272">
        <v>2</v>
      </c>
      <c r="DG272">
        <v>0.18179999999999999</v>
      </c>
      <c r="DH272">
        <v>1092</v>
      </c>
      <c r="DI272">
        <v>546</v>
      </c>
      <c r="DJ272">
        <v>1092</v>
      </c>
      <c r="DK272">
        <v>1</v>
      </c>
      <c r="DM272">
        <v>84</v>
      </c>
      <c r="DN272">
        <v>546</v>
      </c>
    </row>
    <row r="273" spans="91:118" x14ac:dyDescent="0.25">
      <c r="CM273" t="s">
        <v>637</v>
      </c>
      <c r="CN273" t="s">
        <v>6</v>
      </c>
      <c r="CO273" t="s">
        <v>81</v>
      </c>
      <c r="CP273">
        <v>46090</v>
      </c>
      <c r="CQ273">
        <v>1</v>
      </c>
      <c r="CR273">
        <v>1</v>
      </c>
      <c r="CT273">
        <v>1</v>
      </c>
      <c r="CV273">
        <v>0</v>
      </c>
      <c r="CW273">
        <v>0</v>
      </c>
      <c r="CX273">
        <v>0.2408912037037037</v>
      </c>
      <c r="CY273">
        <v>8.59375E-2</v>
      </c>
      <c r="CZ273">
        <v>66</v>
      </c>
      <c r="DA273">
        <v>139</v>
      </c>
      <c r="DB273">
        <v>18</v>
      </c>
      <c r="DC273" t="s">
        <v>758</v>
      </c>
      <c r="DD273">
        <v>21453</v>
      </c>
      <c r="DE273">
        <v>0.2727</v>
      </c>
      <c r="DF273">
        <v>1</v>
      </c>
      <c r="DG273">
        <v>5.5599999999999997E-2</v>
      </c>
      <c r="DH273">
        <v>276</v>
      </c>
      <c r="DI273">
        <v>276</v>
      </c>
      <c r="DJ273">
        <v>276</v>
      </c>
      <c r="DK273">
        <v>1</v>
      </c>
      <c r="DL273">
        <v>0.69010000000000005</v>
      </c>
      <c r="DM273">
        <v>84</v>
      </c>
      <c r="DN273">
        <v>276</v>
      </c>
    </row>
    <row r="274" spans="91:118" x14ac:dyDescent="0.25">
      <c r="CM274" t="s">
        <v>637</v>
      </c>
      <c r="CN274" t="s">
        <v>6</v>
      </c>
      <c r="CO274" t="s">
        <v>105</v>
      </c>
      <c r="CP274">
        <v>46085</v>
      </c>
      <c r="CQ274">
        <v>1</v>
      </c>
      <c r="CR274">
        <v>1</v>
      </c>
      <c r="CT274">
        <v>1</v>
      </c>
      <c r="CV274">
        <v>9.2592592592592588E-5</v>
      </c>
      <c r="CW274">
        <v>9.2592592592592588E-5</v>
      </c>
      <c r="CX274">
        <v>0.21422453703703703</v>
      </c>
      <c r="CY274">
        <v>0.13074074074074074</v>
      </c>
      <c r="CZ274">
        <v>103</v>
      </c>
      <c r="DA274">
        <v>195</v>
      </c>
      <c r="DB274">
        <v>8</v>
      </c>
      <c r="DC274">
        <v>1.75</v>
      </c>
      <c r="DD274">
        <v>51616</v>
      </c>
      <c r="DE274">
        <v>7.7700000000000005E-2</v>
      </c>
      <c r="DF274">
        <v>1</v>
      </c>
      <c r="DG274">
        <v>0.125</v>
      </c>
      <c r="DH274">
        <v>1200</v>
      </c>
      <c r="DI274">
        <v>1200</v>
      </c>
      <c r="DJ274">
        <v>1200</v>
      </c>
      <c r="DK274">
        <v>1</v>
      </c>
      <c r="DL274">
        <v>0.37469999999999998</v>
      </c>
      <c r="DM274">
        <v>84</v>
      </c>
      <c r="DN274">
        <v>1200</v>
      </c>
    </row>
    <row r="275" spans="91:118" x14ac:dyDescent="0.25">
      <c r="CM275" t="s">
        <v>637</v>
      </c>
      <c r="CN275" t="s">
        <v>6</v>
      </c>
      <c r="CO275" t="s">
        <v>105</v>
      </c>
      <c r="CP275">
        <v>46098</v>
      </c>
      <c r="CQ275">
        <v>1</v>
      </c>
      <c r="CR275">
        <v>1</v>
      </c>
      <c r="CT275">
        <v>1</v>
      </c>
      <c r="CV275">
        <v>3.4722222222222222E-5</v>
      </c>
      <c r="CW275">
        <v>3.4722222222222222E-5</v>
      </c>
      <c r="CX275">
        <v>0.19574074074074074</v>
      </c>
      <c r="CY275">
        <v>0.14057870370370371</v>
      </c>
      <c r="CZ275">
        <v>78</v>
      </c>
      <c r="DA275">
        <v>160</v>
      </c>
      <c r="DB275">
        <v>21</v>
      </c>
      <c r="DC275" t="s">
        <v>806</v>
      </c>
      <c r="DD275">
        <v>14952</v>
      </c>
      <c r="DE275">
        <v>0.26919999999999999</v>
      </c>
      <c r="DF275">
        <v>1</v>
      </c>
      <c r="DG275">
        <v>4.7600000000000003E-2</v>
      </c>
      <c r="DH275">
        <v>6000</v>
      </c>
      <c r="DI275">
        <v>6000</v>
      </c>
      <c r="DJ275">
        <v>6000</v>
      </c>
      <c r="DK275">
        <v>1</v>
      </c>
      <c r="DL275">
        <v>0.20530000000000001</v>
      </c>
      <c r="DM275">
        <v>84</v>
      </c>
      <c r="DN275">
        <v>6000</v>
      </c>
    </row>
    <row r="276" spans="91:118" x14ac:dyDescent="0.25">
      <c r="CM276" t="s">
        <v>637</v>
      </c>
      <c r="CN276" t="s">
        <v>6</v>
      </c>
      <c r="CO276" t="s">
        <v>37</v>
      </c>
      <c r="CP276">
        <v>46093</v>
      </c>
      <c r="CQ276">
        <v>1</v>
      </c>
      <c r="CR276">
        <v>1</v>
      </c>
      <c r="CT276">
        <v>1</v>
      </c>
      <c r="CV276">
        <v>2.3148148148148149E-4</v>
      </c>
      <c r="CW276">
        <v>2.3148148148148149E-4</v>
      </c>
      <c r="CX276">
        <v>0.2482175925925926</v>
      </c>
      <c r="CY276">
        <v>0.10062500000000001</v>
      </c>
      <c r="CZ276">
        <v>78</v>
      </c>
      <c r="DA276">
        <v>120</v>
      </c>
      <c r="DB276">
        <v>20</v>
      </c>
      <c r="DC276">
        <v>2</v>
      </c>
      <c r="DD276">
        <v>27703</v>
      </c>
      <c r="DE276">
        <v>0.25640000000000002</v>
      </c>
      <c r="DF276">
        <v>1</v>
      </c>
      <c r="DG276">
        <v>0.05</v>
      </c>
      <c r="DH276">
        <v>3800</v>
      </c>
      <c r="DI276">
        <v>3800</v>
      </c>
      <c r="DJ276">
        <v>3800</v>
      </c>
      <c r="DK276">
        <v>1</v>
      </c>
      <c r="DL276">
        <v>0.26329999999999998</v>
      </c>
      <c r="DM276">
        <v>84</v>
      </c>
      <c r="DN276">
        <v>3800</v>
      </c>
    </row>
    <row r="277" spans="91:118" x14ac:dyDescent="0.25">
      <c r="CM277" t="s">
        <v>637</v>
      </c>
      <c r="CN277" t="s">
        <v>6</v>
      </c>
      <c r="CO277" t="s">
        <v>37</v>
      </c>
      <c r="CP277">
        <v>46097</v>
      </c>
      <c r="CQ277">
        <v>1</v>
      </c>
      <c r="CR277">
        <v>1</v>
      </c>
      <c r="CT277">
        <v>1</v>
      </c>
      <c r="CV277">
        <v>1.3888888888888889E-4</v>
      </c>
      <c r="CW277">
        <v>1.3888888888888889E-4</v>
      </c>
      <c r="CX277">
        <v>0.27084490740740741</v>
      </c>
      <c r="CY277">
        <v>0.13466435185185185</v>
      </c>
      <c r="CZ277">
        <v>76</v>
      </c>
      <c r="DA277">
        <v>119</v>
      </c>
      <c r="DB277">
        <v>27</v>
      </c>
      <c r="DC277" t="s">
        <v>832</v>
      </c>
      <c r="DD277">
        <v>29572</v>
      </c>
      <c r="DE277">
        <v>0.3553</v>
      </c>
      <c r="DF277">
        <v>2</v>
      </c>
      <c r="DG277">
        <v>7.4099999999999999E-2</v>
      </c>
      <c r="DH277">
        <v>2630</v>
      </c>
      <c r="DI277">
        <v>1315</v>
      </c>
      <c r="DM277">
        <v>84</v>
      </c>
    </row>
    <row r="278" spans="91:118" x14ac:dyDescent="0.25">
      <c r="CM278" t="s">
        <v>637</v>
      </c>
      <c r="CN278" t="s">
        <v>6</v>
      </c>
      <c r="CO278" t="s">
        <v>35</v>
      </c>
      <c r="CP278">
        <v>46083</v>
      </c>
      <c r="CQ278">
        <v>1</v>
      </c>
      <c r="CR278">
        <v>1</v>
      </c>
      <c r="CT278">
        <v>1</v>
      </c>
      <c r="CV278">
        <v>6.9444444444444444E-5</v>
      </c>
      <c r="CW278">
        <v>6.9444444444444444E-5</v>
      </c>
      <c r="CX278">
        <v>0.19555555555555557</v>
      </c>
      <c r="CY278">
        <v>0.14631944444444445</v>
      </c>
      <c r="CZ278">
        <v>53</v>
      </c>
      <c r="DA278">
        <v>105</v>
      </c>
      <c r="DB278">
        <v>33</v>
      </c>
      <c r="DC278" t="s">
        <v>704</v>
      </c>
      <c r="DD278">
        <v>34420</v>
      </c>
      <c r="DE278">
        <v>0.62260000000000004</v>
      </c>
      <c r="DF278">
        <v>11</v>
      </c>
      <c r="DG278">
        <v>0.33329999999999999</v>
      </c>
      <c r="DH278">
        <v>17295</v>
      </c>
      <c r="DI278">
        <v>1572</v>
      </c>
      <c r="DJ278">
        <v>12570</v>
      </c>
      <c r="DK278">
        <v>0.7268</v>
      </c>
      <c r="DL278">
        <v>0.1089</v>
      </c>
      <c r="DM278">
        <v>84</v>
      </c>
      <c r="DN278">
        <v>1796</v>
      </c>
    </row>
    <row r="279" spans="91:118" x14ac:dyDescent="0.25">
      <c r="CM279" t="s">
        <v>637</v>
      </c>
      <c r="CN279" t="s">
        <v>6</v>
      </c>
      <c r="CO279" t="s">
        <v>35</v>
      </c>
      <c r="CP279">
        <v>46086</v>
      </c>
      <c r="CQ279">
        <v>1</v>
      </c>
      <c r="CR279">
        <v>1</v>
      </c>
      <c r="CT279">
        <v>1</v>
      </c>
      <c r="CV279">
        <v>9.2592592592592588E-5</v>
      </c>
      <c r="CW279">
        <v>9.2592592592592588E-5</v>
      </c>
      <c r="CX279">
        <v>0.27307870370370368</v>
      </c>
      <c r="CY279">
        <v>0.16135416666666666</v>
      </c>
      <c r="CZ279">
        <v>62</v>
      </c>
      <c r="DA279">
        <v>121</v>
      </c>
      <c r="DB279">
        <v>27</v>
      </c>
      <c r="DC279" t="s">
        <v>679</v>
      </c>
      <c r="DD279">
        <v>23502</v>
      </c>
      <c r="DE279">
        <v>0.4355</v>
      </c>
      <c r="DF279">
        <v>2</v>
      </c>
      <c r="DG279">
        <v>7.4099999999999999E-2</v>
      </c>
      <c r="DH279">
        <v>525</v>
      </c>
      <c r="DI279">
        <v>263</v>
      </c>
      <c r="DJ279">
        <v>525</v>
      </c>
      <c r="DK279">
        <v>1</v>
      </c>
      <c r="DL279">
        <v>0.49480000000000002</v>
      </c>
      <c r="DM279">
        <v>84</v>
      </c>
      <c r="DN279">
        <v>263</v>
      </c>
    </row>
    <row r="280" spans="91:118" x14ac:dyDescent="0.25">
      <c r="CM280" t="s">
        <v>637</v>
      </c>
      <c r="CN280" t="s">
        <v>6</v>
      </c>
      <c r="CO280" t="s">
        <v>35</v>
      </c>
      <c r="CP280">
        <v>46090</v>
      </c>
      <c r="CQ280">
        <v>1</v>
      </c>
      <c r="CR280">
        <v>1</v>
      </c>
      <c r="CT280">
        <v>1</v>
      </c>
      <c r="CV280">
        <v>2.5462962962962961E-4</v>
      </c>
      <c r="CW280">
        <v>2.5462962962962961E-4</v>
      </c>
      <c r="CX280">
        <v>0.19870370370370372</v>
      </c>
      <c r="CY280">
        <v>0.12445601851851852</v>
      </c>
      <c r="CZ280">
        <v>64</v>
      </c>
      <c r="DA280">
        <v>120</v>
      </c>
      <c r="DB280">
        <v>15</v>
      </c>
      <c r="DC280" t="s">
        <v>675</v>
      </c>
      <c r="DD280">
        <v>13626</v>
      </c>
      <c r="DE280">
        <v>0.2344</v>
      </c>
      <c r="DF280">
        <v>1</v>
      </c>
      <c r="DG280">
        <v>6.6699999999999995E-2</v>
      </c>
      <c r="DH280">
        <v>4000</v>
      </c>
      <c r="DI280">
        <v>4000</v>
      </c>
      <c r="DJ280">
        <v>4000</v>
      </c>
      <c r="DK280">
        <v>1</v>
      </c>
      <c r="DL280">
        <v>0.13150000000000001</v>
      </c>
      <c r="DM280">
        <v>84</v>
      </c>
      <c r="DN280">
        <v>4000</v>
      </c>
    </row>
    <row r="281" spans="91:118" x14ac:dyDescent="0.25">
      <c r="CM281" t="s">
        <v>637</v>
      </c>
      <c r="CN281" t="s">
        <v>6</v>
      </c>
      <c r="CO281" t="s">
        <v>35</v>
      </c>
      <c r="CP281">
        <v>46093</v>
      </c>
      <c r="CQ281">
        <v>1</v>
      </c>
      <c r="CR281">
        <v>1</v>
      </c>
      <c r="CT281">
        <v>1</v>
      </c>
      <c r="CV281">
        <v>1.5046296296296297E-4</v>
      </c>
      <c r="CW281">
        <v>1.5046296296296297E-4</v>
      </c>
      <c r="CX281">
        <v>0.24055555555555555</v>
      </c>
      <c r="CY281">
        <v>0.11646990740740741</v>
      </c>
      <c r="CZ281">
        <v>63</v>
      </c>
      <c r="DA281">
        <v>100</v>
      </c>
      <c r="DB281">
        <v>22</v>
      </c>
      <c r="DC281" t="s">
        <v>810</v>
      </c>
      <c r="DD281">
        <v>39082</v>
      </c>
      <c r="DE281">
        <v>0.34920000000000001</v>
      </c>
      <c r="DF281">
        <v>4</v>
      </c>
      <c r="DG281">
        <v>0.18179999999999999</v>
      </c>
      <c r="DH281">
        <v>1687</v>
      </c>
      <c r="DI281">
        <v>422</v>
      </c>
      <c r="DJ281">
        <v>650</v>
      </c>
      <c r="DK281">
        <v>0.38529999999999998</v>
      </c>
      <c r="DL281">
        <v>0.4299</v>
      </c>
      <c r="DM281">
        <v>84</v>
      </c>
      <c r="DN281">
        <v>325</v>
      </c>
    </row>
    <row r="282" spans="91:118" x14ac:dyDescent="0.25">
      <c r="CM282" t="s">
        <v>637</v>
      </c>
      <c r="CN282" t="s">
        <v>6</v>
      </c>
      <c r="CO282" t="s">
        <v>35</v>
      </c>
      <c r="CP282">
        <v>46104</v>
      </c>
      <c r="CQ282">
        <v>1</v>
      </c>
      <c r="CR282">
        <v>1</v>
      </c>
      <c r="CT282">
        <v>1</v>
      </c>
      <c r="CV282">
        <v>6.9444444444444444E-5</v>
      </c>
      <c r="CW282">
        <v>6.9444444444444444E-5</v>
      </c>
      <c r="CX282">
        <v>0.15476851851851853</v>
      </c>
      <c r="CY282">
        <v>0.16189814814814815</v>
      </c>
      <c r="CZ282">
        <v>51</v>
      </c>
      <c r="DA282">
        <v>128</v>
      </c>
      <c r="DB282">
        <v>14</v>
      </c>
      <c r="DC282" t="s">
        <v>1021</v>
      </c>
      <c r="DD282">
        <v>33147</v>
      </c>
      <c r="DE282">
        <v>0.27450000000000002</v>
      </c>
      <c r="DF282">
        <v>1</v>
      </c>
      <c r="DG282">
        <v>7.1400000000000005E-2</v>
      </c>
      <c r="DH282">
        <v>1500</v>
      </c>
      <c r="DI282">
        <v>1500</v>
      </c>
      <c r="DJ282">
        <v>1500</v>
      </c>
      <c r="DK282">
        <v>1</v>
      </c>
      <c r="DL282">
        <v>0.20119999999999999</v>
      </c>
      <c r="DM282">
        <v>84</v>
      </c>
      <c r="DN282">
        <v>1500</v>
      </c>
    </row>
    <row r="283" spans="91:118" x14ac:dyDescent="0.25">
      <c r="CM283" t="s">
        <v>637</v>
      </c>
      <c r="CN283" t="s">
        <v>6</v>
      </c>
      <c r="CO283" t="s">
        <v>50</v>
      </c>
      <c r="CP283">
        <v>46106</v>
      </c>
      <c r="CQ283">
        <v>1</v>
      </c>
      <c r="CR283">
        <v>1</v>
      </c>
      <c r="CT283">
        <v>1</v>
      </c>
      <c r="CV283">
        <v>1.9675925925925926E-4</v>
      </c>
      <c r="CW283">
        <v>1.9675925925925926E-4</v>
      </c>
      <c r="CX283">
        <v>0.15622685185185184</v>
      </c>
      <c r="CY283">
        <v>0.15719907407407407</v>
      </c>
      <c r="CZ283">
        <v>91</v>
      </c>
      <c r="DA283">
        <v>195</v>
      </c>
      <c r="DB283">
        <v>13</v>
      </c>
      <c r="DC283" t="s">
        <v>730</v>
      </c>
      <c r="DD283">
        <v>26326</v>
      </c>
      <c r="DE283">
        <v>0.1429</v>
      </c>
      <c r="DF283">
        <v>1</v>
      </c>
      <c r="DG283">
        <v>7.6899999999999996E-2</v>
      </c>
      <c r="DH283">
        <v>500</v>
      </c>
      <c r="DI283">
        <v>500</v>
      </c>
      <c r="DJ283">
        <v>500</v>
      </c>
      <c r="DK283">
        <v>1</v>
      </c>
      <c r="DL283">
        <v>0.21909999999999999</v>
      </c>
      <c r="DM283">
        <v>84</v>
      </c>
      <c r="DN283">
        <v>500</v>
      </c>
    </row>
    <row r="284" spans="91:118" x14ac:dyDescent="0.25">
      <c r="CM284" t="s">
        <v>637</v>
      </c>
      <c r="CN284" t="s">
        <v>6</v>
      </c>
      <c r="CO284" t="s">
        <v>11</v>
      </c>
      <c r="CP284">
        <v>46087</v>
      </c>
      <c r="CQ284">
        <v>1</v>
      </c>
      <c r="CR284">
        <v>1</v>
      </c>
      <c r="CT284">
        <v>1</v>
      </c>
      <c r="CV284">
        <v>8.1018518518518516E-5</v>
      </c>
      <c r="CW284">
        <v>8.1018518518518516E-5</v>
      </c>
      <c r="CX284">
        <v>0.24216435185185184</v>
      </c>
      <c r="CY284">
        <v>9.9942129629629631E-2</v>
      </c>
      <c r="CZ284">
        <v>126</v>
      </c>
      <c r="DA284">
        <v>250</v>
      </c>
      <c r="DB284">
        <v>28</v>
      </c>
      <c r="DC284">
        <v>1.5</v>
      </c>
      <c r="DD284">
        <v>13740</v>
      </c>
      <c r="DE284">
        <v>0.22220000000000001</v>
      </c>
      <c r="DF284">
        <v>3</v>
      </c>
      <c r="DG284">
        <v>0.1071</v>
      </c>
      <c r="DH284">
        <v>846</v>
      </c>
      <c r="DI284">
        <v>282</v>
      </c>
      <c r="DJ284">
        <v>246</v>
      </c>
      <c r="DK284">
        <v>0.2908</v>
      </c>
      <c r="DL284">
        <v>0.18590000000000001</v>
      </c>
      <c r="DM284">
        <v>84</v>
      </c>
      <c r="DN284">
        <v>246</v>
      </c>
    </row>
    <row r="285" spans="91:118" x14ac:dyDescent="0.25">
      <c r="CM285" t="s">
        <v>637</v>
      </c>
      <c r="CN285" t="s">
        <v>6</v>
      </c>
      <c r="CO285" t="s">
        <v>11</v>
      </c>
      <c r="CP285">
        <v>46112</v>
      </c>
      <c r="CQ285">
        <v>1</v>
      </c>
      <c r="CR285">
        <v>1</v>
      </c>
      <c r="CT285">
        <v>1</v>
      </c>
      <c r="CV285">
        <v>7.7546296296296293E-4</v>
      </c>
      <c r="CW285">
        <v>7.7546296296296293E-4</v>
      </c>
      <c r="CX285">
        <v>0.21822916666666667</v>
      </c>
      <c r="CY285">
        <v>0.168125</v>
      </c>
      <c r="CZ285">
        <v>92</v>
      </c>
      <c r="DA285">
        <v>158</v>
      </c>
      <c r="DB285">
        <v>18</v>
      </c>
      <c r="DC285" t="s">
        <v>721</v>
      </c>
      <c r="DD285">
        <v>32401</v>
      </c>
      <c r="DE285">
        <v>0.19570000000000001</v>
      </c>
      <c r="DF285">
        <v>1</v>
      </c>
      <c r="DG285">
        <v>5.5599999999999997E-2</v>
      </c>
      <c r="DH285">
        <v>5500</v>
      </c>
      <c r="DI285">
        <v>5500</v>
      </c>
      <c r="DJ285">
        <v>5500</v>
      </c>
      <c r="DK285">
        <v>1</v>
      </c>
      <c r="DL285">
        <v>0.1178</v>
      </c>
      <c r="DM285">
        <v>84</v>
      </c>
      <c r="DN285">
        <v>5500</v>
      </c>
    </row>
    <row r="286" spans="91:118" x14ac:dyDescent="0.25">
      <c r="CM286" t="s">
        <v>637</v>
      </c>
      <c r="CN286" t="s">
        <v>6</v>
      </c>
      <c r="CO286" t="s">
        <v>97</v>
      </c>
      <c r="CP286">
        <v>46086</v>
      </c>
      <c r="CQ286">
        <v>1</v>
      </c>
      <c r="CR286">
        <v>1</v>
      </c>
      <c r="CT286">
        <v>1</v>
      </c>
      <c r="CV286">
        <v>1.1574074074074073E-5</v>
      </c>
      <c r="CW286">
        <v>1.1574074074074073E-5</v>
      </c>
      <c r="CX286">
        <v>0.25886574074074076</v>
      </c>
      <c r="CY286">
        <v>0.1806712962962963</v>
      </c>
      <c r="CZ286">
        <v>84</v>
      </c>
      <c r="DA286">
        <v>127</v>
      </c>
      <c r="DB286">
        <v>24</v>
      </c>
      <c r="DC286" t="s">
        <v>706</v>
      </c>
      <c r="DD286">
        <v>14523</v>
      </c>
      <c r="DE286">
        <v>0.28570000000000001</v>
      </c>
      <c r="DF286">
        <v>3</v>
      </c>
      <c r="DG286">
        <v>0.125</v>
      </c>
      <c r="DH286">
        <v>5255</v>
      </c>
      <c r="DI286">
        <v>1752</v>
      </c>
      <c r="DJ286">
        <v>3000</v>
      </c>
      <c r="DK286">
        <v>0.57089999999999996</v>
      </c>
      <c r="DL286">
        <v>0.22509999999999999</v>
      </c>
      <c r="DM286">
        <v>84</v>
      </c>
      <c r="DN286">
        <v>3000</v>
      </c>
    </row>
    <row r="287" spans="91:118" x14ac:dyDescent="0.25">
      <c r="CM287" t="s">
        <v>637</v>
      </c>
      <c r="CN287" t="s">
        <v>6</v>
      </c>
      <c r="CO287" t="s">
        <v>34</v>
      </c>
      <c r="CP287">
        <v>46094</v>
      </c>
      <c r="CQ287">
        <v>1</v>
      </c>
      <c r="CR287">
        <v>1</v>
      </c>
      <c r="CT287">
        <v>1</v>
      </c>
      <c r="CV287">
        <v>1.9675925925925926E-4</v>
      </c>
      <c r="CW287">
        <v>1.9675925925925926E-4</v>
      </c>
      <c r="CX287">
        <v>0.17483796296296297</v>
      </c>
      <c r="CY287">
        <v>0.18747685185185184</v>
      </c>
      <c r="CZ287">
        <v>118</v>
      </c>
      <c r="DA287">
        <v>166</v>
      </c>
      <c r="DB287">
        <v>10</v>
      </c>
      <c r="DC287">
        <v>2.4</v>
      </c>
      <c r="DD287">
        <v>31141</v>
      </c>
      <c r="DE287">
        <v>8.4699999999999998E-2</v>
      </c>
      <c r="DF287">
        <v>2</v>
      </c>
      <c r="DG287">
        <v>0.2</v>
      </c>
      <c r="DH287">
        <v>4450</v>
      </c>
      <c r="DI287">
        <v>2225</v>
      </c>
      <c r="DJ287">
        <v>2050</v>
      </c>
      <c r="DK287">
        <v>0.4607</v>
      </c>
      <c r="DL287">
        <v>0.1095</v>
      </c>
      <c r="DM287">
        <v>84</v>
      </c>
      <c r="DN287">
        <v>2050</v>
      </c>
    </row>
    <row r="288" spans="91:118" x14ac:dyDescent="0.25">
      <c r="CM288" t="s">
        <v>637</v>
      </c>
      <c r="CN288" t="s">
        <v>7</v>
      </c>
      <c r="CO288" t="s">
        <v>495</v>
      </c>
      <c r="CP288">
        <v>46085</v>
      </c>
      <c r="CQ288">
        <v>1</v>
      </c>
      <c r="CR288">
        <v>1</v>
      </c>
      <c r="CT288">
        <v>1</v>
      </c>
      <c r="CV288">
        <v>5.9027777777777778E-4</v>
      </c>
      <c r="CW288">
        <v>5.9027777777777778E-4</v>
      </c>
      <c r="CX288">
        <v>0.18260416666666668</v>
      </c>
      <c r="CY288">
        <v>0.16923611111111111</v>
      </c>
      <c r="CZ288">
        <v>134</v>
      </c>
      <c r="DA288">
        <v>275</v>
      </c>
      <c r="DB288">
        <v>42</v>
      </c>
      <c r="DC288" t="s">
        <v>879</v>
      </c>
      <c r="DD288">
        <v>9883</v>
      </c>
      <c r="DE288">
        <v>0.31340000000000001</v>
      </c>
      <c r="DF288">
        <v>3</v>
      </c>
      <c r="DG288">
        <v>7.1400000000000005E-2</v>
      </c>
      <c r="DH288">
        <v>427</v>
      </c>
      <c r="DI288">
        <v>142</v>
      </c>
      <c r="DJ288">
        <v>227</v>
      </c>
      <c r="DK288">
        <v>0.53159999999999996</v>
      </c>
      <c r="DL288">
        <v>0.23180000000000001</v>
      </c>
      <c r="DM288">
        <v>84</v>
      </c>
      <c r="DN288">
        <v>114</v>
      </c>
    </row>
    <row r="289" spans="91:118" x14ac:dyDescent="0.25">
      <c r="CM289" t="s">
        <v>637</v>
      </c>
      <c r="CN289" t="s">
        <v>7</v>
      </c>
      <c r="CO289" t="s">
        <v>565</v>
      </c>
      <c r="CP289">
        <v>46098</v>
      </c>
      <c r="CQ289">
        <v>1</v>
      </c>
      <c r="CR289">
        <v>1</v>
      </c>
      <c r="CT289">
        <v>1</v>
      </c>
      <c r="CV289">
        <v>9.2592592592592588E-5</v>
      </c>
      <c r="CW289">
        <v>9.2592592592592588E-5</v>
      </c>
      <c r="CX289">
        <v>0.14664351851851851</v>
      </c>
      <c r="CY289">
        <v>0.16877314814814814</v>
      </c>
      <c r="CZ289">
        <v>109</v>
      </c>
      <c r="DA289">
        <v>197</v>
      </c>
      <c r="DB289">
        <v>45</v>
      </c>
      <c r="DC289" t="s">
        <v>1034</v>
      </c>
      <c r="DD289">
        <v>23818</v>
      </c>
      <c r="DE289">
        <v>0.4128</v>
      </c>
      <c r="DF289">
        <v>1</v>
      </c>
      <c r="DG289">
        <v>2.2200000000000001E-2</v>
      </c>
      <c r="DH289">
        <v>3000</v>
      </c>
      <c r="DI289">
        <v>3000</v>
      </c>
      <c r="DJ289">
        <v>3000</v>
      </c>
      <c r="DK289">
        <v>1</v>
      </c>
      <c r="DL289">
        <v>0.1371</v>
      </c>
      <c r="DM289">
        <v>84</v>
      </c>
      <c r="DN289">
        <v>3000</v>
      </c>
    </row>
    <row r="290" spans="91:118" x14ac:dyDescent="0.25">
      <c r="CM290" t="s">
        <v>637</v>
      </c>
      <c r="CN290" t="s">
        <v>7</v>
      </c>
      <c r="CO290" t="s">
        <v>549</v>
      </c>
      <c r="CP290">
        <v>46083</v>
      </c>
      <c r="CQ290">
        <v>1</v>
      </c>
      <c r="CR290">
        <v>1</v>
      </c>
      <c r="CT290">
        <v>1</v>
      </c>
      <c r="CV290">
        <v>1.1574074074074073E-5</v>
      </c>
      <c r="CW290">
        <v>1.1574074074074073E-5</v>
      </c>
      <c r="CX290">
        <v>0.2736574074074074</v>
      </c>
      <c r="CY290">
        <v>5.392361111111111E-2</v>
      </c>
      <c r="CZ290">
        <v>145</v>
      </c>
      <c r="DA290">
        <v>245</v>
      </c>
      <c r="DB290">
        <v>33</v>
      </c>
      <c r="DC290" t="s">
        <v>676</v>
      </c>
      <c r="DD290">
        <v>3982</v>
      </c>
      <c r="DE290">
        <v>0.2276</v>
      </c>
      <c r="DF290">
        <v>3</v>
      </c>
      <c r="DG290">
        <v>9.0899999999999995E-2</v>
      </c>
      <c r="DH290">
        <v>870</v>
      </c>
      <c r="DI290">
        <v>290</v>
      </c>
      <c r="DJ290">
        <v>870</v>
      </c>
      <c r="DK290">
        <v>1</v>
      </c>
      <c r="DL290">
        <v>0.41949999999999998</v>
      </c>
      <c r="DM290">
        <v>84</v>
      </c>
      <c r="DN290">
        <v>290</v>
      </c>
    </row>
    <row r="291" spans="91:118" x14ac:dyDescent="0.25">
      <c r="CM291" t="s">
        <v>637</v>
      </c>
      <c r="CN291" t="s">
        <v>7</v>
      </c>
      <c r="CO291" t="s">
        <v>549</v>
      </c>
      <c r="CP291">
        <v>46107</v>
      </c>
      <c r="CQ291">
        <v>1</v>
      </c>
      <c r="CR291">
        <v>1</v>
      </c>
      <c r="CS291">
        <v>1</v>
      </c>
      <c r="CV291">
        <v>8.6805555555555559E-3</v>
      </c>
      <c r="CW291">
        <v>8.6805555555555559E-3</v>
      </c>
      <c r="CX291">
        <v>0.19442129629629629</v>
      </c>
      <c r="CY291">
        <v>0.12795138888888888</v>
      </c>
      <c r="CZ291">
        <v>138</v>
      </c>
      <c r="DA291">
        <v>219</v>
      </c>
      <c r="DB291">
        <v>31</v>
      </c>
      <c r="DC291" t="s">
        <v>1035</v>
      </c>
      <c r="DD291">
        <v>12296</v>
      </c>
      <c r="DE291">
        <v>0.22459999999999999</v>
      </c>
      <c r="DF291">
        <v>1</v>
      </c>
      <c r="DG291">
        <v>3.2300000000000002E-2</v>
      </c>
      <c r="DH291">
        <v>1500</v>
      </c>
      <c r="DI291">
        <v>1500</v>
      </c>
      <c r="DJ291">
        <v>1500</v>
      </c>
      <c r="DK291">
        <v>1</v>
      </c>
      <c r="DL291">
        <v>0.55630000000000002</v>
      </c>
      <c r="DM291">
        <v>84</v>
      </c>
      <c r="DN291">
        <v>1500</v>
      </c>
    </row>
    <row r="292" spans="91:118" x14ac:dyDescent="0.25">
      <c r="CM292" t="s">
        <v>637</v>
      </c>
      <c r="CN292" t="s">
        <v>7</v>
      </c>
      <c r="CO292" t="s">
        <v>549</v>
      </c>
      <c r="CP292">
        <v>46111</v>
      </c>
      <c r="CQ292">
        <v>1</v>
      </c>
      <c r="CR292">
        <v>1</v>
      </c>
      <c r="CT292">
        <v>1</v>
      </c>
      <c r="CV292">
        <v>0</v>
      </c>
      <c r="CW292">
        <v>0</v>
      </c>
      <c r="CX292">
        <v>0.24934027777777779</v>
      </c>
      <c r="CY292">
        <v>0.15201388888888889</v>
      </c>
      <c r="CZ292">
        <v>267</v>
      </c>
      <c r="DA292">
        <v>366</v>
      </c>
      <c r="DB292">
        <v>41</v>
      </c>
      <c r="DC292" t="s">
        <v>1004</v>
      </c>
      <c r="DD292">
        <v>17971</v>
      </c>
      <c r="DE292">
        <v>0.15359999999999999</v>
      </c>
      <c r="DF292">
        <v>2</v>
      </c>
      <c r="DG292">
        <v>4.8800000000000003E-2</v>
      </c>
      <c r="DH292">
        <v>2000</v>
      </c>
      <c r="DI292">
        <v>1000</v>
      </c>
      <c r="DJ292">
        <v>500</v>
      </c>
      <c r="DK292">
        <v>0.25</v>
      </c>
      <c r="DL292">
        <v>2.5999999999999999E-2</v>
      </c>
      <c r="DM292">
        <v>84</v>
      </c>
      <c r="DN292">
        <v>500</v>
      </c>
    </row>
    <row r="293" spans="91:118" x14ac:dyDescent="0.25">
      <c r="CM293" t="s">
        <v>637</v>
      </c>
      <c r="CN293" t="s">
        <v>7</v>
      </c>
      <c r="CO293" t="s">
        <v>77</v>
      </c>
      <c r="CP293">
        <v>46083</v>
      </c>
      <c r="CQ293">
        <v>1</v>
      </c>
      <c r="CR293">
        <v>1</v>
      </c>
      <c r="CT293">
        <v>1</v>
      </c>
      <c r="CV293">
        <v>0</v>
      </c>
      <c r="CW293">
        <v>0</v>
      </c>
      <c r="CX293">
        <v>0.25180555555555556</v>
      </c>
      <c r="CY293">
        <v>7.6863425925925932E-2</v>
      </c>
      <c r="CZ293">
        <v>77</v>
      </c>
      <c r="DA293">
        <v>120</v>
      </c>
      <c r="DB293">
        <v>32</v>
      </c>
      <c r="DC293">
        <v>1.5625</v>
      </c>
      <c r="DD293">
        <v>22601</v>
      </c>
      <c r="DE293">
        <v>0.41560000000000002</v>
      </c>
      <c r="DF293">
        <v>8</v>
      </c>
      <c r="DG293">
        <v>0.25</v>
      </c>
      <c r="DH293">
        <v>11008</v>
      </c>
      <c r="DI293">
        <v>1376</v>
      </c>
      <c r="DJ293">
        <v>9550</v>
      </c>
      <c r="DK293">
        <v>0.86760000000000004</v>
      </c>
      <c r="DM293">
        <v>84</v>
      </c>
      <c r="DN293">
        <v>1364</v>
      </c>
    </row>
    <row r="294" spans="91:118" x14ac:dyDescent="0.25">
      <c r="CM294" t="s">
        <v>637</v>
      </c>
      <c r="CN294" t="s">
        <v>7</v>
      </c>
      <c r="CO294" t="s">
        <v>77</v>
      </c>
      <c r="CP294">
        <v>46104</v>
      </c>
      <c r="CQ294">
        <v>1</v>
      </c>
      <c r="CR294">
        <v>1</v>
      </c>
      <c r="CS294">
        <v>1</v>
      </c>
      <c r="CV294">
        <v>1.6018518518518519E-2</v>
      </c>
      <c r="CW294">
        <v>1.6018518518518519E-2</v>
      </c>
      <c r="CX294">
        <v>0.1037962962962963</v>
      </c>
      <c r="CY294">
        <v>0.21144675925925926</v>
      </c>
      <c r="CZ294">
        <v>63</v>
      </c>
      <c r="DA294">
        <v>132</v>
      </c>
      <c r="DB294">
        <v>15</v>
      </c>
      <c r="DC294" t="s">
        <v>742</v>
      </c>
      <c r="DD294">
        <v>12806</v>
      </c>
      <c r="DE294">
        <v>0.23810000000000001</v>
      </c>
      <c r="DF294">
        <v>2</v>
      </c>
      <c r="DG294">
        <v>0.1333</v>
      </c>
      <c r="DH294">
        <v>631</v>
      </c>
      <c r="DI294">
        <v>316</v>
      </c>
      <c r="DM294">
        <v>84</v>
      </c>
    </row>
    <row r="295" spans="91:118" x14ac:dyDescent="0.25">
      <c r="CM295" t="s">
        <v>637</v>
      </c>
      <c r="CN295" t="s">
        <v>7</v>
      </c>
      <c r="CO295" t="s">
        <v>77</v>
      </c>
      <c r="CP295">
        <v>46107</v>
      </c>
      <c r="CQ295">
        <v>1</v>
      </c>
      <c r="CR295">
        <v>1</v>
      </c>
      <c r="CS295">
        <v>1</v>
      </c>
      <c r="CV295">
        <v>9.7222222222222224E-3</v>
      </c>
      <c r="CW295">
        <v>9.7222222222222224E-3</v>
      </c>
      <c r="CX295">
        <v>0.17557870370370371</v>
      </c>
      <c r="CY295">
        <v>0.16013888888888889</v>
      </c>
      <c r="CZ295">
        <v>66</v>
      </c>
      <c r="DA295">
        <v>148</v>
      </c>
      <c r="DB295">
        <v>26</v>
      </c>
      <c r="DC295" t="s">
        <v>782</v>
      </c>
      <c r="DD295">
        <v>21915</v>
      </c>
      <c r="DE295">
        <v>0.39389999999999997</v>
      </c>
      <c r="DF295">
        <v>3</v>
      </c>
      <c r="DG295">
        <v>0.1154</v>
      </c>
      <c r="DH295">
        <v>3650</v>
      </c>
      <c r="DI295">
        <v>1217</v>
      </c>
      <c r="DJ295">
        <v>3000</v>
      </c>
      <c r="DK295">
        <v>0.82189999999999996</v>
      </c>
      <c r="DL295">
        <v>0.1449</v>
      </c>
      <c r="DM295">
        <v>84</v>
      </c>
      <c r="DN295">
        <v>1500</v>
      </c>
    </row>
    <row r="296" spans="91:118" x14ac:dyDescent="0.25">
      <c r="CM296" t="s">
        <v>637</v>
      </c>
      <c r="CN296" t="s">
        <v>7</v>
      </c>
      <c r="CO296" t="s">
        <v>566</v>
      </c>
      <c r="CP296">
        <v>46093</v>
      </c>
      <c r="CQ296">
        <v>1</v>
      </c>
      <c r="CR296">
        <v>1</v>
      </c>
      <c r="CS296">
        <v>1</v>
      </c>
      <c r="CV296">
        <v>1.6724537037037038E-2</v>
      </c>
      <c r="CW296">
        <v>1.6724537037037038E-2</v>
      </c>
      <c r="CX296">
        <v>0.1834375</v>
      </c>
      <c r="CY296">
        <v>0.16921296296296295</v>
      </c>
      <c r="CZ296">
        <v>80</v>
      </c>
      <c r="DA296">
        <v>175</v>
      </c>
      <c r="DB296">
        <v>39</v>
      </c>
      <c r="DC296" t="s">
        <v>1036</v>
      </c>
      <c r="DD296">
        <v>4613</v>
      </c>
      <c r="DE296">
        <v>0.48749999999999999</v>
      </c>
      <c r="DF296">
        <v>3</v>
      </c>
      <c r="DG296">
        <v>7.6899999999999996E-2</v>
      </c>
      <c r="DH296">
        <v>3350</v>
      </c>
      <c r="DI296">
        <v>1117</v>
      </c>
      <c r="DJ296">
        <v>3350</v>
      </c>
      <c r="DK296">
        <v>1</v>
      </c>
      <c r="DL296">
        <v>0.123</v>
      </c>
      <c r="DM296">
        <v>84</v>
      </c>
      <c r="DN296">
        <v>1117</v>
      </c>
    </row>
    <row r="297" spans="91:118" x14ac:dyDescent="0.25">
      <c r="CM297" t="s">
        <v>637</v>
      </c>
      <c r="CN297" t="s">
        <v>7</v>
      </c>
      <c r="CO297" t="s">
        <v>566</v>
      </c>
      <c r="CP297">
        <v>46100</v>
      </c>
      <c r="CQ297">
        <v>1</v>
      </c>
      <c r="CR297">
        <v>1</v>
      </c>
      <c r="CS297">
        <v>1</v>
      </c>
      <c r="CV297">
        <v>1.5810185185185184E-2</v>
      </c>
      <c r="CW297">
        <v>1.5810185185185184E-2</v>
      </c>
      <c r="CX297">
        <v>0.18167824074074074</v>
      </c>
      <c r="CY297">
        <v>0.15635416666666666</v>
      </c>
      <c r="CZ297">
        <v>92</v>
      </c>
      <c r="DA297">
        <v>196</v>
      </c>
      <c r="DB297">
        <v>20</v>
      </c>
      <c r="DC297">
        <v>2.0499999999999998</v>
      </c>
      <c r="DD297">
        <v>11223</v>
      </c>
      <c r="DE297">
        <v>0.21740000000000001</v>
      </c>
      <c r="DF297">
        <v>1</v>
      </c>
      <c r="DG297">
        <v>0.05</v>
      </c>
      <c r="DH297">
        <v>600</v>
      </c>
      <c r="DI297">
        <v>600</v>
      </c>
      <c r="DJ297">
        <v>600</v>
      </c>
      <c r="DK297">
        <v>1</v>
      </c>
      <c r="DL297">
        <v>0.1608</v>
      </c>
      <c r="DM297">
        <v>84</v>
      </c>
      <c r="DN297">
        <v>600</v>
      </c>
    </row>
    <row r="298" spans="91:118" x14ac:dyDescent="0.25">
      <c r="CM298" t="s">
        <v>637</v>
      </c>
      <c r="CN298" t="s">
        <v>7</v>
      </c>
      <c r="CO298" t="s">
        <v>566</v>
      </c>
      <c r="CP298">
        <v>46104</v>
      </c>
      <c r="CQ298">
        <v>1</v>
      </c>
      <c r="CR298">
        <v>1</v>
      </c>
      <c r="CS298">
        <v>1</v>
      </c>
      <c r="CV298">
        <v>6.030092592592593E-3</v>
      </c>
      <c r="CW298">
        <v>6.030092592592593E-3</v>
      </c>
      <c r="CX298">
        <v>0.16869212962962962</v>
      </c>
      <c r="CY298">
        <v>0.16068287037037038</v>
      </c>
      <c r="CZ298">
        <v>126</v>
      </c>
      <c r="DA298">
        <v>215</v>
      </c>
      <c r="DB298">
        <v>36</v>
      </c>
      <c r="DC298">
        <v>1.25</v>
      </c>
      <c r="DD298">
        <v>15831</v>
      </c>
      <c r="DE298">
        <v>0.28570000000000001</v>
      </c>
      <c r="DF298">
        <v>1</v>
      </c>
      <c r="DG298">
        <v>2.7799999999999998E-2</v>
      </c>
      <c r="DH298">
        <v>230</v>
      </c>
      <c r="DI298">
        <v>230</v>
      </c>
      <c r="DJ298">
        <v>230</v>
      </c>
      <c r="DK298">
        <v>1</v>
      </c>
      <c r="DL298">
        <v>0.1852</v>
      </c>
      <c r="DM298">
        <v>84</v>
      </c>
      <c r="DN298">
        <v>230</v>
      </c>
    </row>
    <row r="299" spans="91:118" x14ac:dyDescent="0.25">
      <c r="CM299" t="s">
        <v>637</v>
      </c>
      <c r="CN299" t="s">
        <v>7</v>
      </c>
      <c r="CO299" t="s">
        <v>73</v>
      </c>
      <c r="CP299">
        <v>46083</v>
      </c>
      <c r="CQ299">
        <v>1</v>
      </c>
      <c r="CR299">
        <v>1</v>
      </c>
      <c r="CT299">
        <v>1</v>
      </c>
      <c r="CV299">
        <v>1.9675925925925926E-4</v>
      </c>
      <c r="CW299">
        <v>1.9675925925925926E-4</v>
      </c>
      <c r="CX299">
        <v>0.21966435185185185</v>
      </c>
      <c r="CY299">
        <v>0.10366898148148149</v>
      </c>
      <c r="CZ299">
        <v>47</v>
      </c>
      <c r="DA299">
        <v>66</v>
      </c>
      <c r="DB299">
        <v>18</v>
      </c>
      <c r="DC299" t="s">
        <v>721</v>
      </c>
      <c r="DD299">
        <v>18515</v>
      </c>
      <c r="DE299">
        <v>0.38300000000000001</v>
      </c>
      <c r="DF299">
        <v>5</v>
      </c>
      <c r="DG299">
        <v>0.27779999999999999</v>
      </c>
      <c r="DH299">
        <v>7050</v>
      </c>
      <c r="DI299">
        <v>1410</v>
      </c>
      <c r="DJ299">
        <v>5800</v>
      </c>
      <c r="DK299">
        <v>0.82269999999999999</v>
      </c>
      <c r="DM299">
        <v>84</v>
      </c>
      <c r="DN299">
        <v>1450</v>
      </c>
    </row>
    <row r="300" spans="91:118" x14ac:dyDescent="0.25">
      <c r="CM300" t="s">
        <v>637</v>
      </c>
      <c r="CN300" t="s">
        <v>7</v>
      </c>
      <c r="CO300" t="s">
        <v>73</v>
      </c>
      <c r="CP300">
        <v>46105</v>
      </c>
      <c r="CQ300">
        <v>1</v>
      </c>
      <c r="CR300">
        <v>1</v>
      </c>
      <c r="CS300">
        <v>1</v>
      </c>
      <c r="CV300">
        <v>7.5925925925925926E-3</v>
      </c>
      <c r="CW300">
        <v>7.5925925925925926E-3</v>
      </c>
      <c r="CX300">
        <v>0.2381712962962963</v>
      </c>
      <c r="CY300">
        <v>0.16101851851851851</v>
      </c>
      <c r="CZ300">
        <v>73</v>
      </c>
      <c r="DA300">
        <v>128</v>
      </c>
      <c r="DB300">
        <v>23</v>
      </c>
      <c r="DC300" t="s">
        <v>852</v>
      </c>
      <c r="DD300">
        <v>17969</v>
      </c>
      <c r="DE300">
        <v>0.31509999999999999</v>
      </c>
      <c r="DF300">
        <v>4</v>
      </c>
      <c r="DG300">
        <v>0.1739</v>
      </c>
      <c r="DH300">
        <v>4300</v>
      </c>
      <c r="DI300">
        <v>1075</v>
      </c>
      <c r="DJ300">
        <v>2500</v>
      </c>
      <c r="DK300">
        <v>0.58140000000000003</v>
      </c>
      <c r="DL300">
        <v>0.1076</v>
      </c>
      <c r="DM300">
        <v>84</v>
      </c>
      <c r="DN300">
        <v>2500</v>
      </c>
    </row>
    <row r="301" spans="91:118" x14ac:dyDescent="0.25">
      <c r="CM301" t="s">
        <v>637</v>
      </c>
      <c r="CN301" t="s">
        <v>7</v>
      </c>
      <c r="CO301" t="s">
        <v>73</v>
      </c>
      <c r="CP301">
        <v>46112</v>
      </c>
      <c r="CQ301">
        <v>1</v>
      </c>
      <c r="CR301">
        <v>1</v>
      </c>
      <c r="CS301">
        <v>1</v>
      </c>
      <c r="CV301">
        <v>9.5138888888888894E-3</v>
      </c>
      <c r="CW301">
        <v>9.5138888888888894E-3</v>
      </c>
      <c r="CX301">
        <v>0.13804398148148148</v>
      </c>
      <c r="CY301">
        <v>0.22819444444444445</v>
      </c>
      <c r="CZ301">
        <v>63</v>
      </c>
      <c r="DA301">
        <v>97</v>
      </c>
      <c r="DB301">
        <v>15</v>
      </c>
      <c r="DC301" t="s">
        <v>726</v>
      </c>
      <c r="DD301">
        <v>23229</v>
      </c>
      <c r="DE301">
        <v>0.23810000000000001</v>
      </c>
      <c r="DF301">
        <v>1</v>
      </c>
      <c r="DG301">
        <v>6.6699999999999995E-2</v>
      </c>
      <c r="DH301">
        <v>1800</v>
      </c>
      <c r="DI301">
        <v>1800</v>
      </c>
      <c r="DJ301">
        <v>1800</v>
      </c>
      <c r="DK301">
        <v>1</v>
      </c>
      <c r="DL301">
        <v>0.18</v>
      </c>
      <c r="DM301">
        <v>84</v>
      </c>
      <c r="DN301">
        <v>1800</v>
      </c>
    </row>
    <row r="302" spans="91:118" x14ac:dyDescent="0.25">
      <c r="CM302" t="s">
        <v>637</v>
      </c>
      <c r="CN302" t="s">
        <v>7</v>
      </c>
      <c r="CO302" t="s">
        <v>557</v>
      </c>
      <c r="CP302">
        <v>46100</v>
      </c>
      <c r="CQ302">
        <v>1</v>
      </c>
      <c r="CR302">
        <v>1</v>
      </c>
      <c r="CT302">
        <v>1</v>
      </c>
      <c r="CV302">
        <v>0</v>
      </c>
      <c r="CW302">
        <v>0</v>
      </c>
      <c r="CX302">
        <v>0.20177083333333334</v>
      </c>
      <c r="CY302">
        <v>0.15393518518518517</v>
      </c>
      <c r="CZ302">
        <v>130</v>
      </c>
      <c r="DA302">
        <v>261</v>
      </c>
      <c r="DB302">
        <v>31</v>
      </c>
      <c r="DC302" t="s">
        <v>975</v>
      </c>
      <c r="DD302">
        <v>6742</v>
      </c>
      <c r="DE302">
        <v>0.23849999999999999</v>
      </c>
      <c r="DF302">
        <v>1</v>
      </c>
      <c r="DG302">
        <v>3.2300000000000002E-2</v>
      </c>
      <c r="DH302">
        <v>50</v>
      </c>
      <c r="DI302">
        <v>50</v>
      </c>
      <c r="DJ302">
        <v>50</v>
      </c>
      <c r="DK302">
        <v>1</v>
      </c>
      <c r="DL302">
        <v>0.48799999999999999</v>
      </c>
      <c r="DM302">
        <v>84</v>
      </c>
      <c r="DN302">
        <v>50</v>
      </c>
    </row>
    <row r="303" spans="91:118" x14ac:dyDescent="0.25">
      <c r="CM303" t="s">
        <v>637</v>
      </c>
      <c r="CN303" t="s">
        <v>7</v>
      </c>
      <c r="CO303" t="s">
        <v>557</v>
      </c>
      <c r="CP303">
        <v>46106</v>
      </c>
      <c r="CQ303">
        <v>1</v>
      </c>
      <c r="CR303">
        <v>1</v>
      </c>
      <c r="CT303">
        <v>1</v>
      </c>
      <c r="CV303">
        <v>3.8194444444444446E-4</v>
      </c>
      <c r="CW303">
        <v>3.8194444444444446E-4</v>
      </c>
      <c r="CX303">
        <v>0.12648148148148147</v>
      </c>
      <c r="CY303">
        <v>0.21057870370370371</v>
      </c>
      <c r="CZ303">
        <v>74</v>
      </c>
      <c r="DA303">
        <v>142</v>
      </c>
      <c r="DB303">
        <v>20</v>
      </c>
      <c r="DC303">
        <v>1.65</v>
      </c>
      <c r="DD303">
        <v>12447</v>
      </c>
      <c r="DE303">
        <v>0.27029999999999998</v>
      </c>
      <c r="DF303">
        <v>1</v>
      </c>
      <c r="DG303">
        <v>0.05</v>
      </c>
      <c r="DH303">
        <v>350</v>
      </c>
      <c r="DI303">
        <v>350</v>
      </c>
      <c r="DJ303">
        <v>350</v>
      </c>
      <c r="DK303">
        <v>1</v>
      </c>
      <c r="DL303">
        <v>0.33019999999999999</v>
      </c>
      <c r="DM303">
        <v>84</v>
      </c>
      <c r="DN303">
        <v>350</v>
      </c>
    </row>
    <row r="304" spans="91:118" x14ac:dyDescent="0.25">
      <c r="CM304" t="s">
        <v>637</v>
      </c>
      <c r="CN304" t="s">
        <v>7</v>
      </c>
      <c r="CO304" t="s">
        <v>48</v>
      </c>
      <c r="CP304">
        <v>46087</v>
      </c>
      <c r="CQ304">
        <v>1</v>
      </c>
      <c r="CR304">
        <v>1</v>
      </c>
      <c r="CT304">
        <v>1</v>
      </c>
      <c r="CV304">
        <v>1.6203703703703703E-4</v>
      </c>
      <c r="CW304">
        <v>1.6203703703703703E-4</v>
      </c>
      <c r="CX304">
        <v>0.18746527777777777</v>
      </c>
      <c r="CY304">
        <v>0.15060185185185185</v>
      </c>
      <c r="CZ304">
        <v>45</v>
      </c>
      <c r="DA304">
        <v>74</v>
      </c>
      <c r="DB304">
        <v>15</v>
      </c>
      <c r="DC304" t="s">
        <v>742</v>
      </c>
      <c r="DD304">
        <v>19087</v>
      </c>
      <c r="DE304">
        <v>0.33329999999999999</v>
      </c>
      <c r="DF304">
        <v>2</v>
      </c>
      <c r="DG304">
        <v>0.1333</v>
      </c>
      <c r="DH304">
        <v>3800</v>
      </c>
      <c r="DI304">
        <v>1900</v>
      </c>
      <c r="DJ304">
        <v>3300</v>
      </c>
      <c r="DK304">
        <v>0.86839999999999995</v>
      </c>
      <c r="DL304">
        <v>0.28520000000000001</v>
      </c>
      <c r="DM304">
        <v>84</v>
      </c>
      <c r="DN304">
        <v>3300</v>
      </c>
    </row>
    <row r="305" spans="91:118" x14ac:dyDescent="0.25">
      <c r="CM305" t="s">
        <v>637</v>
      </c>
      <c r="CN305" t="s">
        <v>7</v>
      </c>
      <c r="CO305" t="s">
        <v>48</v>
      </c>
      <c r="CP305">
        <v>46093</v>
      </c>
      <c r="CQ305">
        <v>1</v>
      </c>
      <c r="CR305">
        <v>1</v>
      </c>
      <c r="CT305">
        <v>1</v>
      </c>
      <c r="CV305">
        <v>1.0416666666666667E-4</v>
      </c>
      <c r="CW305">
        <v>1.0416666666666667E-4</v>
      </c>
      <c r="CX305">
        <v>0.23210648148148147</v>
      </c>
      <c r="CY305">
        <v>0.13012731481481482</v>
      </c>
      <c r="CZ305">
        <v>70</v>
      </c>
      <c r="DA305">
        <v>107</v>
      </c>
      <c r="DB305">
        <v>32</v>
      </c>
      <c r="DC305">
        <v>1.78125</v>
      </c>
      <c r="DD305">
        <v>17031</v>
      </c>
      <c r="DE305">
        <v>0.45710000000000001</v>
      </c>
      <c r="DF305">
        <v>1</v>
      </c>
      <c r="DG305">
        <v>3.1300000000000001E-2</v>
      </c>
      <c r="DH305">
        <v>300</v>
      </c>
      <c r="DI305">
        <v>300</v>
      </c>
      <c r="DJ305">
        <v>300</v>
      </c>
      <c r="DK305">
        <v>1</v>
      </c>
      <c r="DL305">
        <v>0.44119999999999998</v>
      </c>
      <c r="DM305">
        <v>84</v>
      </c>
      <c r="DN305">
        <v>300</v>
      </c>
    </row>
    <row r="306" spans="91:118" x14ac:dyDescent="0.25">
      <c r="CM306" t="s">
        <v>637</v>
      </c>
      <c r="CN306" t="s">
        <v>7</v>
      </c>
      <c r="CO306" t="s">
        <v>48</v>
      </c>
      <c r="CP306">
        <v>46106</v>
      </c>
      <c r="CQ306">
        <v>1</v>
      </c>
      <c r="CR306">
        <v>1</v>
      </c>
      <c r="CT306">
        <v>1</v>
      </c>
      <c r="CV306">
        <v>0</v>
      </c>
      <c r="CW306">
        <v>0</v>
      </c>
      <c r="CX306">
        <v>0.15052083333333333</v>
      </c>
      <c r="CY306">
        <v>0.18347222222222223</v>
      </c>
      <c r="CZ306">
        <v>65</v>
      </c>
      <c r="DA306">
        <v>91</v>
      </c>
      <c r="DB306">
        <v>18</v>
      </c>
      <c r="DC306" t="s">
        <v>729</v>
      </c>
      <c r="DD306">
        <v>20519</v>
      </c>
      <c r="DE306">
        <v>0.27689999999999998</v>
      </c>
      <c r="DF306">
        <v>1</v>
      </c>
      <c r="DG306">
        <v>5.5599999999999997E-2</v>
      </c>
      <c r="DH306">
        <v>800</v>
      </c>
      <c r="DI306">
        <v>800</v>
      </c>
      <c r="DJ306">
        <v>800</v>
      </c>
      <c r="DK306">
        <v>1</v>
      </c>
      <c r="DL306">
        <v>0.501</v>
      </c>
      <c r="DM306">
        <v>84</v>
      </c>
      <c r="DN306">
        <v>800</v>
      </c>
    </row>
    <row r="307" spans="91:118" x14ac:dyDescent="0.25">
      <c r="CM307" t="s">
        <v>637</v>
      </c>
      <c r="CN307" t="s">
        <v>3</v>
      </c>
      <c r="CO307" t="s">
        <v>174</v>
      </c>
      <c r="CP307">
        <v>46093</v>
      </c>
      <c r="CQ307">
        <v>1</v>
      </c>
      <c r="CR307">
        <v>1</v>
      </c>
      <c r="CT307">
        <v>1</v>
      </c>
      <c r="CV307">
        <v>1.1574074074074073E-5</v>
      </c>
      <c r="CW307">
        <v>1.1574074074074073E-5</v>
      </c>
      <c r="CX307">
        <v>0.22232638888888889</v>
      </c>
      <c r="CY307">
        <v>0.12165509259259259</v>
      </c>
      <c r="CZ307">
        <v>183</v>
      </c>
      <c r="DA307">
        <v>277</v>
      </c>
      <c r="DB307">
        <v>30</v>
      </c>
      <c r="DC307" t="s">
        <v>811</v>
      </c>
      <c r="DD307">
        <v>20098</v>
      </c>
      <c r="DE307">
        <v>0.16389999999999999</v>
      </c>
      <c r="DF307">
        <v>1</v>
      </c>
      <c r="DG307">
        <v>3.3300000000000003E-2</v>
      </c>
      <c r="DH307">
        <v>380</v>
      </c>
      <c r="DI307">
        <v>380</v>
      </c>
      <c r="DJ307">
        <v>380</v>
      </c>
      <c r="DK307">
        <v>1</v>
      </c>
      <c r="DL307">
        <v>0.52590000000000003</v>
      </c>
      <c r="DM307">
        <v>84</v>
      </c>
      <c r="DN307">
        <v>380</v>
      </c>
    </row>
    <row r="308" spans="91:118" x14ac:dyDescent="0.25">
      <c r="CM308" t="s">
        <v>637</v>
      </c>
      <c r="CN308" t="s">
        <v>3</v>
      </c>
      <c r="CO308" t="s">
        <v>493</v>
      </c>
      <c r="CP308">
        <v>46085</v>
      </c>
      <c r="CQ308">
        <v>1</v>
      </c>
      <c r="CR308">
        <v>1</v>
      </c>
      <c r="CT308">
        <v>1</v>
      </c>
      <c r="CV308">
        <v>0</v>
      </c>
      <c r="CW308">
        <v>0</v>
      </c>
      <c r="CX308">
        <v>0.28037037037037038</v>
      </c>
      <c r="CY308">
        <v>7.137731481481481E-2</v>
      </c>
      <c r="CZ308">
        <v>199</v>
      </c>
      <c r="DA308">
        <v>242</v>
      </c>
      <c r="DB308">
        <v>38</v>
      </c>
      <c r="DC308" t="s">
        <v>954</v>
      </c>
      <c r="DD308">
        <v>17560</v>
      </c>
      <c r="DE308">
        <v>0.191</v>
      </c>
      <c r="DF308">
        <v>2</v>
      </c>
      <c r="DG308">
        <v>5.2600000000000001E-2</v>
      </c>
      <c r="DH308">
        <v>12300</v>
      </c>
      <c r="DI308">
        <v>6150</v>
      </c>
      <c r="DJ308">
        <v>12300</v>
      </c>
      <c r="DK308">
        <v>1</v>
      </c>
      <c r="DL308">
        <v>0.1716</v>
      </c>
      <c r="DM308">
        <v>84</v>
      </c>
      <c r="DN308">
        <v>6150</v>
      </c>
    </row>
    <row r="309" spans="91:118" x14ac:dyDescent="0.25">
      <c r="CM309" t="s">
        <v>637</v>
      </c>
      <c r="CN309" t="s">
        <v>3</v>
      </c>
      <c r="CO309" t="s">
        <v>493</v>
      </c>
      <c r="CP309">
        <v>46099</v>
      </c>
      <c r="CQ309">
        <v>1</v>
      </c>
      <c r="CR309">
        <v>1</v>
      </c>
      <c r="CT309">
        <v>1</v>
      </c>
      <c r="CV309">
        <v>0</v>
      </c>
      <c r="CW309">
        <v>0</v>
      </c>
      <c r="CX309">
        <v>0.31631944444444443</v>
      </c>
      <c r="CY309">
        <v>9.2048611111111109E-2</v>
      </c>
      <c r="CZ309">
        <v>194</v>
      </c>
      <c r="DA309">
        <v>262</v>
      </c>
      <c r="DB309">
        <v>30</v>
      </c>
      <c r="DC309" t="s">
        <v>1014</v>
      </c>
      <c r="DD309">
        <v>27252</v>
      </c>
      <c r="DE309">
        <v>0.15459999999999999</v>
      </c>
      <c r="DF309">
        <v>1</v>
      </c>
      <c r="DG309">
        <v>3.3300000000000003E-2</v>
      </c>
      <c r="DH309">
        <v>300</v>
      </c>
      <c r="DI309">
        <v>300</v>
      </c>
      <c r="DJ309">
        <v>300</v>
      </c>
      <c r="DK309">
        <v>1</v>
      </c>
      <c r="DL309">
        <v>0.89610000000000001</v>
      </c>
      <c r="DM309">
        <v>84</v>
      </c>
      <c r="DN309">
        <v>300</v>
      </c>
    </row>
    <row r="310" spans="91:118" x14ac:dyDescent="0.25">
      <c r="CM310" t="s">
        <v>637</v>
      </c>
      <c r="CN310" t="s">
        <v>3</v>
      </c>
      <c r="CO310" t="s">
        <v>32</v>
      </c>
      <c r="CP310">
        <v>46107</v>
      </c>
      <c r="CQ310">
        <v>1</v>
      </c>
      <c r="CR310">
        <v>1</v>
      </c>
      <c r="CT310">
        <v>1</v>
      </c>
      <c r="CV310">
        <v>1.5046296296296297E-4</v>
      </c>
      <c r="CW310">
        <v>1.5046296296296297E-4</v>
      </c>
      <c r="CX310">
        <v>0.20321759259259259</v>
      </c>
      <c r="CY310">
        <v>0.14935185185185185</v>
      </c>
      <c r="CZ310">
        <v>79</v>
      </c>
      <c r="DA310">
        <v>161</v>
      </c>
      <c r="DB310">
        <v>32</v>
      </c>
      <c r="DC310">
        <v>1.53125</v>
      </c>
      <c r="DD310">
        <v>25567</v>
      </c>
      <c r="DE310">
        <v>0.40510000000000002</v>
      </c>
      <c r="DF310">
        <v>3</v>
      </c>
      <c r="DG310">
        <v>9.3799999999999994E-2</v>
      </c>
      <c r="DH310">
        <v>7900</v>
      </c>
      <c r="DI310">
        <v>2633</v>
      </c>
      <c r="DJ310">
        <v>7900</v>
      </c>
      <c r="DK310">
        <v>1</v>
      </c>
      <c r="DL310">
        <v>0.249</v>
      </c>
      <c r="DM310">
        <v>84</v>
      </c>
      <c r="DN310">
        <v>2633</v>
      </c>
    </row>
    <row r="311" spans="91:118" x14ac:dyDescent="0.25">
      <c r="CM311" t="s">
        <v>637</v>
      </c>
      <c r="CN311" t="s">
        <v>3</v>
      </c>
      <c r="CO311" t="s">
        <v>96</v>
      </c>
      <c r="CP311">
        <v>46087</v>
      </c>
      <c r="CQ311">
        <v>1</v>
      </c>
      <c r="CR311">
        <v>1</v>
      </c>
      <c r="CT311">
        <v>1</v>
      </c>
      <c r="CV311">
        <v>9.4907407407407408E-4</v>
      </c>
      <c r="CW311">
        <v>9.4907407407407408E-4</v>
      </c>
      <c r="CX311">
        <v>0.28207175925925926</v>
      </c>
      <c r="CY311">
        <v>7.3472222222222217E-2</v>
      </c>
      <c r="CZ311">
        <v>80</v>
      </c>
      <c r="DA311">
        <v>183</v>
      </c>
      <c r="DB311">
        <v>12</v>
      </c>
      <c r="DC311" t="s">
        <v>677</v>
      </c>
      <c r="DD311">
        <v>15774</v>
      </c>
      <c r="DE311">
        <v>0.15</v>
      </c>
      <c r="DF311">
        <v>1</v>
      </c>
      <c r="DG311">
        <v>8.3299999999999999E-2</v>
      </c>
      <c r="DH311">
        <v>1700</v>
      </c>
      <c r="DI311">
        <v>1700</v>
      </c>
      <c r="DJ311">
        <v>1700</v>
      </c>
      <c r="DK311">
        <v>1</v>
      </c>
      <c r="DL311">
        <v>0.19289999999999999</v>
      </c>
      <c r="DM311">
        <v>84</v>
      </c>
      <c r="DN311">
        <v>1700</v>
      </c>
    </row>
    <row r="312" spans="91:118" x14ac:dyDescent="0.25">
      <c r="CM312" t="s">
        <v>637</v>
      </c>
      <c r="CN312" t="s">
        <v>3</v>
      </c>
      <c r="CO312" t="s">
        <v>96</v>
      </c>
      <c r="CP312">
        <v>46092</v>
      </c>
      <c r="CQ312">
        <v>1</v>
      </c>
      <c r="CR312">
        <v>1</v>
      </c>
      <c r="CT312">
        <v>1</v>
      </c>
      <c r="CV312">
        <v>0</v>
      </c>
      <c r="CW312">
        <v>0</v>
      </c>
      <c r="CX312">
        <v>0.23010416666666667</v>
      </c>
      <c r="CY312">
        <v>0.14881944444444445</v>
      </c>
      <c r="CZ312">
        <v>64</v>
      </c>
      <c r="DA312">
        <v>167</v>
      </c>
      <c r="DB312">
        <v>14</v>
      </c>
      <c r="DC312" t="s">
        <v>765</v>
      </c>
      <c r="DD312">
        <v>15678</v>
      </c>
      <c r="DE312">
        <v>0.21879999999999999</v>
      </c>
      <c r="DF312">
        <v>1</v>
      </c>
      <c r="DG312">
        <v>7.1400000000000005E-2</v>
      </c>
      <c r="DH312">
        <v>1000</v>
      </c>
      <c r="DI312">
        <v>1000</v>
      </c>
      <c r="DJ312">
        <v>1000</v>
      </c>
      <c r="DK312">
        <v>1</v>
      </c>
      <c r="DL312">
        <v>0.28289999999999998</v>
      </c>
      <c r="DM312">
        <v>84</v>
      </c>
      <c r="DN312">
        <v>1000</v>
      </c>
    </row>
    <row r="313" spans="91:118" x14ac:dyDescent="0.25">
      <c r="CM313" t="s">
        <v>637</v>
      </c>
      <c r="CN313" t="s">
        <v>3</v>
      </c>
      <c r="CO313" t="s">
        <v>38</v>
      </c>
      <c r="CP313">
        <v>46100</v>
      </c>
      <c r="CQ313">
        <v>1</v>
      </c>
      <c r="CR313">
        <v>1</v>
      </c>
      <c r="CT313">
        <v>1</v>
      </c>
      <c r="CV313">
        <v>1.273148148148148E-4</v>
      </c>
      <c r="CW313">
        <v>1.273148148148148E-4</v>
      </c>
      <c r="CX313">
        <v>0.21744212962962964</v>
      </c>
      <c r="CY313">
        <v>0.13896990740740742</v>
      </c>
      <c r="CZ313">
        <v>101</v>
      </c>
      <c r="DA313">
        <v>130</v>
      </c>
      <c r="DB313">
        <v>34</v>
      </c>
      <c r="DC313" t="s">
        <v>894</v>
      </c>
      <c r="DD313">
        <v>17539</v>
      </c>
      <c r="DE313">
        <v>0.33660000000000001</v>
      </c>
      <c r="DF313">
        <v>3</v>
      </c>
      <c r="DG313">
        <v>8.8200000000000001E-2</v>
      </c>
      <c r="DH313">
        <v>18000</v>
      </c>
      <c r="DI313">
        <v>6000</v>
      </c>
      <c r="DJ313">
        <v>18000</v>
      </c>
      <c r="DK313">
        <v>1</v>
      </c>
      <c r="DL313">
        <v>0.2329</v>
      </c>
      <c r="DM313">
        <v>84</v>
      </c>
      <c r="DN313">
        <v>6000</v>
      </c>
    </row>
    <row r="314" spans="91:118" x14ac:dyDescent="0.25">
      <c r="CM314" t="s">
        <v>637</v>
      </c>
      <c r="CN314" t="s">
        <v>3</v>
      </c>
      <c r="CO314" t="s">
        <v>79</v>
      </c>
      <c r="CP314">
        <v>46086</v>
      </c>
      <c r="CQ314">
        <v>1</v>
      </c>
      <c r="CR314">
        <v>1</v>
      </c>
      <c r="CT314">
        <v>1</v>
      </c>
      <c r="CV314">
        <v>4.9768518518518521E-4</v>
      </c>
      <c r="CW314">
        <v>4.9768518518518521E-4</v>
      </c>
      <c r="CX314">
        <v>0.26703703703703702</v>
      </c>
      <c r="CY314">
        <v>9.5358796296296303E-2</v>
      </c>
      <c r="CZ314">
        <v>84</v>
      </c>
      <c r="DA314">
        <v>178</v>
      </c>
      <c r="DB314">
        <v>20</v>
      </c>
      <c r="DC314">
        <v>1.9</v>
      </c>
      <c r="DD314">
        <v>26341</v>
      </c>
      <c r="DE314">
        <v>0.23810000000000001</v>
      </c>
      <c r="DF314">
        <v>2</v>
      </c>
      <c r="DG314">
        <v>0.1</v>
      </c>
      <c r="DH314">
        <v>10800</v>
      </c>
      <c r="DI314">
        <v>5400</v>
      </c>
      <c r="DJ314">
        <v>10500</v>
      </c>
      <c r="DK314">
        <v>0.97219999999999995</v>
      </c>
      <c r="DL314">
        <v>0.182</v>
      </c>
      <c r="DM314">
        <v>84</v>
      </c>
      <c r="DN314">
        <v>10500</v>
      </c>
    </row>
    <row r="315" spans="91:118" x14ac:dyDescent="0.25">
      <c r="CM315" t="s">
        <v>637</v>
      </c>
      <c r="CN315" t="s">
        <v>3</v>
      </c>
      <c r="CO315" t="s">
        <v>79</v>
      </c>
      <c r="CP315">
        <v>46097</v>
      </c>
      <c r="CQ315">
        <v>1</v>
      </c>
      <c r="CR315">
        <v>1</v>
      </c>
      <c r="CS315">
        <v>1</v>
      </c>
      <c r="CV315">
        <v>0.19422453703703704</v>
      </c>
      <c r="CW315">
        <v>0.19422453703703704</v>
      </c>
      <c r="CX315">
        <v>0.19512731481481482</v>
      </c>
      <c r="CY315">
        <v>3.2986111111111112E-2</v>
      </c>
      <c r="CZ315">
        <v>58</v>
      </c>
      <c r="DA315">
        <v>104</v>
      </c>
      <c r="DB315">
        <v>25</v>
      </c>
      <c r="DC315">
        <v>1.76</v>
      </c>
      <c r="DD315">
        <v>27021</v>
      </c>
      <c r="DE315">
        <v>0.43099999999999999</v>
      </c>
      <c r="DF315">
        <v>1</v>
      </c>
      <c r="DG315">
        <v>0.04</v>
      </c>
      <c r="DH315">
        <v>20000</v>
      </c>
      <c r="DI315">
        <v>20000</v>
      </c>
      <c r="DJ315">
        <v>20000</v>
      </c>
      <c r="DK315">
        <v>1</v>
      </c>
      <c r="DL315">
        <v>0.18329999999999999</v>
      </c>
      <c r="DM315">
        <v>84</v>
      </c>
      <c r="DN315">
        <v>20000</v>
      </c>
    </row>
    <row r="316" spans="91:118" x14ac:dyDescent="0.25">
      <c r="CM316" t="s">
        <v>637</v>
      </c>
      <c r="CN316" t="s">
        <v>3</v>
      </c>
      <c r="CO316" t="s">
        <v>76</v>
      </c>
      <c r="CP316">
        <v>46087</v>
      </c>
      <c r="CQ316">
        <v>1</v>
      </c>
      <c r="CR316">
        <v>1</v>
      </c>
      <c r="CT316">
        <v>1</v>
      </c>
      <c r="CV316">
        <v>0</v>
      </c>
      <c r="CW316">
        <v>0</v>
      </c>
      <c r="CX316">
        <v>0.23993055555555556</v>
      </c>
      <c r="CY316">
        <v>7.5636574074074078E-2</v>
      </c>
      <c r="CZ316">
        <v>40</v>
      </c>
      <c r="DA316">
        <v>60</v>
      </c>
      <c r="DB316">
        <v>9</v>
      </c>
      <c r="DC316" t="s">
        <v>693</v>
      </c>
      <c r="DD316">
        <v>25396</v>
      </c>
      <c r="DE316">
        <v>0.22500000000000001</v>
      </c>
      <c r="DF316">
        <v>1</v>
      </c>
      <c r="DG316">
        <v>0.1111</v>
      </c>
      <c r="DH316">
        <v>1500</v>
      </c>
      <c r="DI316">
        <v>1500</v>
      </c>
      <c r="DJ316">
        <v>1500</v>
      </c>
      <c r="DK316">
        <v>1</v>
      </c>
      <c r="DM316">
        <v>84</v>
      </c>
      <c r="DN316">
        <v>1500</v>
      </c>
    </row>
    <row r="317" spans="91:118" x14ac:dyDescent="0.25">
      <c r="CM317" t="s">
        <v>637</v>
      </c>
      <c r="CN317" t="s">
        <v>125</v>
      </c>
      <c r="CO317" t="s">
        <v>18</v>
      </c>
      <c r="CP317">
        <v>46085</v>
      </c>
      <c r="CQ317">
        <v>1</v>
      </c>
      <c r="CR317">
        <v>1</v>
      </c>
      <c r="CT317">
        <v>1</v>
      </c>
      <c r="CV317">
        <v>4.6296296296296294E-5</v>
      </c>
      <c r="CW317">
        <v>4.6296296296296294E-5</v>
      </c>
      <c r="CX317">
        <v>0.25068287037037035</v>
      </c>
      <c r="CY317">
        <v>7.8692129629629626E-2</v>
      </c>
      <c r="CZ317">
        <v>175</v>
      </c>
      <c r="DA317">
        <v>308</v>
      </c>
      <c r="DB317">
        <v>30</v>
      </c>
      <c r="DC317" t="s">
        <v>1011</v>
      </c>
      <c r="DD317">
        <v>21170</v>
      </c>
      <c r="DE317">
        <v>0.1714</v>
      </c>
      <c r="DM317">
        <v>82</v>
      </c>
    </row>
    <row r="318" spans="91:118" x14ac:dyDescent="0.25">
      <c r="CM318" t="s">
        <v>637</v>
      </c>
      <c r="CN318" t="s">
        <v>125</v>
      </c>
      <c r="CO318" t="s">
        <v>109</v>
      </c>
      <c r="CP318">
        <v>46084</v>
      </c>
      <c r="CQ318">
        <v>1</v>
      </c>
      <c r="CR318">
        <v>1</v>
      </c>
      <c r="CS318">
        <v>1</v>
      </c>
      <c r="CV318">
        <v>6.2615740740740739E-3</v>
      </c>
      <c r="CW318">
        <v>6.2615740740740739E-3</v>
      </c>
      <c r="CX318">
        <v>0.32708333333333334</v>
      </c>
      <c r="CY318">
        <v>7.0624999999999993E-2</v>
      </c>
      <c r="CZ318">
        <v>90</v>
      </c>
      <c r="DA318">
        <v>186</v>
      </c>
      <c r="DB318">
        <v>16</v>
      </c>
      <c r="DC318">
        <v>1.75</v>
      </c>
      <c r="DD318">
        <v>46164</v>
      </c>
      <c r="DE318">
        <v>0.17780000000000001</v>
      </c>
      <c r="DF318">
        <v>2</v>
      </c>
      <c r="DG318">
        <v>0.125</v>
      </c>
      <c r="DH318">
        <v>4720</v>
      </c>
      <c r="DI318">
        <v>2360</v>
      </c>
      <c r="DJ318">
        <v>1000</v>
      </c>
      <c r="DK318">
        <v>0.21190000000000001</v>
      </c>
      <c r="DM318">
        <v>82</v>
      </c>
      <c r="DN318">
        <v>1000</v>
      </c>
    </row>
    <row r="319" spans="91:118" x14ac:dyDescent="0.25">
      <c r="CM319" t="s">
        <v>637</v>
      </c>
      <c r="CN319" t="s">
        <v>125</v>
      </c>
      <c r="CO319" t="s">
        <v>109</v>
      </c>
      <c r="CP319">
        <v>46085</v>
      </c>
      <c r="CQ319">
        <v>1</v>
      </c>
      <c r="CR319">
        <v>1</v>
      </c>
      <c r="CT319">
        <v>1</v>
      </c>
      <c r="CV319">
        <v>2.6620370370370372E-4</v>
      </c>
      <c r="CW319">
        <v>2.6620370370370372E-4</v>
      </c>
      <c r="CX319">
        <v>0.27795138888888887</v>
      </c>
      <c r="CY319">
        <v>6.6597222222222224E-2</v>
      </c>
      <c r="CZ319">
        <v>137</v>
      </c>
      <c r="DA319">
        <v>242</v>
      </c>
      <c r="DB319">
        <v>7</v>
      </c>
      <c r="DC319" t="s">
        <v>748</v>
      </c>
      <c r="DD319">
        <v>11853</v>
      </c>
      <c r="DE319">
        <v>5.11E-2</v>
      </c>
      <c r="DM319">
        <v>82</v>
      </c>
    </row>
    <row r="320" spans="91:118" x14ac:dyDescent="0.25">
      <c r="CM320" t="s">
        <v>637</v>
      </c>
      <c r="CN320" t="s">
        <v>125</v>
      </c>
      <c r="CO320" t="s">
        <v>109</v>
      </c>
      <c r="CP320">
        <v>46091</v>
      </c>
      <c r="CQ320">
        <v>1</v>
      </c>
      <c r="CR320">
        <v>1</v>
      </c>
      <c r="CT320">
        <v>1</v>
      </c>
      <c r="CV320">
        <v>3.2407407407407406E-4</v>
      </c>
      <c r="CW320">
        <v>3.2407407407407406E-4</v>
      </c>
      <c r="CX320">
        <v>0.32192129629629629</v>
      </c>
      <c r="CY320">
        <v>9.3877314814814816E-2</v>
      </c>
      <c r="CZ320">
        <v>73</v>
      </c>
      <c r="DA320">
        <v>154</v>
      </c>
      <c r="DB320">
        <v>13</v>
      </c>
      <c r="DC320" t="s">
        <v>707</v>
      </c>
      <c r="DD320">
        <v>28440</v>
      </c>
      <c r="DE320">
        <v>0.17810000000000001</v>
      </c>
      <c r="DM320">
        <v>82</v>
      </c>
    </row>
    <row r="321" spans="91:118" x14ac:dyDescent="0.25">
      <c r="CM321" t="s">
        <v>637</v>
      </c>
      <c r="CN321" t="s">
        <v>125</v>
      </c>
      <c r="CO321" t="s">
        <v>109</v>
      </c>
      <c r="CP321">
        <v>46092</v>
      </c>
      <c r="CQ321">
        <v>1</v>
      </c>
      <c r="CR321">
        <v>1</v>
      </c>
      <c r="CT321">
        <v>1</v>
      </c>
      <c r="CV321">
        <v>3.7037037037037035E-4</v>
      </c>
      <c r="CW321">
        <v>3.7037037037037035E-4</v>
      </c>
      <c r="CX321">
        <v>0.22900462962962964</v>
      </c>
      <c r="CY321">
        <v>0.11318287037037036</v>
      </c>
      <c r="CZ321">
        <v>95</v>
      </c>
      <c r="DA321">
        <v>172</v>
      </c>
      <c r="DB321">
        <v>11</v>
      </c>
      <c r="DC321" t="s">
        <v>683</v>
      </c>
      <c r="DD321">
        <v>44746</v>
      </c>
      <c r="DE321">
        <v>0.1158</v>
      </c>
      <c r="DF321">
        <v>1</v>
      </c>
      <c r="DG321">
        <v>9.0899999999999995E-2</v>
      </c>
      <c r="DH321">
        <v>333</v>
      </c>
      <c r="DI321">
        <v>333</v>
      </c>
      <c r="DM321">
        <v>82</v>
      </c>
    </row>
    <row r="322" spans="91:118" x14ac:dyDescent="0.25">
      <c r="CM322" t="s">
        <v>637</v>
      </c>
      <c r="CN322" t="s">
        <v>125</v>
      </c>
      <c r="CO322" t="s">
        <v>109</v>
      </c>
      <c r="CP322">
        <v>46097</v>
      </c>
      <c r="CQ322">
        <v>1</v>
      </c>
      <c r="CR322">
        <v>1</v>
      </c>
      <c r="CV322">
        <v>1.8518518518518519E-3</v>
      </c>
      <c r="CW322">
        <v>1.8518518518518519E-3</v>
      </c>
      <c r="CX322">
        <v>0.23299768518518518</v>
      </c>
      <c r="CY322">
        <v>5.2731481481481483E-2</v>
      </c>
      <c r="CZ322">
        <v>72</v>
      </c>
      <c r="DA322">
        <v>129</v>
      </c>
      <c r="DB322">
        <v>12</v>
      </c>
      <c r="DC322">
        <v>1.5</v>
      </c>
      <c r="DD322">
        <v>32572</v>
      </c>
      <c r="DE322">
        <v>0.16669999999999999</v>
      </c>
      <c r="DF322">
        <v>1</v>
      </c>
      <c r="DG322">
        <v>8.3299999999999999E-2</v>
      </c>
      <c r="DH322">
        <v>750</v>
      </c>
      <c r="DI322">
        <v>750</v>
      </c>
      <c r="DJ322">
        <v>750</v>
      </c>
      <c r="DK322">
        <v>1</v>
      </c>
      <c r="DL322">
        <v>0.2893</v>
      </c>
      <c r="DM322">
        <v>82</v>
      </c>
      <c r="DN322">
        <v>750</v>
      </c>
    </row>
    <row r="323" spans="91:118" x14ac:dyDescent="0.25">
      <c r="CM323" t="s">
        <v>637</v>
      </c>
      <c r="CN323" t="s">
        <v>125</v>
      </c>
      <c r="CO323" t="s">
        <v>109</v>
      </c>
      <c r="CP323">
        <v>46104</v>
      </c>
      <c r="CQ323">
        <v>1</v>
      </c>
      <c r="CR323">
        <v>1</v>
      </c>
      <c r="CT323">
        <v>1</v>
      </c>
      <c r="CV323">
        <v>5.0925925925925921E-4</v>
      </c>
      <c r="CW323">
        <v>5.0925925925925921E-4</v>
      </c>
      <c r="CX323">
        <v>0.19255787037037037</v>
      </c>
      <c r="CY323">
        <v>0.15393518518518517</v>
      </c>
      <c r="CZ323">
        <v>90</v>
      </c>
      <c r="DA323">
        <v>164</v>
      </c>
      <c r="DB323">
        <v>13</v>
      </c>
      <c r="DC323" t="s">
        <v>746</v>
      </c>
      <c r="DD323">
        <v>49065</v>
      </c>
      <c r="DE323">
        <v>0.1444</v>
      </c>
      <c r="DM323">
        <v>82</v>
      </c>
    </row>
    <row r="324" spans="91:118" x14ac:dyDescent="0.25">
      <c r="CM324" t="s">
        <v>637</v>
      </c>
      <c r="CN324" t="s">
        <v>125</v>
      </c>
      <c r="CO324" t="s">
        <v>60</v>
      </c>
      <c r="CP324">
        <v>46085</v>
      </c>
      <c r="CQ324">
        <v>1</v>
      </c>
      <c r="CR324">
        <v>1</v>
      </c>
      <c r="CT324">
        <v>1</v>
      </c>
      <c r="CV324">
        <v>2.8935185185185184E-3</v>
      </c>
      <c r="CW324">
        <v>2.8935185185185184E-3</v>
      </c>
      <c r="CX324">
        <v>0.25305555555555553</v>
      </c>
      <c r="CY324">
        <v>6.7627314814814821E-2</v>
      </c>
      <c r="CZ324">
        <v>113</v>
      </c>
      <c r="DA324">
        <v>153</v>
      </c>
      <c r="DB324">
        <v>10</v>
      </c>
      <c r="DC324">
        <v>1.9</v>
      </c>
      <c r="DD324">
        <v>29920</v>
      </c>
      <c r="DE324">
        <v>8.8499999999999995E-2</v>
      </c>
      <c r="DM324">
        <v>82</v>
      </c>
    </row>
    <row r="325" spans="91:118" x14ac:dyDescent="0.25">
      <c r="CM325" t="s">
        <v>637</v>
      </c>
      <c r="CN325" t="s">
        <v>125</v>
      </c>
      <c r="CO325" t="s">
        <v>60</v>
      </c>
      <c r="CP325">
        <v>46104</v>
      </c>
      <c r="CQ325">
        <v>1</v>
      </c>
      <c r="CR325">
        <v>1</v>
      </c>
      <c r="CT325">
        <v>1</v>
      </c>
      <c r="CV325">
        <v>9.2592592592592588E-5</v>
      </c>
      <c r="CW325">
        <v>9.2592592592592588E-5</v>
      </c>
      <c r="CX325">
        <v>0.18380787037037036</v>
      </c>
      <c r="CY325">
        <v>0.13101851851851851</v>
      </c>
      <c r="CZ325">
        <v>118</v>
      </c>
      <c r="DA325">
        <v>145</v>
      </c>
      <c r="DB325">
        <v>5</v>
      </c>
      <c r="DC325">
        <v>2.4</v>
      </c>
      <c r="DD325">
        <v>102283</v>
      </c>
      <c r="DE325">
        <v>4.24E-2</v>
      </c>
      <c r="DM325">
        <v>82</v>
      </c>
    </row>
    <row r="326" spans="91:118" x14ac:dyDescent="0.25">
      <c r="CM326" t="s">
        <v>637</v>
      </c>
      <c r="CN326" t="s">
        <v>125</v>
      </c>
      <c r="CO326" t="s">
        <v>85</v>
      </c>
      <c r="CP326">
        <v>46085</v>
      </c>
      <c r="CQ326">
        <v>1</v>
      </c>
      <c r="CR326">
        <v>1</v>
      </c>
      <c r="CT326">
        <v>1</v>
      </c>
      <c r="CV326">
        <v>0</v>
      </c>
      <c r="CW326">
        <v>0</v>
      </c>
      <c r="CX326">
        <v>0.28065972222222224</v>
      </c>
      <c r="CY326">
        <v>5.8194444444444444E-2</v>
      </c>
      <c r="CZ326">
        <v>96</v>
      </c>
      <c r="DA326">
        <v>181</v>
      </c>
      <c r="DB326">
        <v>19</v>
      </c>
      <c r="DC326" t="s">
        <v>685</v>
      </c>
      <c r="DD326">
        <v>24140</v>
      </c>
      <c r="DE326">
        <v>0.19789999999999999</v>
      </c>
      <c r="DM326">
        <v>82</v>
      </c>
    </row>
    <row r="327" spans="91:118" x14ac:dyDescent="0.25">
      <c r="CM327" t="s">
        <v>637</v>
      </c>
      <c r="CN327" t="s">
        <v>125</v>
      </c>
      <c r="CO327" t="s">
        <v>85</v>
      </c>
      <c r="CP327">
        <v>46086</v>
      </c>
      <c r="CQ327">
        <v>1</v>
      </c>
      <c r="CR327">
        <v>1</v>
      </c>
      <c r="CS327">
        <v>1</v>
      </c>
      <c r="CV327">
        <v>3.1597222222222221E-2</v>
      </c>
      <c r="CW327">
        <v>3.1597222222222221E-2</v>
      </c>
      <c r="CX327">
        <v>0.33304398148148145</v>
      </c>
      <c r="CY327">
        <v>5.603009259259259E-2</v>
      </c>
      <c r="CZ327">
        <v>98</v>
      </c>
      <c r="DA327">
        <v>194</v>
      </c>
      <c r="DB327">
        <v>19</v>
      </c>
      <c r="DC327" t="s">
        <v>685</v>
      </c>
      <c r="DD327">
        <v>32084</v>
      </c>
      <c r="DE327">
        <v>0.19389999999999999</v>
      </c>
      <c r="DF327">
        <v>1</v>
      </c>
      <c r="DG327">
        <v>5.2600000000000001E-2</v>
      </c>
      <c r="DH327">
        <v>315</v>
      </c>
      <c r="DI327">
        <v>315</v>
      </c>
      <c r="DJ327">
        <v>315</v>
      </c>
      <c r="DK327">
        <v>1</v>
      </c>
      <c r="DL327">
        <v>0.67259999999999998</v>
      </c>
      <c r="DM327">
        <v>82</v>
      </c>
      <c r="DN327">
        <v>315</v>
      </c>
    </row>
    <row r="328" spans="91:118" x14ac:dyDescent="0.25">
      <c r="CM328" t="s">
        <v>637</v>
      </c>
      <c r="CN328" t="s">
        <v>125</v>
      </c>
      <c r="CO328" t="s">
        <v>85</v>
      </c>
      <c r="CP328">
        <v>46091</v>
      </c>
      <c r="CQ328">
        <v>1</v>
      </c>
      <c r="CR328">
        <v>1</v>
      </c>
      <c r="CT328">
        <v>1</v>
      </c>
      <c r="CV328">
        <v>0</v>
      </c>
      <c r="CW328">
        <v>0</v>
      </c>
      <c r="CX328">
        <v>0.33427083333333335</v>
      </c>
      <c r="CY328">
        <v>8.802083333333334E-2</v>
      </c>
      <c r="CZ328">
        <v>137</v>
      </c>
      <c r="DA328">
        <v>283</v>
      </c>
      <c r="DB328">
        <v>11</v>
      </c>
      <c r="DC328" t="s">
        <v>698</v>
      </c>
      <c r="DD328">
        <v>55005</v>
      </c>
      <c r="DE328">
        <v>8.0299999999999996E-2</v>
      </c>
      <c r="DM328">
        <v>82</v>
      </c>
    </row>
    <row r="329" spans="91:118" x14ac:dyDescent="0.25">
      <c r="CM329" t="s">
        <v>637</v>
      </c>
      <c r="CN329" t="s">
        <v>125</v>
      </c>
      <c r="CO329" t="s">
        <v>85</v>
      </c>
      <c r="CP329">
        <v>46104</v>
      </c>
      <c r="CQ329">
        <v>1</v>
      </c>
      <c r="CR329">
        <v>1</v>
      </c>
      <c r="CT329">
        <v>1</v>
      </c>
      <c r="CV329">
        <v>0</v>
      </c>
      <c r="CW329">
        <v>0</v>
      </c>
      <c r="CX329">
        <v>0.20163194444444443</v>
      </c>
      <c r="CY329">
        <v>0.14776620370370369</v>
      </c>
      <c r="CZ329">
        <v>84</v>
      </c>
      <c r="DA329">
        <v>186</v>
      </c>
      <c r="DB329">
        <v>8</v>
      </c>
      <c r="DC329">
        <v>1.5</v>
      </c>
      <c r="DD329">
        <v>48836</v>
      </c>
      <c r="DE329">
        <v>9.5200000000000007E-2</v>
      </c>
      <c r="DM329">
        <v>82</v>
      </c>
    </row>
    <row r="330" spans="91:118" x14ac:dyDescent="0.25">
      <c r="CM330" t="s">
        <v>637</v>
      </c>
      <c r="CN330" t="s">
        <v>125</v>
      </c>
      <c r="CO330" t="s">
        <v>61</v>
      </c>
      <c r="CP330">
        <v>46085</v>
      </c>
      <c r="CQ330">
        <v>1</v>
      </c>
      <c r="CR330">
        <v>1</v>
      </c>
      <c r="CT330">
        <v>1</v>
      </c>
      <c r="CV330">
        <v>2.5462962962962961E-4</v>
      </c>
      <c r="CW330">
        <v>2.5462962962962961E-4</v>
      </c>
      <c r="CX330">
        <v>0.26429398148148148</v>
      </c>
      <c r="CY330">
        <v>7.2696759259259253E-2</v>
      </c>
      <c r="CZ330">
        <v>94</v>
      </c>
      <c r="DA330">
        <v>226</v>
      </c>
      <c r="DB330">
        <v>19</v>
      </c>
      <c r="DC330" t="s">
        <v>694</v>
      </c>
      <c r="DD330">
        <v>31668</v>
      </c>
      <c r="DE330">
        <v>0.2021</v>
      </c>
      <c r="DM330">
        <v>82</v>
      </c>
    </row>
    <row r="331" spans="91:118" x14ac:dyDescent="0.25">
      <c r="CM331" t="s">
        <v>637</v>
      </c>
      <c r="CN331" t="s">
        <v>125</v>
      </c>
      <c r="CO331" t="s">
        <v>61</v>
      </c>
      <c r="CP331">
        <v>46104</v>
      </c>
      <c r="CQ331">
        <v>1</v>
      </c>
      <c r="CR331">
        <v>1</v>
      </c>
      <c r="CT331">
        <v>1</v>
      </c>
      <c r="CV331">
        <v>2.5462962962962961E-4</v>
      </c>
      <c r="CW331">
        <v>2.5462962962962961E-4</v>
      </c>
      <c r="CX331">
        <v>0.18200231481481483</v>
      </c>
      <c r="CY331">
        <v>0.15504629629629629</v>
      </c>
      <c r="CZ331">
        <v>105</v>
      </c>
      <c r="DA331">
        <v>240</v>
      </c>
      <c r="DB331">
        <v>20</v>
      </c>
      <c r="DC331">
        <v>1.45</v>
      </c>
      <c r="DD331">
        <v>69432</v>
      </c>
      <c r="DE331">
        <v>0.1905</v>
      </c>
      <c r="DM331">
        <v>82</v>
      </c>
    </row>
    <row r="332" spans="91:118" x14ac:dyDescent="0.25">
      <c r="CM332" t="s">
        <v>637</v>
      </c>
      <c r="CN332" t="s">
        <v>125</v>
      </c>
      <c r="CO332" t="s">
        <v>72</v>
      </c>
      <c r="CP332">
        <v>46085</v>
      </c>
      <c r="CQ332">
        <v>1</v>
      </c>
      <c r="CR332">
        <v>1</v>
      </c>
      <c r="CT332">
        <v>1</v>
      </c>
      <c r="CV332">
        <v>1.5046296296296297E-4</v>
      </c>
      <c r="CW332">
        <v>1.5046296296296297E-4</v>
      </c>
      <c r="CX332">
        <v>0.27261574074074074</v>
      </c>
      <c r="CY332">
        <v>0.11065972222222223</v>
      </c>
      <c r="CZ332">
        <v>140</v>
      </c>
      <c r="DA332">
        <v>290</v>
      </c>
      <c r="DB332">
        <v>16</v>
      </c>
      <c r="DC332">
        <v>1.5625</v>
      </c>
      <c r="DD332">
        <v>30306</v>
      </c>
      <c r="DE332">
        <v>0.1143</v>
      </c>
      <c r="DM332">
        <v>82</v>
      </c>
    </row>
    <row r="333" spans="91:118" x14ac:dyDescent="0.25">
      <c r="CM333" t="s">
        <v>637</v>
      </c>
      <c r="CN333" t="s">
        <v>125</v>
      </c>
      <c r="CO333" t="s">
        <v>72</v>
      </c>
      <c r="CP333">
        <v>46091</v>
      </c>
      <c r="CQ333">
        <v>1</v>
      </c>
      <c r="CR333">
        <v>1</v>
      </c>
      <c r="CT333">
        <v>1</v>
      </c>
      <c r="CV333">
        <v>5.7870370370370373E-5</v>
      </c>
      <c r="CW333">
        <v>5.7870370370370373E-5</v>
      </c>
      <c r="CX333">
        <v>0.31137731481481479</v>
      </c>
      <c r="CY333">
        <v>0.11128472222222222</v>
      </c>
      <c r="CZ333">
        <v>139</v>
      </c>
      <c r="DA333">
        <v>381</v>
      </c>
      <c r="DB333">
        <v>16</v>
      </c>
      <c r="DC333">
        <v>1.75</v>
      </c>
      <c r="DD333">
        <v>26753</v>
      </c>
      <c r="DE333">
        <v>0.11509999999999999</v>
      </c>
      <c r="DM333">
        <v>82</v>
      </c>
    </row>
    <row r="334" spans="91:118" x14ac:dyDescent="0.25">
      <c r="CM334" t="s">
        <v>637</v>
      </c>
      <c r="CN334" t="s">
        <v>125</v>
      </c>
      <c r="CO334" t="s">
        <v>72</v>
      </c>
      <c r="CP334">
        <v>46104</v>
      </c>
      <c r="CQ334">
        <v>1</v>
      </c>
      <c r="CR334">
        <v>1</v>
      </c>
      <c r="CT334">
        <v>1</v>
      </c>
      <c r="CV334">
        <v>0</v>
      </c>
      <c r="CW334">
        <v>0</v>
      </c>
      <c r="CX334">
        <v>0.19688657407407406</v>
      </c>
      <c r="CY334">
        <v>0.14645833333333333</v>
      </c>
      <c r="CZ334">
        <v>109</v>
      </c>
      <c r="DA334">
        <v>307</v>
      </c>
      <c r="DB334">
        <v>10</v>
      </c>
      <c r="DC334">
        <v>1.8</v>
      </c>
      <c r="DD334">
        <v>49785</v>
      </c>
      <c r="DE334">
        <v>9.1700000000000004E-2</v>
      </c>
      <c r="DM334">
        <v>82</v>
      </c>
    </row>
    <row r="335" spans="91:118" x14ac:dyDescent="0.25">
      <c r="CM335" t="s">
        <v>637</v>
      </c>
      <c r="CN335" t="s">
        <v>125</v>
      </c>
      <c r="CO335" t="s">
        <v>72</v>
      </c>
      <c r="CP335">
        <v>46105</v>
      </c>
      <c r="CQ335">
        <v>1</v>
      </c>
      <c r="CR335">
        <v>1</v>
      </c>
      <c r="CT335">
        <v>1</v>
      </c>
      <c r="CV335">
        <v>4.6296296296296294E-5</v>
      </c>
      <c r="CW335">
        <v>4.6296296296296294E-5</v>
      </c>
      <c r="CX335">
        <v>0.21326388888888889</v>
      </c>
      <c r="CY335">
        <v>0.1643287037037037</v>
      </c>
      <c r="CZ335">
        <v>136</v>
      </c>
      <c r="DA335">
        <v>311</v>
      </c>
      <c r="DB335">
        <v>25</v>
      </c>
      <c r="DC335">
        <v>1.72</v>
      </c>
      <c r="DD335">
        <v>22188</v>
      </c>
      <c r="DE335">
        <v>0.18379999999999999</v>
      </c>
      <c r="DF335">
        <v>1</v>
      </c>
      <c r="DG335">
        <v>0.04</v>
      </c>
      <c r="DH335">
        <v>2500</v>
      </c>
      <c r="DI335">
        <v>2500</v>
      </c>
      <c r="DJ335">
        <v>2500</v>
      </c>
      <c r="DK335">
        <v>1</v>
      </c>
      <c r="DL335">
        <v>0.1033</v>
      </c>
      <c r="DM335">
        <v>82</v>
      </c>
      <c r="DN335">
        <v>2500</v>
      </c>
    </row>
    <row r="336" spans="91:118" x14ac:dyDescent="0.25">
      <c r="CM336" t="s">
        <v>637</v>
      </c>
      <c r="CN336" t="s">
        <v>125</v>
      </c>
      <c r="CO336" t="s">
        <v>12</v>
      </c>
      <c r="CP336">
        <v>46091</v>
      </c>
      <c r="CQ336">
        <v>1</v>
      </c>
      <c r="CR336">
        <v>1</v>
      </c>
      <c r="CT336">
        <v>1</v>
      </c>
      <c r="CV336">
        <v>3.1250000000000001E-4</v>
      </c>
      <c r="CW336">
        <v>3.1250000000000001E-4</v>
      </c>
      <c r="CX336">
        <v>0.30515046296296294</v>
      </c>
      <c r="CY336">
        <v>0.12547453703703704</v>
      </c>
      <c r="CZ336">
        <v>87</v>
      </c>
      <c r="DA336">
        <v>227</v>
      </c>
      <c r="DB336">
        <v>17</v>
      </c>
      <c r="DC336" t="s">
        <v>847</v>
      </c>
      <c r="DD336">
        <v>22429</v>
      </c>
      <c r="DE336">
        <v>0.19539999999999999</v>
      </c>
      <c r="DM336">
        <v>82</v>
      </c>
    </row>
    <row r="337" spans="91:118" x14ac:dyDescent="0.25">
      <c r="CM337" t="s">
        <v>637</v>
      </c>
      <c r="CN337" t="s">
        <v>125</v>
      </c>
      <c r="CO337" t="s">
        <v>12</v>
      </c>
      <c r="CP337">
        <v>46104</v>
      </c>
      <c r="CQ337">
        <v>1</v>
      </c>
      <c r="CR337">
        <v>1</v>
      </c>
      <c r="CT337">
        <v>1</v>
      </c>
      <c r="CV337">
        <v>1.0416666666666667E-4</v>
      </c>
      <c r="CW337">
        <v>1.0416666666666667E-4</v>
      </c>
      <c r="CX337">
        <v>0.17686342592592594</v>
      </c>
      <c r="CY337">
        <v>0.16592592592592592</v>
      </c>
      <c r="CZ337">
        <v>83</v>
      </c>
      <c r="DA337">
        <v>205</v>
      </c>
      <c r="DB337">
        <v>13</v>
      </c>
      <c r="DC337" t="s">
        <v>730</v>
      </c>
      <c r="DD337">
        <v>30438</v>
      </c>
      <c r="DE337">
        <v>0.15659999999999999</v>
      </c>
      <c r="DM337">
        <v>82</v>
      </c>
    </row>
    <row r="338" spans="91:118" x14ac:dyDescent="0.25">
      <c r="CM338" t="s">
        <v>637</v>
      </c>
      <c r="CN338" t="s">
        <v>125</v>
      </c>
      <c r="CO338" t="s">
        <v>12</v>
      </c>
      <c r="CP338">
        <v>46106</v>
      </c>
      <c r="CQ338">
        <v>1</v>
      </c>
      <c r="CR338">
        <v>1</v>
      </c>
      <c r="CT338">
        <v>1</v>
      </c>
      <c r="CV338">
        <v>4.2824074074074075E-4</v>
      </c>
      <c r="CW338">
        <v>4.2824074074074075E-4</v>
      </c>
      <c r="CX338">
        <v>0.15685185185185185</v>
      </c>
      <c r="CY338">
        <v>0.19828703703703704</v>
      </c>
      <c r="CZ338">
        <v>96</v>
      </c>
      <c r="DA338">
        <v>220</v>
      </c>
      <c r="DB338">
        <v>19</v>
      </c>
      <c r="DC338" t="s">
        <v>685</v>
      </c>
      <c r="DD338">
        <v>35192</v>
      </c>
      <c r="DE338">
        <v>0.19789999999999999</v>
      </c>
      <c r="DF338">
        <v>2</v>
      </c>
      <c r="DG338">
        <v>0.1053</v>
      </c>
      <c r="DH338">
        <v>3500</v>
      </c>
      <c r="DI338">
        <v>1750</v>
      </c>
      <c r="DJ338">
        <v>3000</v>
      </c>
      <c r="DK338">
        <v>0.85709999999999997</v>
      </c>
      <c r="DL338">
        <v>0.18529999999999999</v>
      </c>
      <c r="DM338">
        <v>82</v>
      </c>
      <c r="DN338">
        <v>3000</v>
      </c>
    </row>
    <row r="339" spans="91:118" x14ac:dyDescent="0.25">
      <c r="CM339" t="s">
        <v>637</v>
      </c>
      <c r="CN339" t="s">
        <v>125</v>
      </c>
      <c r="CO339" t="s">
        <v>122</v>
      </c>
      <c r="CP339">
        <v>46085</v>
      </c>
      <c r="CQ339">
        <v>1</v>
      </c>
      <c r="CR339">
        <v>1</v>
      </c>
      <c r="CT339">
        <v>1</v>
      </c>
      <c r="CV339">
        <v>0</v>
      </c>
      <c r="CW339">
        <v>0</v>
      </c>
      <c r="CX339">
        <v>0.21517361111111111</v>
      </c>
      <c r="CY339">
        <v>6.7557870370370365E-2</v>
      </c>
      <c r="CZ339">
        <v>60</v>
      </c>
      <c r="DA339">
        <v>176</v>
      </c>
      <c r="DB339">
        <v>11</v>
      </c>
      <c r="DC339" t="s">
        <v>676</v>
      </c>
      <c r="DD339">
        <v>19476</v>
      </c>
      <c r="DE339">
        <v>0.18329999999999999</v>
      </c>
      <c r="DM339">
        <v>82</v>
      </c>
    </row>
    <row r="340" spans="91:118" x14ac:dyDescent="0.25">
      <c r="CM340" t="s">
        <v>637</v>
      </c>
      <c r="CN340" t="s">
        <v>125</v>
      </c>
      <c r="CO340" t="s">
        <v>122</v>
      </c>
      <c r="CP340">
        <v>46091</v>
      </c>
      <c r="CQ340">
        <v>1</v>
      </c>
      <c r="CR340">
        <v>1</v>
      </c>
      <c r="CT340">
        <v>1</v>
      </c>
      <c r="CV340">
        <v>0</v>
      </c>
      <c r="CW340">
        <v>0</v>
      </c>
      <c r="CX340">
        <v>0.25474537037037037</v>
      </c>
      <c r="CY340">
        <v>0.11164351851851852</v>
      </c>
      <c r="CZ340">
        <v>72</v>
      </c>
      <c r="DA340">
        <v>289</v>
      </c>
      <c r="DB340">
        <v>14</v>
      </c>
      <c r="DC340" t="s">
        <v>991</v>
      </c>
      <c r="DD340">
        <v>31964</v>
      </c>
      <c r="DE340">
        <v>0.19439999999999999</v>
      </c>
      <c r="DM340">
        <v>82</v>
      </c>
    </row>
    <row r="341" spans="91:118" x14ac:dyDescent="0.25">
      <c r="CM341" t="s">
        <v>637</v>
      </c>
      <c r="CN341" t="s">
        <v>125</v>
      </c>
      <c r="CO341" t="s">
        <v>75</v>
      </c>
      <c r="CP341">
        <v>46085</v>
      </c>
      <c r="CQ341">
        <v>1</v>
      </c>
      <c r="CR341">
        <v>1</v>
      </c>
      <c r="CT341">
        <v>1</v>
      </c>
      <c r="CV341">
        <v>8.1018518518518516E-5</v>
      </c>
      <c r="CW341">
        <v>8.1018518518518516E-5</v>
      </c>
      <c r="CX341">
        <v>0.26829861111111108</v>
      </c>
      <c r="CY341">
        <v>6.8935185185185183E-2</v>
      </c>
      <c r="CZ341">
        <v>86</v>
      </c>
      <c r="DA341">
        <v>215</v>
      </c>
      <c r="DB341">
        <v>8</v>
      </c>
      <c r="DC341">
        <v>2.125</v>
      </c>
      <c r="DD341">
        <v>21595</v>
      </c>
      <c r="DE341">
        <v>9.2999999999999999E-2</v>
      </c>
      <c r="DM341">
        <v>82</v>
      </c>
    </row>
    <row r="342" spans="91:118" x14ac:dyDescent="0.25">
      <c r="CM342" t="s">
        <v>637</v>
      </c>
      <c r="CN342" t="s">
        <v>125</v>
      </c>
      <c r="CO342" t="s">
        <v>75</v>
      </c>
      <c r="CP342">
        <v>46090</v>
      </c>
      <c r="CQ342">
        <v>1</v>
      </c>
      <c r="CR342">
        <v>1</v>
      </c>
      <c r="CT342">
        <v>1</v>
      </c>
      <c r="CV342">
        <v>2.6620370370370372E-4</v>
      </c>
      <c r="CW342">
        <v>2.6620370370370372E-4</v>
      </c>
      <c r="CX342">
        <v>0.23145833333333332</v>
      </c>
      <c r="CY342">
        <v>7.211805555555556E-2</v>
      </c>
      <c r="CZ342">
        <v>74</v>
      </c>
      <c r="DA342">
        <v>142</v>
      </c>
      <c r="DB342">
        <v>13</v>
      </c>
      <c r="DC342" t="s">
        <v>993</v>
      </c>
      <c r="DD342">
        <v>15149</v>
      </c>
      <c r="DE342">
        <v>0.1757</v>
      </c>
      <c r="DF342">
        <v>3</v>
      </c>
      <c r="DG342">
        <v>0.23080000000000001</v>
      </c>
      <c r="DH342">
        <v>4740</v>
      </c>
      <c r="DI342">
        <v>1580</v>
      </c>
      <c r="DJ342">
        <v>4430</v>
      </c>
      <c r="DK342">
        <v>0.93459999999999999</v>
      </c>
      <c r="DL342">
        <v>0.25169999999999998</v>
      </c>
      <c r="DM342">
        <v>82</v>
      </c>
      <c r="DN342">
        <v>2215</v>
      </c>
    </row>
    <row r="343" spans="91:118" x14ac:dyDescent="0.25">
      <c r="CM343" t="s">
        <v>637</v>
      </c>
      <c r="CN343" t="s">
        <v>125</v>
      </c>
      <c r="CO343" t="s">
        <v>75</v>
      </c>
      <c r="CP343">
        <v>46091</v>
      </c>
      <c r="CQ343">
        <v>1</v>
      </c>
      <c r="CR343">
        <v>1</v>
      </c>
      <c r="CT343">
        <v>1</v>
      </c>
      <c r="CV343">
        <v>2.6620370370370372E-4</v>
      </c>
      <c r="CW343">
        <v>2.6620370370370372E-4</v>
      </c>
      <c r="CX343">
        <v>0.31327546296296294</v>
      </c>
      <c r="CY343">
        <v>9.4537037037037031E-2</v>
      </c>
      <c r="CZ343">
        <v>104</v>
      </c>
      <c r="DA343">
        <v>192</v>
      </c>
      <c r="DB343">
        <v>16</v>
      </c>
      <c r="DC343">
        <v>1.5</v>
      </c>
      <c r="DD343">
        <v>28994</v>
      </c>
      <c r="DE343">
        <v>0.15379999999999999</v>
      </c>
      <c r="DM343">
        <v>82</v>
      </c>
    </row>
    <row r="344" spans="91:118" x14ac:dyDescent="0.25">
      <c r="CM344" t="s">
        <v>637</v>
      </c>
      <c r="CN344" t="s">
        <v>125</v>
      </c>
      <c r="CO344" t="s">
        <v>75</v>
      </c>
      <c r="CP344">
        <v>46097</v>
      </c>
      <c r="CQ344">
        <v>1</v>
      </c>
      <c r="CR344">
        <v>1</v>
      </c>
      <c r="CT344">
        <v>1</v>
      </c>
      <c r="CV344">
        <v>1.7361111111111112E-4</v>
      </c>
      <c r="CW344">
        <v>1.7361111111111112E-4</v>
      </c>
      <c r="CX344">
        <v>0.28219907407407407</v>
      </c>
      <c r="CY344">
        <v>9.9062499999999998E-2</v>
      </c>
      <c r="CZ344">
        <v>86</v>
      </c>
      <c r="DA344">
        <v>173</v>
      </c>
      <c r="DB344">
        <v>32</v>
      </c>
      <c r="DC344">
        <v>2.0625</v>
      </c>
      <c r="DD344">
        <v>34780</v>
      </c>
      <c r="DE344">
        <v>0.37209999999999999</v>
      </c>
      <c r="DF344">
        <v>1</v>
      </c>
      <c r="DG344">
        <v>3.1300000000000001E-2</v>
      </c>
      <c r="DH344">
        <v>750</v>
      </c>
      <c r="DI344">
        <v>750</v>
      </c>
      <c r="DJ344">
        <v>750</v>
      </c>
      <c r="DK344">
        <v>1</v>
      </c>
      <c r="DL344">
        <v>0.78149999999999997</v>
      </c>
      <c r="DM344">
        <v>82</v>
      </c>
      <c r="DN344">
        <v>750</v>
      </c>
    </row>
    <row r="345" spans="91:118" x14ac:dyDescent="0.25">
      <c r="CM345" t="s">
        <v>637</v>
      </c>
      <c r="CN345" t="s">
        <v>125</v>
      </c>
      <c r="CO345" t="s">
        <v>75</v>
      </c>
      <c r="CP345">
        <v>46099</v>
      </c>
      <c r="CQ345">
        <v>1</v>
      </c>
      <c r="CR345">
        <v>1</v>
      </c>
      <c r="CT345">
        <v>1</v>
      </c>
      <c r="CV345">
        <v>4.5138888888888887E-4</v>
      </c>
      <c r="CW345">
        <v>4.5138888888888887E-4</v>
      </c>
      <c r="CX345">
        <v>0.20504629629629631</v>
      </c>
      <c r="CY345">
        <v>0.12574074074074074</v>
      </c>
      <c r="CZ345">
        <v>116</v>
      </c>
      <c r="DA345">
        <v>171</v>
      </c>
      <c r="DB345">
        <v>14</v>
      </c>
      <c r="DC345">
        <v>1.5</v>
      </c>
      <c r="DD345">
        <v>57394</v>
      </c>
      <c r="DE345">
        <v>0.1207</v>
      </c>
      <c r="DF345">
        <v>1</v>
      </c>
      <c r="DG345">
        <v>7.1400000000000005E-2</v>
      </c>
      <c r="DH345">
        <v>281</v>
      </c>
      <c r="DI345">
        <v>281</v>
      </c>
      <c r="DJ345">
        <v>281</v>
      </c>
      <c r="DK345">
        <v>1</v>
      </c>
      <c r="DM345">
        <v>82</v>
      </c>
      <c r="DN345">
        <v>281</v>
      </c>
    </row>
    <row r="346" spans="91:118" x14ac:dyDescent="0.25">
      <c r="CM346" t="s">
        <v>637</v>
      </c>
      <c r="CN346" t="s">
        <v>125</v>
      </c>
      <c r="CO346" t="s">
        <v>75</v>
      </c>
      <c r="CP346">
        <v>46104</v>
      </c>
      <c r="CQ346">
        <v>1</v>
      </c>
      <c r="CR346">
        <v>1</v>
      </c>
      <c r="CT346">
        <v>1</v>
      </c>
      <c r="CV346">
        <v>3.9351851851851852E-4</v>
      </c>
      <c r="CW346">
        <v>3.9351851851851852E-4</v>
      </c>
      <c r="CX346">
        <v>0.1875</v>
      </c>
      <c r="CY346">
        <v>0.13939814814814816</v>
      </c>
      <c r="CZ346">
        <v>86</v>
      </c>
      <c r="DA346">
        <v>172</v>
      </c>
      <c r="DB346">
        <v>14</v>
      </c>
      <c r="DC346" t="s">
        <v>682</v>
      </c>
      <c r="DD346">
        <v>16303</v>
      </c>
      <c r="DE346">
        <v>0.1628</v>
      </c>
      <c r="DF346">
        <v>1</v>
      </c>
      <c r="DG346">
        <v>7.1400000000000005E-2</v>
      </c>
      <c r="DH346">
        <v>515</v>
      </c>
      <c r="DI346">
        <v>515</v>
      </c>
      <c r="DM346">
        <v>82</v>
      </c>
    </row>
    <row r="347" spans="91:118" x14ac:dyDescent="0.25">
      <c r="CM347" t="s">
        <v>637</v>
      </c>
      <c r="CN347" t="s">
        <v>125</v>
      </c>
      <c r="CO347" t="s">
        <v>206</v>
      </c>
      <c r="CP347">
        <v>46083</v>
      </c>
      <c r="CQ347">
        <v>1</v>
      </c>
      <c r="CR347">
        <v>1</v>
      </c>
      <c r="CT347">
        <v>1</v>
      </c>
      <c r="CV347">
        <v>1.0416666666666667E-4</v>
      </c>
      <c r="CW347">
        <v>1.0416666666666667E-4</v>
      </c>
      <c r="CX347">
        <v>0.29362268518518519</v>
      </c>
      <c r="CY347">
        <v>5.6458333333333333E-2</v>
      </c>
      <c r="CZ347">
        <v>133</v>
      </c>
      <c r="DA347">
        <v>288</v>
      </c>
      <c r="DB347">
        <v>25</v>
      </c>
      <c r="DC347">
        <v>1.96</v>
      </c>
      <c r="DD347">
        <v>19804</v>
      </c>
      <c r="DE347">
        <v>0.188</v>
      </c>
      <c r="DF347">
        <v>5</v>
      </c>
      <c r="DG347">
        <v>0.2</v>
      </c>
      <c r="DH347">
        <v>8079</v>
      </c>
      <c r="DI347">
        <v>1616</v>
      </c>
      <c r="DJ347">
        <v>8079</v>
      </c>
      <c r="DK347">
        <v>1</v>
      </c>
      <c r="DL347">
        <v>0.2702</v>
      </c>
      <c r="DM347">
        <v>82</v>
      </c>
      <c r="DN347">
        <v>1616</v>
      </c>
    </row>
    <row r="348" spans="91:118" x14ac:dyDescent="0.25">
      <c r="CM348" t="s">
        <v>637</v>
      </c>
      <c r="CN348" t="s">
        <v>125</v>
      </c>
      <c r="CO348" t="s">
        <v>206</v>
      </c>
      <c r="CP348">
        <v>46085</v>
      </c>
      <c r="CQ348">
        <v>1</v>
      </c>
      <c r="CR348">
        <v>1</v>
      </c>
      <c r="CT348">
        <v>1</v>
      </c>
      <c r="CV348">
        <v>1.7361111111111112E-4</v>
      </c>
      <c r="CW348">
        <v>1.7361111111111112E-4</v>
      </c>
      <c r="CX348">
        <v>0.28091435185185187</v>
      </c>
      <c r="CY348">
        <v>6.7557870370370365E-2</v>
      </c>
      <c r="CZ348">
        <v>121</v>
      </c>
      <c r="DA348">
        <v>289</v>
      </c>
      <c r="DB348">
        <v>27</v>
      </c>
      <c r="DC348" t="s">
        <v>729</v>
      </c>
      <c r="DD348">
        <v>16337</v>
      </c>
      <c r="DE348">
        <v>0.22309999999999999</v>
      </c>
      <c r="DM348">
        <v>82</v>
      </c>
    </row>
    <row r="349" spans="91:118" x14ac:dyDescent="0.25">
      <c r="CM349" t="s">
        <v>637</v>
      </c>
      <c r="CN349" t="s">
        <v>125</v>
      </c>
      <c r="CO349" t="s">
        <v>206</v>
      </c>
      <c r="CP349">
        <v>46091</v>
      </c>
      <c r="CQ349">
        <v>1</v>
      </c>
      <c r="CR349">
        <v>1</v>
      </c>
      <c r="CT349">
        <v>1</v>
      </c>
      <c r="CV349">
        <v>4.6296296296296294E-5</v>
      </c>
      <c r="CW349">
        <v>4.6296296296296294E-5</v>
      </c>
      <c r="CX349">
        <v>0.32621527777777776</v>
      </c>
      <c r="CY349">
        <v>0.10421296296296297</v>
      </c>
      <c r="CZ349">
        <v>197</v>
      </c>
      <c r="DA349">
        <v>461</v>
      </c>
      <c r="DB349">
        <v>29</v>
      </c>
      <c r="DC349" t="s">
        <v>870</v>
      </c>
      <c r="DD349">
        <v>42552</v>
      </c>
      <c r="DE349">
        <v>0.1472</v>
      </c>
      <c r="DM349">
        <v>82</v>
      </c>
    </row>
    <row r="350" spans="91:118" x14ac:dyDescent="0.25">
      <c r="CM350" t="s">
        <v>637</v>
      </c>
      <c r="CN350" t="s">
        <v>125</v>
      </c>
      <c r="CO350" t="s">
        <v>206</v>
      </c>
      <c r="CP350">
        <v>46104</v>
      </c>
      <c r="CQ350">
        <v>1</v>
      </c>
      <c r="CR350">
        <v>1</v>
      </c>
      <c r="CT350">
        <v>1</v>
      </c>
      <c r="CV350">
        <v>2.6620370370370372E-4</v>
      </c>
      <c r="CW350">
        <v>2.6620370370370372E-4</v>
      </c>
      <c r="CX350">
        <v>0.19763888888888889</v>
      </c>
      <c r="CY350">
        <v>0.16093750000000001</v>
      </c>
      <c r="CZ350">
        <v>133</v>
      </c>
      <c r="DA350">
        <v>284</v>
      </c>
      <c r="DB350">
        <v>22</v>
      </c>
      <c r="DC350">
        <v>1.5</v>
      </c>
      <c r="DD350">
        <v>32131</v>
      </c>
      <c r="DE350">
        <v>0.16539999999999999</v>
      </c>
      <c r="DM350">
        <v>82</v>
      </c>
    </row>
    <row r="351" spans="91:118" x14ac:dyDescent="0.25">
      <c r="CM351" t="s">
        <v>637</v>
      </c>
      <c r="CN351" t="s">
        <v>125</v>
      </c>
      <c r="CO351" t="s">
        <v>206</v>
      </c>
      <c r="CP351">
        <v>46111</v>
      </c>
      <c r="CQ351">
        <v>1</v>
      </c>
      <c r="CR351">
        <v>1</v>
      </c>
      <c r="CT351">
        <v>1</v>
      </c>
      <c r="CV351">
        <v>8.1018518518518516E-5</v>
      </c>
      <c r="CW351">
        <v>8.1018518518518516E-5</v>
      </c>
      <c r="CX351">
        <v>0.24311342592592591</v>
      </c>
      <c r="CY351">
        <v>0.15332175925925925</v>
      </c>
      <c r="CZ351">
        <v>162</v>
      </c>
      <c r="DA351">
        <v>381</v>
      </c>
      <c r="DB351">
        <v>38</v>
      </c>
      <c r="DC351" t="s">
        <v>685</v>
      </c>
      <c r="DD351">
        <v>18912</v>
      </c>
      <c r="DE351">
        <v>0.2346</v>
      </c>
      <c r="DF351">
        <v>1</v>
      </c>
      <c r="DG351">
        <v>2.63E-2</v>
      </c>
      <c r="DH351">
        <v>200</v>
      </c>
      <c r="DI351">
        <v>200</v>
      </c>
      <c r="DM351">
        <v>82</v>
      </c>
    </row>
    <row r="352" spans="91:118" x14ac:dyDescent="0.25">
      <c r="CM352" t="s">
        <v>637</v>
      </c>
      <c r="CN352" t="s">
        <v>125</v>
      </c>
      <c r="CO352" t="s">
        <v>59</v>
      </c>
      <c r="CP352">
        <v>46091</v>
      </c>
      <c r="CQ352">
        <v>1</v>
      </c>
      <c r="CR352">
        <v>1</v>
      </c>
      <c r="CT352">
        <v>1</v>
      </c>
      <c r="CV352">
        <v>2.3148148148148147E-5</v>
      </c>
      <c r="CW352">
        <v>2.3148148148148147E-5</v>
      </c>
      <c r="CX352">
        <v>0.30486111111111114</v>
      </c>
      <c r="CY352">
        <v>0.11508101851851851</v>
      </c>
      <c r="CZ352">
        <v>187</v>
      </c>
      <c r="DA352">
        <v>294</v>
      </c>
      <c r="DB352">
        <v>15</v>
      </c>
      <c r="DC352" t="s">
        <v>828</v>
      </c>
      <c r="DD352">
        <v>32212</v>
      </c>
      <c r="DE352">
        <v>8.0199999999999994E-2</v>
      </c>
      <c r="DM352">
        <v>82</v>
      </c>
    </row>
    <row r="353" spans="91:118" x14ac:dyDescent="0.25">
      <c r="CM353" t="s">
        <v>637</v>
      </c>
      <c r="CN353" t="s">
        <v>125</v>
      </c>
      <c r="CO353" t="s">
        <v>59</v>
      </c>
      <c r="CP353">
        <v>46105</v>
      </c>
      <c r="CQ353">
        <v>1</v>
      </c>
      <c r="CR353">
        <v>1</v>
      </c>
      <c r="CS353">
        <v>1</v>
      </c>
      <c r="CV353">
        <v>4.5717592592592589E-3</v>
      </c>
      <c r="CW353">
        <v>4.5717592592592589E-3</v>
      </c>
      <c r="CX353">
        <v>0.26250000000000001</v>
      </c>
      <c r="CY353">
        <v>6.0289351851851851E-2</v>
      </c>
      <c r="CZ353">
        <v>293</v>
      </c>
      <c r="DA353">
        <v>435</v>
      </c>
      <c r="DB353">
        <v>40</v>
      </c>
      <c r="DC353">
        <v>1.75</v>
      </c>
      <c r="DD353">
        <v>32596</v>
      </c>
      <c r="DE353">
        <v>0.13650000000000001</v>
      </c>
      <c r="DF353">
        <v>2</v>
      </c>
      <c r="DG353">
        <v>0.05</v>
      </c>
      <c r="DH353">
        <v>3000</v>
      </c>
      <c r="DI353">
        <v>1500</v>
      </c>
      <c r="DJ353">
        <v>3000</v>
      </c>
      <c r="DK353">
        <v>1</v>
      </c>
      <c r="DL353">
        <v>0.15359999999999999</v>
      </c>
      <c r="DM353">
        <v>82</v>
      </c>
      <c r="DN353">
        <v>1500</v>
      </c>
    </row>
    <row r="354" spans="91:118" x14ac:dyDescent="0.25">
      <c r="CM354" t="s">
        <v>637</v>
      </c>
      <c r="CN354" t="s">
        <v>2</v>
      </c>
      <c r="CO354" t="s">
        <v>15</v>
      </c>
      <c r="CP354">
        <v>46092</v>
      </c>
      <c r="CQ354">
        <v>1</v>
      </c>
      <c r="CR354">
        <v>1</v>
      </c>
      <c r="CT354">
        <v>1</v>
      </c>
      <c r="CV354">
        <v>5.7870370370370373E-5</v>
      </c>
      <c r="CW354">
        <v>5.7870370370370373E-5</v>
      </c>
      <c r="CX354">
        <v>0.24986111111111112</v>
      </c>
      <c r="CY354">
        <v>9.1296296296296292E-2</v>
      </c>
      <c r="CZ354">
        <v>104</v>
      </c>
      <c r="DA354">
        <v>122</v>
      </c>
      <c r="DB354">
        <v>9</v>
      </c>
      <c r="DC354" t="s">
        <v>729</v>
      </c>
      <c r="DD354">
        <v>40039</v>
      </c>
      <c r="DE354">
        <v>8.6499999999999994E-2</v>
      </c>
      <c r="DM354">
        <v>82</v>
      </c>
    </row>
    <row r="355" spans="91:118" x14ac:dyDescent="0.25">
      <c r="CM355" t="s">
        <v>637</v>
      </c>
      <c r="CN355" t="s">
        <v>2</v>
      </c>
      <c r="CO355" t="s">
        <v>15</v>
      </c>
      <c r="CP355">
        <v>46106</v>
      </c>
      <c r="CQ355">
        <v>1</v>
      </c>
      <c r="CR355">
        <v>1</v>
      </c>
      <c r="CT355">
        <v>1</v>
      </c>
      <c r="CV355">
        <v>9.2592592592592588E-5</v>
      </c>
      <c r="CW355">
        <v>9.2592592592592588E-5</v>
      </c>
      <c r="CX355">
        <v>0.16462962962962963</v>
      </c>
      <c r="CY355">
        <v>0.17644675925925926</v>
      </c>
      <c r="CZ355">
        <v>131</v>
      </c>
      <c r="DA355">
        <v>153</v>
      </c>
      <c r="DB355">
        <v>7</v>
      </c>
      <c r="DC355" t="s">
        <v>733</v>
      </c>
      <c r="DD355">
        <v>33724</v>
      </c>
      <c r="DE355">
        <v>5.3400000000000003E-2</v>
      </c>
      <c r="DM355">
        <v>82</v>
      </c>
    </row>
    <row r="356" spans="91:118" x14ac:dyDescent="0.25">
      <c r="CM356" t="s">
        <v>637</v>
      </c>
      <c r="CN356" t="s">
        <v>2</v>
      </c>
      <c r="CO356" t="s">
        <v>377</v>
      </c>
      <c r="CP356">
        <v>46092</v>
      </c>
      <c r="CQ356">
        <v>1</v>
      </c>
      <c r="CR356">
        <v>1</v>
      </c>
      <c r="CT356">
        <v>1</v>
      </c>
      <c r="CV356">
        <v>0</v>
      </c>
      <c r="CW356">
        <v>0</v>
      </c>
      <c r="CX356">
        <v>0.23871527777777779</v>
      </c>
      <c r="CY356">
        <v>0.12457175925925926</v>
      </c>
      <c r="CZ356">
        <v>60</v>
      </c>
      <c r="DA356">
        <v>108</v>
      </c>
      <c r="DB356">
        <v>19</v>
      </c>
      <c r="DC356" t="s">
        <v>1037</v>
      </c>
      <c r="DD356">
        <v>37354</v>
      </c>
      <c r="DE356">
        <v>0.31669999999999998</v>
      </c>
      <c r="DM356">
        <v>82</v>
      </c>
    </row>
    <row r="357" spans="91:118" x14ac:dyDescent="0.25">
      <c r="CM357" t="s">
        <v>637</v>
      </c>
      <c r="CN357" t="s">
        <v>2</v>
      </c>
      <c r="CO357" t="s">
        <v>377</v>
      </c>
      <c r="CP357">
        <v>46094</v>
      </c>
      <c r="CQ357">
        <v>1</v>
      </c>
      <c r="CR357">
        <v>1</v>
      </c>
      <c r="CT357">
        <v>1</v>
      </c>
      <c r="CV357">
        <v>6.134259259259259E-4</v>
      </c>
      <c r="CW357">
        <v>6.134259259259259E-4</v>
      </c>
      <c r="CX357">
        <v>0.16024305555555557</v>
      </c>
      <c r="CY357">
        <v>0.18644675925925927</v>
      </c>
      <c r="CZ357">
        <v>70</v>
      </c>
      <c r="DA357">
        <v>137</v>
      </c>
      <c r="DB357">
        <v>32</v>
      </c>
      <c r="DC357">
        <v>1.71875</v>
      </c>
      <c r="DD357">
        <v>28388</v>
      </c>
      <c r="DE357">
        <v>0.45710000000000001</v>
      </c>
      <c r="DM357">
        <v>82</v>
      </c>
    </row>
    <row r="358" spans="91:118" x14ac:dyDescent="0.25">
      <c r="CM358" t="s">
        <v>637</v>
      </c>
      <c r="CN358" t="s">
        <v>2</v>
      </c>
      <c r="CO358" t="s">
        <v>377</v>
      </c>
      <c r="CP358">
        <v>46106</v>
      </c>
      <c r="CQ358">
        <v>1</v>
      </c>
      <c r="CR358">
        <v>1</v>
      </c>
      <c r="CT358">
        <v>1</v>
      </c>
      <c r="CV358">
        <v>0</v>
      </c>
      <c r="CW358">
        <v>0</v>
      </c>
      <c r="CX358">
        <v>0.11534722222222223</v>
      </c>
      <c r="CY358">
        <v>0.24349537037037036</v>
      </c>
      <c r="CZ358">
        <v>72</v>
      </c>
      <c r="DA358">
        <v>149</v>
      </c>
      <c r="DB358">
        <v>18</v>
      </c>
      <c r="DC358">
        <v>1.5</v>
      </c>
      <c r="DD358">
        <v>36611</v>
      </c>
      <c r="DE358">
        <v>0.25</v>
      </c>
      <c r="DM358">
        <v>82</v>
      </c>
    </row>
    <row r="359" spans="91:118" x14ac:dyDescent="0.25">
      <c r="CM359" t="s">
        <v>637</v>
      </c>
      <c r="CN359" t="s">
        <v>2</v>
      </c>
      <c r="CO359" t="s">
        <v>377</v>
      </c>
      <c r="CP359">
        <v>46107</v>
      </c>
      <c r="CQ359">
        <v>1</v>
      </c>
      <c r="CR359">
        <v>1</v>
      </c>
      <c r="CT359">
        <v>1</v>
      </c>
      <c r="CV359">
        <v>0</v>
      </c>
      <c r="CW359">
        <v>0</v>
      </c>
      <c r="CX359">
        <v>0.17707175925925925</v>
      </c>
      <c r="CY359">
        <v>0.10865740740740741</v>
      </c>
      <c r="CZ359">
        <v>79</v>
      </c>
      <c r="DA359">
        <v>155</v>
      </c>
      <c r="DB359">
        <v>25</v>
      </c>
      <c r="DC359">
        <v>1.76</v>
      </c>
      <c r="DD359">
        <v>21498</v>
      </c>
      <c r="DE359">
        <v>0.3165</v>
      </c>
      <c r="DF359">
        <v>1</v>
      </c>
      <c r="DG359">
        <v>0.04</v>
      </c>
      <c r="DH359">
        <v>2000</v>
      </c>
      <c r="DI359">
        <v>2000</v>
      </c>
      <c r="DJ359">
        <v>2000</v>
      </c>
      <c r="DK359">
        <v>1</v>
      </c>
      <c r="DL359">
        <v>0.1027</v>
      </c>
      <c r="DM359">
        <v>82</v>
      </c>
      <c r="DN359">
        <v>2000</v>
      </c>
    </row>
    <row r="360" spans="91:118" x14ac:dyDescent="0.25">
      <c r="CM360" t="s">
        <v>637</v>
      </c>
      <c r="CN360" t="s">
        <v>2</v>
      </c>
      <c r="CO360" t="s">
        <v>377</v>
      </c>
      <c r="CP360">
        <v>46108</v>
      </c>
      <c r="CQ360">
        <v>1</v>
      </c>
      <c r="CR360">
        <v>1</v>
      </c>
      <c r="CT360">
        <v>1</v>
      </c>
      <c r="CV360">
        <v>3.3564814814814812E-4</v>
      </c>
      <c r="CW360">
        <v>3.3564814814814812E-4</v>
      </c>
      <c r="CX360">
        <v>0.15224537037037036</v>
      </c>
      <c r="CY360">
        <v>0.19483796296296296</v>
      </c>
      <c r="CZ360">
        <v>88</v>
      </c>
      <c r="DA360">
        <v>172</v>
      </c>
      <c r="DB360">
        <v>27</v>
      </c>
      <c r="DC360" t="s">
        <v>930</v>
      </c>
      <c r="DD360">
        <v>30123</v>
      </c>
      <c r="DE360">
        <v>0.30680000000000002</v>
      </c>
      <c r="DF360">
        <v>1</v>
      </c>
      <c r="DG360">
        <v>3.6999999999999998E-2</v>
      </c>
      <c r="DH360">
        <v>1434</v>
      </c>
      <c r="DI360">
        <v>1434</v>
      </c>
      <c r="DJ360">
        <v>1434</v>
      </c>
      <c r="DK360">
        <v>1</v>
      </c>
      <c r="DM360">
        <v>82</v>
      </c>
      <c r="DN360">
        <v>1434</v>
      </c>
    </row>
    <row r="361" spans="91:118" x14ac:dyDescent="0.25">
      <c r="CM361" t="s">
        <v>637</v>
      </c>
      <c r="CN361" t="s">
        <v>2</v>
      </c>
      <c r="CO361" t="s">
        <v>22</v>
      </c>
      <c r="CP361">
        <v>46090</v>
      </c>
      <c r="CQ361">
        <v>1</v>
      </c>
      <c r="CR361">
        <v>1</v>
      </c>
      <c r="CT361">
        <v>1</v>
      </c>
      <c r="CV361">
        <v>0</v>
      </c>
      <c r="CW361">
        <v>0</v>
      </c>
      <c r="CX361">
        <v>0.22202546296296297</v>
      </c>
      <c r="CY361">
        <v>8.6458333333333331E-2</v>
      </c>
      <c r="CZ361">
        <v>42</v>
      </c>
      <c r="DA361">
        <v>95</v>
      </c>
      <c r="DB361">
        <v>17</v>
      </c>
      <c r="DC361" t="s">
        <v>824</v>
      </c>
      <c r="DD361">
        <v>27901</v>
      </c>
      <c r="DE361">
        <v>0.40479999999999999</v>
      </c>
      <c r="DF361">
        <v>1</v>
      </c>
      <c r="DG361">
        <v>5.8799999999999998E-2</v>
      </c>
      <c r="DH361">
        <v>1000</v>
      </c>
      <c r="DI361">
        <v>1000</v>
      </c>
      <c r="DJ361">
        <v>1000</v>
      </c>
      <c r="DK361">
        <v>1</v>
      </c>
      <c r="DL361">
        <v>0.1946</v>
      </c>
      <c r="DM361">
        <v>82</v>
      </c>
      <c r="DN361">
        <v>1000</v>
      </c>
    </row>
    <row r="362" spans="91:118" x14ac:dyDescent="0.25">
      <c r="CM362" t="s">
        <v>637</v>
      </c>
      <c r="CN362" t="s">
        <v>2</v>
      </c>
      <c r="CO362" t="s">
        <v>22</v>
      </c>
      <c r="CP362">
        <v>46092</v>
      </c>
      <c r="CQ362">
        <v>1</v>
      </c>
      <c r="CR362">
        <v>1</v>
      </c>
      <c r="CT362">
        <v>1</v>
      </c>
      <c r="CV362">
        <v>0</v>
      </c>
      <c r="CW362">
        <v>0</v>
      </c>
      <c r="CX362">
        <v>0.22956018518518517</v>
      </c>
      <c r="CY362">
        <v>7.4224537037037033E-2</v>
      </c>
      <c r="CZ362">
        <v>68</v>
      </c>
      <c r="DA362">
        <v>133</v>
      </c>
      <c r="DB362">
        <v>10</v>
      </c>
      <c r="DC362">
        <v>1.4</v>
      </c>
      <c r="DD362">
        <v>45767</v>
      </c>
      <c r="DE362">
        <v>0.14710000000000001</v>
      </c>
      <c r="DM362">
        <v>82</v>
      </c>
    </row>
    <row r="363" spans="91:118" x14ac:dyDescent="0.25">
      <c r="CM363" t="s">
        <v>637</v>
      </c>
      <c r="CN363" t="s">
        <v>2</v>
      </c>
      <c r="CO363" t="s">
        <v>22</v>
      </c>
      <c r="CP363">
        <v>46094</v>
      </c>
      <c r="CQ363">
        <v>1</v>
      </c>
      <c r="CR363">
        <v>1</v>
      </c>
      <c r="CT363">
        <v>1</v>
      </c>
      <c r="CV363">
        <v>1.7361111111111112E-4</v>
      </c>
      <c r="CW363">
        <v>1.7361111111111112E-4</v>
      </c>
      <c r="CX363">
        <v>0.20219907407407409</v>
      </c>
      <c r="CY363">
        <v>0.1391087962962963</v>
      </c>
      <c r="CZ363">
        <v>47</v>
      </c>
      <c r="DA363">
        <v>97</v>
      </c>
      <c r="DB363">
        <v>16</v>
      </c>
      <c r="DC363">
        <v>1.4375</v>
      </c>
      <c r="DD363">
        <v>33097</v>
      </c>
      <c r="DE363">
        <v>0.34039999999999998</v>
      </c>
      <c r="DM363">
        <v>82</v>
      </c>
    </row>
    <row r="364" spans="91:118" x14ac:dyDescent="0.25">
      <c r="CM364" t="s">
        <v>637</v>
      </c>
      <c r="CN364" t="s">
        <v>2</v>
      </c>
      <c r="CO364" t="s">
        <v>22</v>
      </c>
      <c r="CP364">
        <v>46101</v>
      </c>
      <c r="CQ364">
        <v>1</v>
      </c>
      <c r="CR364">
        <v>1</v>
      </c>
      <c r="CT364">
        <v>1</v>
      </c>
      <c r="CV364">
        <v>0</v>
      </c>
      <c r="CW364">
        <v>0</v>
      </c>
      <c r="CX364">
        <v>0.20531250000000001</v>
      </c>
      <c r="CY364">
        <v>0.15163194444444444</v>
      </c>
      <c r="CZ364">
        <v>63</v>
      </c>
      <c r="DA364">
        <v>113</v>
      </c>
      <c r="DB364">
        <v>15</v>
      </c>
      <c r="DC364">
        <v>1.4</v>
      </c>
      <c r="DD364">
        <v>38916</v>
      </c>
      <c r="DE364">
        <v>0.23810000000000001</v>
      </c>
      <c r="DF364">
        <v>1</v>
      </c>
      <c r="DG364">
        <v>6.6699999999999995E-2</v>
      </c>
      <c r="DH364">
        <v>1000</v>
      </c>
      <c r="DI364">
        <v>1000</v>
      </c>
      <c r="DJ364">
        <v>1000</v>
      </c>
      <c r="DK364">
        <v>1</v>
      </c>
      <c r="DM364">
        <v>82</v>
      </c>
      <c r="DN364">
        <v>1000</v>
      </c>
    </row>
    <row r="365" spans="91:118" x14ac:dyDescent="0.25">
      <c r="CM365" t="s">
        <v>637</v>
      </c>
      <c r="CN365" t="s">
        <v>2</v>
      </c>
      <c r="CO365" t="s">
        <v>22</v>
      </c>
      <c r="CP365">
        <v>46106</v>
      </c>
      <c r="CQ365">
        <v>1</v>
      </c>
      <c r="CR365">
        <v>1</v>
      </c>
      <c r="CT365">
        <v>1</v>
      </c>
      <c r="CV365">
        <v>0</v>
      </c>
      <c r="CW365">
        <v>0</v>
      </c>
      <c r="CX365">
        <v>0.16313657407407409</v>
      </c>
      <c r="CY365">
        <v>0.17880787037037038</v>
      </c>
      <c r="CZ365">
        <v>55</v>
      </c>
      <c r="DA365">
        <v>87</v>
      </c>
      <c r="DB365">
        <v>11</v>
      </c>
      <c r="DC365" t="s">
        <v>986</v>
      </c>
      <c r="DD365">
        <v>39894</v>
      </c>
      <c r="DE365">
        <v>0.2</v>
      </c>
      <c r="DM365">
        <v>82</v>
      </c>
    </row>
    <row r="366" spans="91:118" x14ac:dyDescent="0.25">
      <c r="CM366" t="s">
        <v>637</v>
      </c>
      <c r="CN366" t="s">
        <v>2</v>
      </c>
      <c r="CO366" t="s">
        <v>24</v>
      </c>
      <c r="CP366">
        <v>46092</v>
      </c>
      <c r="CQ366">
        <v>1</v>
      </c>
      <c r="CR366">
        <v>1</v>
      </c>
      <c r="CT366">
        <v>1</v>
      </c>
      <c r="CV366">
        <v>1.0416666666666667E-4</v>
      </c>
      <c r="CW366">
        <v>1.0416666666666667E-4</v>
      </c>
      <c r="CX366">
        <v>0.25658564814814816</v>
      </c>
      <c r="CY366">
        <v>9.5856481481481487E-2</v>
      </c>
      <c r="CZ366">
        <v>61</v>
      </c>
      <c r="DA366">
        <v>133</v>
      </c>
      <c r="DB366">
        <v>26</v>
      </c>
      <c r="DC366" t="s">
        <v>746</v>
      </c>
      <c r="DD366">
        <v>39347</v>
      </c>
      <c r="DE366">
        <v>0.42620000000000002</v>
      </c>
      <c r="DM366">
        <v>82</v>
      </c>
    </row>
    <row r="367" spans="91:118" x14ac:dyDescent="0.25">
      <c r="CM367" t="s">
        <v>637</v>
      </c>
      <c r="CN367" t="s">
        <v>2</v>
      </c>
      <c r="CO367" t="s">
        <v>24</v>
      </c>
      <c r="CP367">
        <v>46093</v>
      </c>
      <c r="CQ367">
        <v>1</v>
      </c>
      <c r="CR367">
        <v>1</v>
      </c>
      <c r="CT367">
        <v>1</v>
      </c>
      <c r="CV367">
        <v>9.2592592592592588E-5</v>
      </c>
      <c r="CW367">
        <v>9.2592592592592588E-5</v>
      </c>
      <c r="CX367">
        <v>0.24601851851851853</v>
      </c>
      <c r="CY367">
        <v>0.10813657407407408</v>
      </c>
      <c r="CZ367">
        <v>74</v>
      </c>
      <c r="DA367">
        <v>147</v>
      </c>
      <c r="DB367">
        <v>35</v>
      </c>
      <c r="DC367">
        <v>1.6</v>
      </c>
      <c r="DD367">
        <v>17975</v>
      </c>
      <c r="DE367">
        <v>0.47299999999999998</v>
      </c>
      <c r="DF367">
        <v>2</v>
      </c>
      <c r="DG367">
        <v>5.7099999999999998E-2</v>
      </c>
      <c r="DH367">
        <v>1000</v>
      </c>
      <c r="DI367">
        <v>500</v>
      </c>
      <c r="DJ367">
        <v>600</v>
      </c>
      <c r="DK367">
        <v>0.6</v>
      </c>
      <c r="DM367">
        <v>82</v>
      </c>
      <c r="DN367">
        <v>600</v>
      </c>
    </row>
    <row r="368" spans="91:118" x14ac:dyDescent="0.25">
      <c r="CM368" t="s">
        <v>637</v>
      </c>
      <c r="CN368" t="s">
        <v>2</v>
      </c>
      <c r="CO368" t="s">
        <v>24</v>
      </c>
      <c r="CP368">
        <v>46097</v>
      </c>
      <c r="CQ368">
        <v>1</v>
      </c>
      <c r="CR368">
        <v>1</v>
      </c>
      <c r="CT368">
        <v>1</v>
      </c>
      <c r="CV368">
        <v>1.25E-3</v>
      </c>
      <c r="CW368">
        <v>1.25E-3</v>
      </c>
      <c r="CX368">
        <v>0.28649305555555554</v>
      </c>
      <c r="CY368">
        <v>0.13324074074074074</v>
      </c>
      <c r="CZ368">
        <v>79</v>
      </c>
      <c r="DA368">
        <v>164</v>
      </c>
      <c r="DB368">
        <v>36</v>
      </c>
      <c r="DC368" t="s">
        <v>835</v>
      </c>
      <c r="DD368">
        <v>18177</v>
      </c>
      <c r="DE368">
        <v>0.45569999999999999</v>
      </c>
      <c r="DF368">
        <v>1</v>
      </c>
      <c r="DG368">
        <v>2.7799999999999998E-2</v>
      </c>
      <c r="DH368">
        <v>4000</v>
      </c>
      <c r="DI368">
        <v>4000</v>
      </c>
      <c r="DJ368">
        <v>4000</v>
      </c>
      <c r="DK368">
        <v>1</v>
      </c>
      <c r="DL368">
        <v>0.14929999999999999</v>
      </c>
      <c r="DM368">
        <v>82</v>
      </c>
      <c r="DN368">
        <v>4000</v>
      </c>
    </row>
    <row r="369" spans="91:118" x14ac:dyDescent="0.25">
      <c r="CM369" t="s">
        <v>637</v>
      </c>
      <c r="CN369" t="s">
        <v>2</v>
      </c>
      <c r="CO369" t="s">
        <v>13</v>
      </c>
      <c r="CP369">
        <v>46083</v>
      </c>
      <c r="CQ369">
        <v>1</v>
      </c>
      <c r="CR369">
        <v>1</v>
      </c>
      <c r="CT369">
        <v>1</v>
      </c>
      <c r="CV369">
        <v>5.7870370370370373E-5</v>
      </c>
      <c r="CW369">
        <v>5.7870370370370373E-5</v>
      </c>
      <c r="CX369">
        <v>0.25381944444444443</v>
      </c>
      <c r="CY369">
        <v>4.4363425925925924E-2</v>
      </c>
      <c r="CZ369">
        <v>81</v>
      </c>
      <c r="DA369">
        <v>155</v>
      </c>
      <c r="DB369">
        <v>25</v>
      </c>
      <c r="DC369">
        <v>1.52</v>
      </c>
      <c r="DD369">
        <v>26563</v>
      </c>
      <c r="DE369">
        <v>0.30859999999999999</v>
      </c>
      <c r="DF369">
        <v>6</v>
      </c>
      <c r="DG369">
        <v>0.24</v>
      </c>
      <c r="DH369">
        <v>8618</v>
      </c>
      <c r="DI369">
        <v>1436</v>
      </c>
      <c r="DJ369">
        <v>8098</v>
      </c>
      <c r="DK369">
        <v>0.93969999999999998</v>
      </c>
      <c r="DL369">
        <v>6.54E-2</v>
      </c>
      <c r="DM369">
        <v>82</v>
      </c>
      <c r="DN369">
        <v>1620</v>
      </c>
    </row>
    <row r="370" spans="91:118" x14ac:dyDescent="0.25">
      <c r="CM370" t="s">
        <v>637</v>
      </c>
      <c r="CN370" t="s">
        <v>2</v>
      </c>
      <c r="CO370" t="s">
        <v>13</v>
      </c>
      <c r="CP370">
        <v>46092</v>
      </c>
      <c r="CQ370">
        <v>1</v>
      </c>
      <c r="CR370">
        <v>1</v>
      </c>
      <c r="CT370">
        <v>1</v>
      </c>
      <c r="CV370">
        <v>1.7476851851851852E-3</v>
      </c>
      <c r="CW370">
        <v>1.7476851851851852E-3</v>
      </c>
      <c r="CX370">
        <v>0.25270833333333331</v>
      </c>
      <c r="CY370">
        <v>8.0775462962962966E-2</v>
      </c>
      <c r="CZ370">
        <v>68</v>
      </c>
      <c r="DA370">
        <v>167</v>
      </c>
      <c r="DB370">
        <v>13</v>
      </c>
      <c r="DC370" t="s">
        <v>746</v>
      </c>
      <c r="DD370">
        <v>59197</v>
      </c>
      <c r="DE370">
        <v>0.19120000000000001</v>
      </c>
      <c r="DM370">
        <v>82</v>
      </c>
    </row>
    <row r="371" spans="91:118" x14ac:dyDescent="0.25">
      <c r="CM371" t="s">
        <v>637</v>
      </c>
      <c r="CN371" t="s">
        <v>2</v>
      </c>
      <c r="CO371" t="s">
        <v>564</v>
      </c>
      <c r="CP371">
        <v>46094</v>
      </c>
      <c r="CQ371">
        <v>1</v>
      </c>
      <c r="CR371">
        <v>1</v>
      </c>
      <c r="CT371">
        <v>1</v>
      </c>
      <c r="CV371">
        <v>0</v>
      </c>
      <c r="CW371">
        <v>0</v>
      </c>
      <c r="CX371">
        <v>0.24527777777777779</v>
      </c>
      <c r="CY371">
        <v>8.1365740740740738E-2</v>
      </c>
      <c r="CZ371">
        <v>61</v>
      </c>
      <c r="DA371">
        <v>94</v>
      </c>
      <c r="DB371">
        <v>21</v>
      </c>
      <c r="DC371" t="s">
        <v>721</v>
      </c>
      <c r="DD371">
        <v>27852</v>
      </c>
      <c r="DE371">
        <v>0.34429999999999999</v>
      </c>
      <c r="DM371">
        <v>82</v>
      </c>
    </row>
    <row r="372" spans="91:118" x14ac:dyDescent="0.25">
      <c r="CM372" t="s">
        <v>637</v>
      </c>
      <c r="CN372" t="s">
        <v>2</v>
      </c>
      <c r="CO372" t="s">
        <v>564</v>
      </c>
      <c r="CP372">
        <v>46106</v>
      </c>
      <c r="CQ372">
        <v>1</v>
      </c>
      <c r="CR372">
        <v>1</v>
      </c>
      <c r="CT372">
        <v>1</v>
      </c>
      <c r="CV372">
        <v>0</v>
      </c>
      <c r="CW372">
        <v>0</v>
      </c>
      <c r="CX372">
        <v>0.17509259259259261</v>
      </c>
      <c r="CY372">
        <v>0.17914351851851851</v>
      </c>
      <c r="CZ372">
        <v>69</v>
      </c>
      <c r="DA372">
        <v>82</v>
      </c>
      <c r="DB372">
        <v>9</v>
      </c>
      <c r="DC372" t="s">
        <v>721</v>
      </c>
      <c r="DD372">
        <v>27792</v>
      </c>
      <c r="DE372">
        <v>0.13039999999999999</v>
      </c>
      <c r="DM372">
        <v>82</v>
      </c>
    </row>
    <row r="373" spans="91:118" x14ac:dyDescent="0.25">
      <c r="CM373" t="s">
        <v>637</v>
      </c>
      <c r="CN373" t="s">
        <v>2</v>
      </c>
      <c r="CO373" t="s">
        <v>65</v>
      </c>
      <c r="CP373">
        <v>46092</v>
      </c>
      <c r="CQ373">
        <v>1</v>
      </c>
      <c r="CR373">
        <v>1</v>
      </c>
      <c r="CT373">
        <v>1</v>
      </c>
      <c r="CV373">
        <v>2.7777777777777778E-4</v>
      </c>
      <c r="CW373">
        <v>2.7777777777777778E-4</v>
      </c>
      <c r="CX373">
        <v>0.25660879629629629</v>
      </c>
      <c r="CY373">
        <v>9.1817129629629624E-2</v>
      </c>
      <c r="CZ373">
        <v>49</v>
      </c>
      <c r="DA373">
        <v>122</v>
      </c>
      <c r="DB373">
        <v>13</v>
      </c>
      <c r="DC373">
        <v>1</v>
      </c>
      <c r="DD373">
        <v>20943</v>
      </c>
      <c r="DE373">
        <v>0.26529999999999998</v>
      </c>
      <c r="DM373">
        <v>82</v>
      </c>
    </row>
    <row r="374" spans="91:118" x14ac:dyDescent="0.25">
      <c r="CM374" t="s">
        <v>637</v>
      </c>
      <c r="CN374" t="s">
        <v>2</v>
      </c>
      <c r="CO374" t="s">
        <v>65</v>
      </c>
      <c r="CP374">
        <v>46094</v>
      </c>
      <c r="CQ374">
        <v>1</v>
      </c>
      <c r="CR374">
        <v>1</v>
      </c>
      <c r="CT374">
        <v>1</v>
      </c>
      <c r="CV374">
        <v>2.6620370370370372E-4</v>
      </c>
      <c r="CW374">
        <v>2.6620370370370372E-4</v>
      </c>
      <c r="CX374">
        <v>0.25893518518518521</v>
      </c>
      <c r="CY374">
        <v>9.4270833333333331E-2</v>
      </c>
      <c r="CZ374">
        <v>47</v>
      </c>
      <c r="DA374">
        <v>115</v>
      </c>
      <c r="DB374">
        <v>7</v>
      </c>
      <c r="DC374" t="s">
        <v>806</v>
      </c>
      <c r="DD374">
        <v>11237</v>
      </c>
      <c r="DE374">
        <v>0.1489</v>
      </c>
      <c r="DM374">
        <v>82</v>
      </c>
    </row>
    <row r="375" spans="91:118" x14ac:dyDescent="0.25">
      <c r="CM375" t="s">
        <v>637</v>
      </c>
      <c r="CN375" t="s">
        <v>2</v>
      </c>
      <c r="CO375" t="s">
        <v>23</v>
      </c>
      <c r="CP375">
        <v>46097</v>
      </c>
      <c r="CQ375">
        <v>1</v>
      </c>
      <c r="CR375">
        <v>1</v>
      </c>
      <c r="CT375">
        <v>1</v>
      </c>
      <c r="CV375">
        <v>0</v>
      </c>
      <c r="CW375">
        <v>0</v>
      </c>
      <c r="CX375">
        <v>0.27621527777777777</v>
      </c>
      <c r="CY375">
        <v>0.11847222222222223</v>
      </c>
      <c r="CZ375">
        <v>83</v>
      </c>
      <c r="DA375">
        <v>163</v>
      </c>
      <c r="DB375">
        <v>20</v>
      </c>
      <c r="DC375">
        <v>1.8</v>
      </c>
      <c r="DD375">
        <v>24921</v>
      </c>
      <c r="DE375">
        <v>0.24099999999999999</v>
      </c>
      <c r="DF375">
        <v>1</v>
      </c>
      <c r="DG375">
        <v>0.05</v>
      </c>
      <c r="DH375">
        <v>250</v>
      </c>
      <c r="DI375">
        <v>250</v>
      </c>
      <c r="DJ375">
        <v>250</v>
      </c>
      <c r="DK375">
        <v>1</v>
      </c>
      <c r="DM375">
        <v>82</v>
      </c>
      <c r="DN375">
        <v>250</v>
      </c>
    </row>
    <row r="376" spans="91:118" x14ac:dyDescent="0.25">
      <c r="CM376" t="s">
        <v>637</v>
      </c>
      <c r="CN376" t="s">
        <v>2</v>
      </c>
      <c r="CO376" t="s">
        <v>23</v>
      </c>
      <c r="CP376">
        <v>46098</v>
      </c>
      <c r="CQ376">
        <v>1</v>
      </c>
      <c r="CR376">
        <v>1</v>
      </c>
      <c r="CT376">
        <v>1</v>
      </c>
      <c r="CV376">
        <v>1.8518518518518518E-4</v>
      </c>
      <c r="CW376">
        <v>1.8518518518518518E-4</v>
      </c>
      <c r="CX376">
        <v>0.19387731481481482</v>
      </c>
      <c r="CY376">
        <v>3.6134259259259262E-2</v>
      </c>
      <c r="CZ376">
        <v>51</v>
      </c>
      <c r="DA376">
        <v>114</v>
      </c>
      <c r="DB376">
        <v>19</v>
      </c>
      <c r="DC376" t="s">
        <v>794</v>
      </c>
      <c r="DD376">
        <v>21938</v>
      </c>
      <c r="DE376">
        <v>0.3725</v>
      </c>
      <c r="DF376">
        <v>1</v>
      </c>
      <c r="DG376">
        <v>5.2600000000000001E-2</v>
      </c>
      <c r="DH376">
        <v>2200</v>
      </c>
      <c r="DI376">
        <v>2200</v>
      </c>
      <c r="DJ376">
        <v>2200</v>
      </c>
      <c r="DK376">
        <v>1</v>
      </c>
      <c r="DL376">
        <v>0.1022</v>
      </c>
      <c r="DM376">
        <v>82</v>
      </c>
      <c r="DN376">
        <v>2200</v>
      </c>
    </row>
    <row r="377" spans="91:118" x14ac:dyDescent="0.25">
      <c r="CM377" t="s">
        <v>637</v>
      </c>
      <c r="CN377" t="s">
        <v>2</v>
      </c>
      <c r="CO377" t="s">
        <v>23</v>
      </c>
      <c r="CP377">
        <v>46106</v>
      </c>
      <c r="CQ377">
        <v>1</v>
      </c>
      <c r="CR377">
        <v>1</v>
      </c>
      <c r="CT377">
        <v>1</v>
      </c>
      <c r="CV377">
        <v>0</v>
      </c>
      <c r="CW377">
        <v>0</v>
      </c>
      <c r="CX377">
        <v>0.17233796296296297</v>
      </c>
      <c r="CY377">
        <v>0.1875</v>
      </c>
      <c r="CZ377">
        <v>80</v>
      </c>
      <c r="DA377">
        <v>158</v>
      </c>
      <c r="DB377">
        <v>12</v>
      </c>
      <c r="DC377">
        <v>1.75</v>
      </c>
      <c r="DD377">
        <v>26677</v>
      </c>
      <c r="DE377">
        <v>0.15</v>
      </c>
      <c r="DM377">
        <v>82</v>
      </c>
    </row>
    <row r="378" spans="91:118" x14ac:dyDescent="0.25">
      <c r="CM378" t="s">
        <v>637</v>
      </c>
      <c r="CN378" t="s">
        <v>2</v>
      </c>
      <c r="CO378" t="s">
        <v>23</v>
      </c>
      <c r="CP378">
        <v>46112</v>
      </c>
      <c r="CQ378">
        <v>1</v>
      </c>
      <c r="CR378">
        <v>1</v>
      </c>
      <c r="CT378">
        <v>1</v>
      </c>
      <c r="CV378">
        <v>2.3148148148148147E-5</v>
      </c>
      <c r="CW378">
        <v>2.3148148148148147E-5</v>
      </c>
      <c r="CX378">
        <v>9.6643518518518517E-2</v>
      </c>
      <c r="CY378">
        <v>0.29961805555555554</v>
      </c>
      <c r="CZ378">
        <v>50</v>
      </c>
      <c r="DA378">
        <v>123</v>
      </c>
      <c r="DB378">
        <v>18</v>
      </c>
      <c r="DC378" t="s">
        <v>1020</v>
      </c>
      <c r="DD378">
        <v>22661</v>
      </c>
      <c r="DE378">
        <v>0.36</v>
      </c>
      <c r="DF378">
        <v>1</v>
      </c>
      <c r="DG378">
        <v>5.5599999999999997E-2</v>
      </c>
      <c r="DH378">
        <v>1850</v>
      </c>
      <c r="DI378">
        <v>1850</v>
      </c>
      <c r="DJ378">
        <v>1850</v>
      </c>
      <c r="DK378">
        <v>1</v>
      </c>
      <c r="DL378">
        <v>0.1</v>
      </c>
      <c r="DM378">
        <v>82</v>
      </c>
      <c r="DN378">
        <v>1850</v>
      </c>
    </row>
    <row r="379" spans="91:118" x14ac:dyDescent="0.25">
      <c r="CM379" t="s">
        <v>637</v>
      </c>
      <c r="CN379" t="s">
        <v>2</v>
      </c>
      <c r="CO379" t="s">
        <v>25</v>
      </c>
      <c r="CP379">
        <v>46104</v>
      </c>
      <c r="CQ379">
        <v>1</v>
      </c>
      <c r="CR379">
        <v>1</v>
      </c>
      <c r="CS379">
        <v>1</v>
      </c>
      <c r="CV379">
        <v>7.6273148148148151E-3</v>
      </c>
      <c r="CW379">
        <v>7.6273148148148151E-3</v>
      </c>
      <c r="CX379">
        <v>0.11976851851851852</v>
      </c>
      <c r="CY379">
        <v>0.15214120370370371</v>
      </c>
      <c r="CZ379">
        <v>31</v>
      </c>
      <c r="DA379">
        <v>72</v>
      </c>
      <c r="DB379">
        <v>9</v>
      </c>
      <c r="DC379" t="s">
        <v>752</v>
      </c>
      <c r="DD379">
        <v>38922</v>
      </c>
      <c r="DE379">
        <v>0.2903</v>
      </c>
      <c r="DF379">
        <v>1</v>
      </c>
      <c r="DG379">
        <v>0.1111</v>
      </c>
      <c r="DH379">
        <v>3400</v>
      </c>
      <c r="DI379">
        <v>3400</v>
      </c>
      <c r="DJ379">
        <v>3400</v>
      </c>
      <c r="DK379">
        <v>1</v>
      </c>
      <c r="DL379">
        <v>0.22839999999999999</v>
      </c>
      <c r="DM379">
        <v>82</v>
      </c>
      <c r="DN379">
        <v>3400</v>
      </c>
    </row>
    <row r="380" spans="91:118" x14ac:dyDescent="0.25">
      <c r="CM380" t="s">
        <v>637</v>
      </c>
      <c r="CN380" t="s">
        <v>2</v>
      </c>
      <c r="CO380" t="s">
        <v>25</v>
      </c>
      <c r="CP380">
        <v>46106</v>
      </c>
      <c r="CQ380">
        <v>1</v>
      </c>
      <c r="CR380">
        <v>1</v>
      </c>
      <c r="CT380">
        <v>1</v>
      </c>
      <c r="CV380">
        <v>0</v>
      </c>
      <c r="CW380">
        <v>0</v>
      </c>
      <c r="CX380">
        <v>0.14390046296296297</v>
      </c>
      <c r="CY380">
        <v>0.21562500000000001</v>
      </c>
      <c r="CZ380">
        <v>88</v>
      </c>
      <c r="DA380">
        <v>136</v>
      </c>
      <c r="DB380">
        <v>9</v>
      </c>
      <c r="DC380" t="s">
        <v>700</v>
      </c>
      <c r="DD380">
        <v>30706</v>
      </c>
      <c r="DE380">
        <v>0.1023</v>
      </c>
      <c r="DM380">
        <v>82</v>
      </c>
    </row>
    <row r="381" spans="91:118" x14ac:dyDescent="0.25">
      <c r="CM381" t="s">
        <v>637</v>
      </c>
      <c r="CN381" t="s">
        <v>2</v>
      </c>
      <c r="CO381" t="s">
        <v>17</v>
      </c>
      <c r="CP381">
        <v>46092</v>
      </c>
      <c r="CQ381">
        <v>1</v>
      </c>
      <c r="CR381">
        <v>1</v>
      </c>
      <c r="CT381">
        <v>1</v>
      </c>
      <c r="CV381">
        <v>2.6620370370370372E-4</v>
      </c>
      <c r="CW381">
        <v>2.6620370370370372E-4</v>
      </c>
      <c r="CX381">
        <v>0.22253472222222223</v>
      </c>
      <c r="CY381">
        <v>9.9618055555555557E-2</v>
      </c>
      <c r="CZ381">
        <v>63</v>
      </c>
      <c r="DA381">
        <v>129</v>
      </c>
      <c r="DB381">
        <v>11</v>
      </c>
      <c r="DC381" t="s">
        <v>1016</v>
      </c>
      <c r="DD381">
        <v>43335</v>
      </c>
      <c r="DE381">
        <v>0.17460000000000001</v>
      </c>
      <c r="DM381">
        <v>82</v>
      </c>
    </row>
    <row r="382" spans="91:118" x14ac:dyDescent="0.25">
      <c r="CM382" t="s">
        <v>637</v>
      </c>
      <c r="CN382" t="s">
        <v>2</v>
      </c>
      <c r="CO382" t="s">
        <v>17</v>
      </c>
      <c r="CP382">
        <v>46106</v>
      </c>
      <c r="CQ382">
        <v>1</v>
      </c>
      <c r="CR382">
        <v>1</v>
      </c>
      <c r="CT382">
        <v>1</v>
      </c>
      <c r="CV382">
        <v>2.7199074074074074E-3</v>
      </c>
      <c r="CW382">
        <v>2.7199074074074074E-3</v>
      </c>
      <c r="CX382">
        <v>0.17032407407407407</v>
      </c>
      <c r="CY382">
        <v>0.15342592592592594</v>
      </c>
      <c r="CZ382">
        <v>60</v>
      </c>
      <c r="DA382">
        <v>121</v>
      </c>
      <c r="DB382">
        <v>10</v>
      </c>
      <c r="DC382">
        <v>1.3</v>
      </c>
      <c r="DD382">
        <v>37890</v>
      </c>
      <c r="DE382">
        <v>0.16669999999999999</v>
      </c>
      <c r="DM382">
        <v>82</v>
      </c>
    </row>
    <row r="383" spans="91:118" x14ac:dyDescent="0.25">
      <c r="CM383" t="s">
        <v>637</v>
      </c>
      <c r="CN383" t="s">
        <v>2</v>
      </c>
      <c r="CO383" t="s">
        <v>207</v>
      </c>
      <c r="CP383">
        <v>46094</v>
      </c>
      <c r="CQ383">
        <v>1</v>
      </c>
      <c r="CR383">
        <v>1</v>
      </c>
      <c r="CT383">
        <v>1</v>
      </c>
      <c r="CV383">
        <v>1.273148148148148E-4</v>
      </c>
      <c r="CW383">
        <v>1.273148148148148E-4</v>
      </c>
      <c r="CX383">
        <v>0.26002314814814814</v>
      </c>
      <c r="CY383">
        <v>8.6967592592592596E-2</v>
      </c>
      <c r="CZ383">
        <v>161</v>
      </c>
      <c r="DA383">
        <v>238</v>
      </c>
      <c r="DB383">
        <v>25</v>
      </c>
      <c r="DC383">
        <v>1.48</v>
      </c>
      <c r="DD383">
        <v>24459</v>
      </c>
      <c r="DE383">
        <v>0.15529999999999999</v>
      </c>
      <c r="DM383">
        <v>82</v>
      </c>
    </row>
    <row r="384" spans="91:118" x14ac:dyDescent="0.25">
      <c r="CM384" t="s">
        <v>637</v>
      </c>
      <c r="CN384" t="s">
        <v>6</v>
      </c>
      <c r="CO384" t="s">
        <v>80</v>
      </c>
      <c r="CP384">
        <v>46091</v>
      </c>
      <c r="CQ384">
        <v>1</v>
      </c>
      <c r="CR384">
        <v>1</v>
      </c>
      <c r="CT384">
        <v>1</v>
      </c>
      <c r="CV384">
        <v>1.273148148148148E-4</v>
      </c>
      <c r="CW384">
        <v>1.273148148148148E-4</v>
      </c>
      <c r="CX384">
        <v>0.28304398148148147</v>
      </c>
      <c r="CY384">
        <v>0.10291666666666667</v>
      </c>
      <c r="CZ384">
        <v>123</v>
      </c>
      <c r="DA384">
        <v>152</v>
      </c>
      <c r="DB384">
        <v>12</v>
      </c>
      <c r="DC384">
        <v>1.5</v>
      </c>
      <c r="DD384">
        <v>60428</v>
      </c>
      <c r="DE384">
        <v>9.7600000000000006E-2</v>
      </c>
      <c r="DF384">
        <v>1</v>
      </c>
      <c r="DG384">
        <v>8.3299999999999999E-2</v>
      </c>
      <c r="DH384">
        <v>400</v>
      </c>
      <c r="DI384">
        <v>400</v>
      </c>
      <c r="DJ384">
        <v>400</v>
      </c>
      <c r="DK384">
        <v>1</v>
      </c>
      <c r="DM384">
        <v>82</v>
      </c>
      <c r="DN384">
        <v>400</v>
      </c>
    </row>
    <row r="385" spans="91:118" x14ac:dyDescent="0.25">
      <c r="CM385" t="s">
        <v>637</v>
      </c>
      <c r="CN385" t="s">
        <v>6</v>
      </c>
      <c r="CO385" t="s">
        <v>80</v>
      </c>
      <c r="CP385">
        <v>46106</v>
      </c>
      <c r="CQ385">
        <v>1</v>
      </c>
      <c r="CR385">
        <v>1</v>
      </c>
      <c r="CT385">
        <v>1</v>
      </c>
      <c r="CV385">
        <v>5.7870370370370373E-5</v>
      </c>
      <c r="CW385">
        <v>5.7870370370370373E-5</v>
      </c>
      <c r="CX385">
        <v>0.12987268518518519</v>
      </c>
      <c r="CY385">
        <v>0.17017361111111112</v>
      </c>
      <c r="CZ385">
        <v>54</v>
      </c>
      <c r="DA385">
        <v>91</v>
      </c>
      <c r="DB385">
        <v>12</v>
      </c>
      <c r="DC385" t="s">
        <v>1038</v>
      </c>
      <c r="DD385">
        <v>22486</v>
      </c>
      <c r="DE385">
        <v>0.22220000000000001</v>
      </c>
      <c r="DF385">
        <v>1</v>
      </c>
      <c r="DG385">
        <v>8.3299999999999999E-2</v>
      </c>
      <c r="DH385">
        <v>1000</v>
      </c>
      <c r="DI385">
        <v>1000</v>
      </c>
      <c r="DJ385">
        <v>1000</v>
      </c>
      <c r="DK385">
        <v>1</v>
      </c>
      <c r="DL385">
        <v>0.19</v>
      </c>
      <c r="DM385">
        <v>82</v>
      </c>
      <c r="DN385">
        <v>1000</v>
      </c>
    </row>
    <row r="386" spans="91:118" x14ac:dyDescent="0.25">
      <c r="CM386" t="s">
        <v>637</v>
      </c>
      <c r="CN386" t="s">
        <v>6</v>
      </c>
      <c r="CO386" t="s">
        <v>81</v>
      </c>
      <c r="CP386">
        <v>46099</v>
      </c>
      <c r="CQ386">
        <v>1</v>
      </c>
      <c r="CR386">
        <v>1</v>
      </c>
      <c r="CT386">
        <v>1</v>
      </c>
      <c r="CV386">
        <v>5.7870370370370373E-5</v>
      </c>
      <c r="CW386">
        <v>5.7870370370370373E-5</v>
      </c>
      <c r="CX386">
        <v>0.23488425925925926</v>
      </c>
      <c r="CY386">
        <v>0.14874999999999999</v>
      </c>
      <c r="CZ386">
        <v>107</v>
      </c>
      <c r="DA386">
        <v>198</v>
      </c>
      <c r="DB386">
        <v>14</v>
      </c>
      <c r="DC386" t="s">
        <v>732</v>
      </c>
      <c r="DD386">
        <v>14853</v>
      </c>
      <c r="DE386">
        <v>0.1308</v>
      </c>
      <c r="DF386">
        <v>1</v>
      </c>
      <c r="DG386">
        <v>7.1400000000000005E-2</v>
      </c>
      <c r="DH386">
        <v>150</v>
      </c>
      <c r="DI386">
        <v>150</v>
      </c>
      <c r="DJ386">
        <v>150</v>
      </c>
      <c r="DK386">
        <v>1</v>
      </c>
      <c r="DL386">
        <v>0.53410000000000002</v>
      </c>
      <c r="DM386">
        <v>82</v>
      </c>
      <c r="DN386">
        <v>150</v>
      </c>
    </row>
    <row r="387" spans="91:118" x14ac:dyDescent="0.25">
      <c r="CM387" t="s">
        <v>637</v>
      </c>
      <c r="CN387" t="s">
        <v>6</v>
      </c>
      <c r="CO387" t="s">
        <v>81</v>
      </c>
      <c r="CP387">
        <v>46100</v>
      </c>
      <c r="CQ387">
        <v>1</v>
      </c>
      <c r="CR387">
        <v>1</v>
      </c>
      <c r="CT387">
        <v>1</v>
      </c>
      <c r="CV387">
        <v>0</v>
      </c>
      <c r="CW387">
        <v>0</v>
      </c>
      <c r="CX387">
        <v>0.16608796296296297</v>
      </c>
      <c r="CY387">
        <v>0.11375</v>
      </c>
      <c r="CZ387">
        <v>71</v>
      </c>
      <c r="DA387">
        <v>121</v>
      </c>
      <c r="DB387">
        <v>12</v>
      </c>
      <c r="DC387" t="s">
        <v>715</v>
      </c>
      <c r="DD387">
        <v>18785</v>
      </c>
      <c r="DE387">
        <v>0.16900000000000001</v>
      </c>
      <c r="DF387">
        <v>1</v>
      </c>
      <c r="DG387">
        <v>8.3299999999999999E-2</v>
      </c>
      <c r="DH387">
        <v>398</v>
      </c>
      <c r="DI387">
        <v>398</v>
      </c>
      <c r="DJ387">
        <v>398</v>
      </c>
      <c r="DK387">
        <v>1</v>
      </c>
      <c r="DM387">
        <v>82</v>
      </c>
      <c r="DN387">
        <v>398</v>
      </c>
    </row>
    <row r="388" spans="91:118" x14ac:dyDescent="0.25">
      <c r="CM388" t="s">
        <v>637</v>
      </c>
      <c r="CN388" t="s">
        <v>6</v>
      </c>
      <c r="CO388" t="s">
        <v>35</v>
      </c>
      <c r="CP388">
        <v>46097</v>
      </c>
      <c r="CQ388">
        <v>1</v>
      </c>
      <c r="CR388">
        <v>1</v>
      </c>
      <c r="CT388">
        <v>1</v>
      </c>
      <c r="CV388">
        <v>1.8518518518518518E-4</v>
      </c>
      <c r="CW388">
        <v>1.8518518518518518E-4</v>
      </c>
      <c r="CX388">
        <v>0.2883101851851852</v>
      </c>
      <c r="CY388">
        <v>0.15041666666666667</v>
      </c>
      <c r="CZ388">
        <v>76</v>
      </c>
      <c r="DA388">
        <v>130</v>
      </c>
      <c r="DB388">
        <v>24</v>
      </c>
      <c r="DC388" t="s">
        <v>677</v>
      </c>
      <c r="DD388">
        <v>27773</v>
      </c>
      <c r="DE388">
        <v>0.31580000000000003</v>
      </c>
      <c r="DF388">
        <v>2</v>
      </c>
      <c r="DG388">
        <v>8.3299999999999999E-2</v>
      </c>
      <c r="DH388">
        <v>940</v>
      </c>
      <c r="DI388">
        <v>470</v>
      </c>
      <c r="DM388">
        <v>82</v>
      </c>
    </row>
    <row r="389" spans="91:118" x14ac:dyDescent="0.25">
      <c r="CM389" t="s">
        <v>637</v>
      </c>
      <c r="CN389" t="s">
        <v>6</v>
      </c>
      <c r="CO389" t="s">
        <v>50</v>
      </c>
      <c r="CP389">
        <v>46097</v>
      </c>
      <c r="CQ389">
        <v>1</v>
      </c>
      <c r="CR389">
        <v>1</v>
      </c>
      <c r="CS389">
        <v>1</v>
      </c>
      <c r="CV389">
        <v>8.6863425925925927E-2</v>
      </c>
      <c r="CW389">
        <v>8.6863425925925927E-2</v>
      </c>
      <c r="CX389">
        <v>0.22540509259259259</v>
      </c>
      <c r="CY389">
        <v>0.1328125</v>
      </c>
      <c r="CZ389">
        <v>58</v>
      </c>
      <c r="DA389">
        <v>92</v>
      </c>
      <c r="DB389">
        <v>18</v>
      </c>
      <c r="DC389" t="s">
        <v>752</v>
      </c>
      <c r="DD389">
        <v>13234</v>
      </c>
      <c r="DE389">
        <v>0.31030000000000002</v>
      </c>
      <c r="DF389">
        <v>1</v>
      </c>
      <c r="DG389">
        <v>5.5599999999999997E-2</v>
      </c>
      <c r="DH389">
        <v>1200</v>
      </c>
      <c r="DI389">
        <v>1200</v>
      </c>
      <c r="DJ389">
        <v>1200</v>
      </c>
      <c r="DK389">
        <v>1</v>
      </c>
      <c r="DL389">
        <v>0.13239999999999999</v>
      </c>
      <c r="DM389">
        <v>82</v>
      </c>
      <c r="DN389">
        <v>1200</v>
      </c>
    </row>
    <row r="390" spans="91:118" x14ac:dyDescent="0.25">
      <c r="CM390" t="s">
        <v>637</v>
      </c>
      <c r="CN390" t="s">
        <v>6</v>
      </c>
      <c r="CO390" t="s">
        <v>97</v>
      </c>
      <c r="CP390">
        <v>46105</v>
      </c>
      <c r="CQ390">
        <v>1</v>
      </c>
      <c r="CR390">
        <v>1</v>
      </c>
      <c r="CT390">
        <v>1</v>
      </c>
      <c r="CV390">
        <v>2.3148148148148147E-5</v>
      </c>
      <c r="CW390">
        <v>2.3148148148148147E-5</v>
      </c>
      <c r="CX390">
        <v>0.23065972222222222</v>
      </c>
      <c r="CY390">
        <v>0.17414351851851853</v>
      </c>
      <c r="CZ390">
        <v>148</v>
      </c>
      <c r="DA390">
        <v>230</v>
      </c>
      <c r="DB390">
        <v>32</v>
      </c>
      <c r="DC390">
        <v>1.71875</v>
      </c>
      <c r="DD390">
        <v>16996</v>
      </c>
      <c r="DE390">
        <v>0.2162</v>
      </c>
      <c r="DF390">
        <v>1</v>
      </c>
      <c r="DG390">
        <v>3.1300000000000001E-2</v>
      </c>
      <c r="DH390">
        <v>5000</v>
      </c>
      <c r="DI390">
        <v>5000</v>
      </c>
      <c r="DJ390">
        <v>5000</v>
      </c>
      <c r="DK390">
        <v>1</v>
      </c>
      <c r="DL390">
        <v>0.33150000000000002</v>
      </c>
      <c r="DM390">
        <v>82</v>
      </c>
      <c r="DN390">
        <v>5000</v>
      </c>
    </row>
    <row r="391" spans="91:118" x14ac:dyDescent="0.25">
      <c r="CM391" t="s">
        <v>637</v>
      </c>
      <c r="CN391" t="s">
        <v>6</v>
      </c>
      <c r="CO391" t="s">
        <v>34</v>
      </c>
      <c r="CP391">
        <v>46098</v>
      </c>
      <c r="CQ391">
        <v>1</v>
      </c>
      <c r="CR391">
        <v>1</v>
      </c>
      <c r="CT391">
        <v>1</v>
      </c>
      <c r="CV391">
        <v>2.8935185185185184E-4</v>
      </c>
      <c r="CW391">
        <v>2.8935185185185184E-4</v>
      </c>
      <c r="CX391">
        <v>0.21675925925925926</v>
      </c>
      <c r="CY391">
        <v>0.11574074074074074</v>
      </c>
      <c r="CZ391">
        <v>154</v>
      </c>
      <c r="DA391">
        <v>182</v>
      </c>
      <c r="DB391">
        <v>14</v>
      </c>
      <c r="DC391">
        <v>2</v>
      </c>
      <c r="DD391">
        <v>13317</v>
      </c>
      <c r="DE391">
        <v>9.0899999999999995E-2</v>
      </c>
      <c r="DF391">
        <v>1</v>
      </c>
      <c r="DG391">
        <v>7.1400000000000005E-2</v>
      </c>
      <c r="DH391">
        <v>2100</v>
      </c>
      <c r="DI391">
        <v>2100</v>
      </c>
      <c r="DJ391">
        <v>2100</v>
      </c>
      <c r="DK391">
        <v>1</v>
      </c>
      <c r="DL391">
        <v>0.18110000000000001</v>
      </c>
      <c r="DM391">
        <v>82</v>
      </c>
      <c r="DN391">
        <v>2100</v>
      </c>
    </row>
    <row r="392" spans="91:118" x14ac:dyDescent="0.25">
      <c r="CM392" t="s">
        <v>637</v>
      </c>
      <c r="CN392" t="s">
        <v>6</v>
      </c>
      <c r="CO392" t="s">
        <v>34</v>
      </c>
      <c r="CP392">
        <v>46105</v>
      </c>
      <c r="CQ392">
        <v>1</v>
      </c>
      <c r="CR392">
        <v>1</v>
      </c>
      <c r="CS392">
        <v>1</v>
      </c>
      <c r="CV392">
        <v>1.4039351851851851E-2</v>
      </c>
      <c r="CW392">
        <v>1.4039351851851851E-2</v>
      </c>
      <c r="CX392">
        <v>0.18836805555555555</v>
      </c>
      <c r="CY392">
        <v>0.18733796296296296</v>
      </c>
      <c r="CZ392">
        <v>132</v>
      </c>
      <c r="DA392">
        <v>149</v>
      </c>
      <c r="DB392">
        <v>10</v>
      </c>
      <c r="DC392">
        <v>1.9</v>
      </c>
      <c r="DD392">
        <v>29226</v>
      </c>
      <c r="DE392">
        <v>7.5800000000000006E-2</v>
      </c>
      <c r="DF392">
        <v>1</v>
      </c>
      <c r="DG392">
        <v>0.1</v>
      </c>
      <c r="DH392">
        <v>600</v>
      </c>
      <c r="DI392">
        <v>600</v>
      </c>
      <c r="DJ392">
        <v>600</v>
      </c>
      <c r="DK392">
        <v>1</v>
      </c>
      <c r="DL392">
        <v>0.32450000000000001</v>
      </c>
      <c r="DM392">
        <v>82</v>
      </c>
      <c r="DN392">
        <v>600</v>
      </c>
    </row>
    <row r="393" spans="91:118" x14ac:dyDescent="0.25">
      <c r="CM393" t="s">
        <v>637</v>
      </c>
      <c r="CN393" t="s">
        <v>7</v>
      </c>
      <c r="CO393" t="s">
        <v>41</v>
      </c>
      <c r="CP393">
        <v>46087</v>
      </c>
      <c r="CQ393">
        <v>1</v>
      </c>
      <c r="CR393">
        <v>1</v>
      </c>
      <c r="CV393">
        <v>0</v>
      </c>
      <c r="CW393">
        <v>0</v>
      </c>
      <c r="CX393">
        <v>0</v>
      </c>
      <c r="CY393">
        <v>0</v>
      </c>
      <c r="CZ393">
        <v>19</v>
      </c>
      <c r="DA393">
        <v>35</v>
      </c>
      <c r="DB393">
        <v>7</v>
      </c>
      <c r="DC393" t="s">
        <v>748</v>
      </c>
      <c r="DD393">
        <v>2906</v>
      </c>
      <c r="DE393">
        <v>0.36840000000000001</v>
      </c>
      <c r="DF393">
        <v>3</v>
      </c>
      <c r="DG393">
        <v>0.42859999999999998</v>
      </c>
      <c r="DH393">
        <v>2778</v>
      </c>
      <c r="DI393">
        <v>926</v>
      </c>
      <c r="DJ393">
        <v>2458</v>
      </c>
      <c r="DK393">
        <v>0.88480000000000003</v>
      </c>
      <c r="DL393">
        <v>0.19439999999999999</v>
      </c>
      <c r="DM393">
        <v>82</v>
      </c>
      <c r="DN393">
        <v>1229</v>
      </c>
    </row>
    <row r="394" spans="91:118" x14ac:dyDescent="0.25">
      <c r="CM394" t="s">
        <v>637</v>
      </c>
      <c r="CN394" t="s">
        <v>7</v>
      </c>
      <c r="CO394" t="s">
        <v>495</v>
      </c>
      <c r="CP394">
        <v>46097</v>
      </c>
      <c r="CQ394">
        <v>1</v>
      </c>
      <c r="CR394">
        <v>1</v>
      </c>
      <c r="CT394">
        <v>1</v>
      </c>
      <c r="CV394">
        <v>5.7870370370370373E-5</v>
      </c>
      <c r="CW394">
        <v>5.7870370370370373E-5</v>
      </c>
      <c r="CX394">
        <v>0.15761574074074075</v>
      </c>
      <c r="CY394">
        <v>0.28306712962962965</v>
      </c>
      <c r="CZ394">
        <v>121</v>
      </c>
      <c r="DA394">
        <v>293</v>
      </c>
      <c r="DB394">
        <v>55</v>
      </c>
      <c r="DC394" t="s">
        <v>1039</v>
      </c>
      <c r="DD394">
        <v>8894</v>
      </c>
      <c r="DE394">
        <v>0.45450000000000002</v>
      </c>
      <c r="DF394">
        <v>6</v>
      </c>
      <c r="DG394">
        <v>0.1091</v>
      </c>
      <c r="DH394">
        <v>1230</v>
      </c>
      <c r="DI394">
        <v>205</v>
      </c>
      <c r="DJ394">
        <v>730</v>
      </c>
      <c r="DK394">
        <v>0.59350000000000003</v>
      </c>
      <c r="DL394">
        <v>5.4100000000000002E-2</v>
      </c>
      <c r="DM394">
        <v>82</v>
      </c>
      <c r="DN394">
        <v>243</v>
      </c>
    </row>
    <row r="395" spans="91:118" x14ac:dyDescent="0.25">
      <c r="CM395" t="s">
        <v>637</v>
      </c>
      <c r="CN395" t="s">
        <v>7</v>
      </c>
      <c r="CO395" t="s">
        <v>495</v>
      </c>
      <c r="CP395">
        <v>46098</v>
      </c>
      <c r="CQ395">
        <v>1</v>
      </c>
      <c r="CR395">
        <v>1</v>
      </c>
      <c r="CV395">
        <v>4.0046296296296297E-3</v>
      </c>
      <c r="CW395">
        <v>4.0046296296296297E-3</v>
      </c>
      <c r="CX395">
        <v>0.13069444444444445</v>
      </c>
      <c r="CY395">
        <v>0.19733796296296297</v>
      </c>
      <c r="CZ395">
        <v>114</v>
      </c>
      <c r="DA395">
        <v>264</v>
      </c>
      <c r="DB395">
        <v>21</v>
      </c>
      <c r="DC395" t="s">
        <v>965</v>
      </c>
      <c r="DD395">
        <v>6269</v>
      </c>
      <c r="DE395">
        <v>0.1842</v>
      </c>
      <c r="DF395">
        <v>3</v>
      </c>
      <c r="DG395">
        <v>0.1429</v>
      </c>
      <c r="DH395">
        <v>850</v>
      </c>
      <c r="DI395">
        <v>283</v>
      </c>
      <c r="DJ395">
        <v>450</v>
      </c>
      <c r="DK395">
        <v>0.52939999999999998</v>
      </c>
      <c r="DL395">
        <v>0.18779999999999999</v>
      </c>
      <c r="DM395">
        <v>82</v>
      </c>
      <c r="DN395">
        <v>225</v>
      </c>
    </row>
    <row r="396" spans="91:118" x14ac:dyDescent="0.25">
      <c r="CM396" t="s">
        <v>637</v>
      </c>
      <c r="CN396" t="s">
        <v>7</v>
      </c>
      <c r="CO396" t="s">
        <v>51</v>
      </c>
      <c r="CP396">
        <v>46108</v>
      </c>
      <c r="CQ396">
        <v>1</v>
      </c>
      <c r="CR396">
        <v>1</v>
      </c>
      <c r="CT396">
        <v>1</v>
      </c>
      <c r="CV396">
        <v>8.1018518518518516E-5</v>
      </c>
      <c r="CW396">
        <v>8.1018518518518516E-5</v>
      </c>
      <c r="CX396">
        <v>0.1814236111111111</v>
      </c>
      <c r="CY396">
        <v>0.16408564814814816</v>
      </c>
      <c r="CZ396">
        <v>71</v>
      </c>
      <c r="DA396">
        <v>122</v>
      </c>
      <c r="DB396">
        <v>11</v>
      </c>
      <c r="DC396" t="s">
        <v>1016</v>
      </c>
      <c r="DD396">
        <v>23714</v>
      </c>
      <c r="DE396">
        <v>0.15490000000000001</v>
      </c>
      <c r="DF396">
        <v>1</v>
      </c>
      <c r="DG396">
        <v>9.0899999999999995E-2</v>
      </c>
      <c r="DH396">
        <v>300</v>
      </c>
      <c r="DI396">
        <v>300</v>
      </c>
      <c r="DJ396">
        <v>300</v>
      </c>
      <c r="DK396">
        <v>1</v>
      </c>
      <c r="DM396">
        <v>82</v>
      </c>
      <c r="DN396">
        <v>300</v>
      </c>
    </row>
    <row r="397" spans="91:118" x14ac:dyDescent="0.25">
      <c r="CM397" t="s">
        <v>637</v>
      </c>
      <c r="CN397" t="s">
        <v>7</v>
      </c>
      <c r="CO397" t="s">
        <v>51</v>
      </c>
      <c r="CP397">
        <v>46111</v>
      </c>
      <c r="CQ397">
        <v>1</v>
      </c>
      <c r="CR397">
        <v>1</v>
      </c>
      <c r="CS397">
        <v>1</v>
      </c>
      <c r="CV397">
        <v>9.4560185185185181E-3</v>
      </c>
      <c r="CW397">
        <v>9.4560185185185181E-3</v>
      </c>
      <c r="CX397">
        <v>0.18240740740740741</v>
      </c>
      <c r="CY397">
        <v>0.1746875</v>
      </c>
      <c r="CZ397">
        <v>107</v>
      </c>
      <c r="DA397">
        <v>179</v>
      </c>
      <c r="DB397">
        <v>21</v>
      </c>
      <c r="DC397" t="s">
        <v>1012</v>
      </c>
      <c r="DD397">
        <v>15805</v>
      </c>
      <c r="DE397">
        <v>0.1963</v>
      </c>
      <c r="DF397">
        <v>1</v>
      </c>
      <c r="DG397">
        <v>4.7600000000000003E-2</v>
      </c>
      <c r="DH397">
        <v>400</v>
      </c>
      <c r="DI397">
        <v>400</v>
      </c>
      <c r="DJ397">
        <v>400</v>
      </c>
      <c r="DK397">
        <v>1</v>
      </c>
      <c r="DM397">
        <v>82</v>
      </c>
      <c r="DN397">
        <v>400</v>
      </c>
    </row>
    <row r="398" spans="91:118" x14ac:dyDescent="0.25">
      <c r="CM398" t="s">
        <v>637</v>
      </c>
      <c r="CN398" t="s">
        <v>7</v>
      </c>
      <c r="CO398" t="s">
        <v>565</v>
      </c>
      <c r="CP398">
        <v>46086</v>
      </c>
      <c r="CQ398">
        <v>1</v>
      </c>
      <c r="CR398">
        <v>1</v>
      </c>
      <c r="CT398">
        <v>1</v>
      </c>
      <c r="CV398">
        <v>3.3564814814814812E-4</v>
      </c>
      <c r="CW398">
        <v>3.3564814814814812E-4</v>
      </c>
      <c r="CX398">
        <v>0.28421296296296295</v>
      </c>
      <c r="CY398">
        <v>0.14776620370370369</v>
      </c>
      <c r="CZ398">
        <v>122</v>
      </c>
      <c r="DA398">
        <v>198</v>
      </c>
      <c r="DB398">
        <v>42</v>
      </c>
      <c r="DC398" t="s">
        <v>928</v>
      </c>
      <c r="DD398">
        <v>7443</v>
      </c>
      <c r="DE398">
        <v>0.34429999999999999</v>
      </c>
      <c r="DF398">
        <v>1</v>
      </c>
      <c r="DG398">
        <v>2.3800000000000002E-2</v>
      </c>
      <c r="DH398">
        <v>200</v>
      </c>
      <c r="DI398">
        <v>200</v>
      </c>
      <c r="DM398">
        <v>82</v>
      </c>
    </row>
    <row r="399" spans="91:118" x14ac:dyDescent="0.25">
      <c r="CM399" t="s">
        <v>637</v>
      </c>
      <c r="CN399" t="s">
        <v>7</v>
      </c>
      <c r="CO399" t="s">
        <v>565</v>
      </c>
      <c r="CP399">
        <v>46094</v>
      </c>
      <c r="CQ399">
        <v>1</v>
      </c>
      <c r="CR399">
        <v>1</v>
      </c>
      <c r="CT399">
        <v>1</v>
      </c>
      <c r="CV399">
        <v>6.9444444444444444E-5</v>
      </c>
      <c r="CW399">
        <v>6.9444444444444444E-5</v>
      </c>
      <c r="CX399">
        <v>0.2053587962962963</v>
      </c>
      <c r="CY399">
        <v>0.15643518518518518</v>
      </c>
      <c r="CZ399">
        <v>100</v>
      </c>
      <c r="DA399">
        <v>177</v>
      </c>
      <c r="DB399">
        <v>38</v>
      </c>
      <c r="DC399" t="s">
        <v>794</v>
      </c>
      <c r="DD399">
        <v>6560</v>
      </c>
      <c r="DE399">
        <v>0.38</v>
      </c>
      <c r="DF399">
        <v>2</v>
      </c>
      <c r="DG399">
        <v>5.2600000000000001E-2</v>
      </c>
      <c r="DH399">
        <v>750</v>
      </c>
      <c r="DI399">
        <v>375</v>
      </c>
      <c r="DJ399">
        <v>450</v>
      </c>
      <c r="DK399">
        <v>0.6</v>
      </c>
      <c r="DL399">
        <v>0.21360000000000001</v>
      </c>
      <c r="DM399">
        <v>82</v>
      </c>
      <c r="DN399">
        <v>450</v>
      </c>
    </row>
    <row r="400" spans="91:118" x14ac:dyDescent="0.25">
      <c r="CM400" t="s">
        <v>637</v>
      </c>
      <c r="CN400" t="s">
        <v>7</v>
      </c>
      <c r="CO400" t="s">
        <v>565</v>
      </c>
      <c r="CP400">
        <v>46097</v>
      </c>
      <c r="CQ400">
        <v>1</v>
      </c>
      <c r="CR400">
        <v>1</v>
      </c>
      <c r="CT400">
        <v>1</v>
      </c>
      <c r="CV400">
        <v>5.2083333333333333E-4</v>
      </c>
      <c r="CW400">
        <v>5.2083333333333333E-4</v>
      </c>
      <c r="CX400">
        <v>0.27185185185185184</v>
      </c>
      <c r="CY400">
        <v>0.12695601851851851</v>
      </c>
      <c r="CZ400">
        <v>139</v>
      </c>
      <c r="DA400">
        <v>260</v>
      </c>
      <c r="DB400">
        <v>44</v>
      </c>
      <c r="DC400" t="s">
        <v>810</v>
      </c>
      <c r="DD400">
        <v>10135</v>
      </c>
      <c r="DE400">
        <v>0.3165</v>
      </c>
      <c r="DF400">
        <v>1</v>
      </c>
      <c r="DG400">
        <v>2.2700000000000001E-2</v>
      </c>
      <c r="DH400">
        <v>90</v>
      </c>
      <c r="DI400">
        <v>90</v>
      </c>
      <c r="DM400">
        <v>82</v>
      </c>
    </row>
    <row r="401" spans="91:118" x14ac:dyDescent="0.25">
      <c r="CM401" t="s">
        <v>637</v>
      </c>
      <c r="CN401" t="s">
        <v>7</v>
      </c>
      <c r="CO401" t="s">
        <v>77</v>
      </c>
      <c r="CP401">
        <v>46105</v>
      </c>
      <c r="CQ401">
        <v>1</v>
      </c>
      <c r="CR401">
        <v>1</v>
      </c>
      <c r="CT401">
        <v>1</v>
      </c>
      <c r="CV401">
        <v>0</v>
      </c>
      <c r="CW401">
        <v>0</v>
      </c>
      <c r="CX401">
        <v>0.23923611111111112</v>
      </c>
      <c r="CY401">
        <v>0.13800925925925925</v>
      </c>
      <c r="CZ401">
        <v>97</v>
      </c>
      <c r="DA401">
        <v>231</v>
      </c>
      <c r="DB401">
        <v>34</v>
      </c>
      <c r="DC401" t="s">
        <v>792</v>
      </c>
      <c r="DD401">
        <v>18905</v>
      </c>
      <c r="DE401">
        <v>0.35049999999999998</v>
      </c>
      <c r="DF401">
        <v>1</v>
      </c>
      <c r="DG401">
        <v>2.9399999999999999E-2</v>
      </c>
      <c r="DH401">
        <v>360</v>
      </c>
      <c r="DI401">
        <v>360</v>
      </c>
      <c r="DM401">
        <v>82</v>
      </c>
    </row>
    <row r="402" spans="91:118" x14ac:dyDescent="0.25">
      <c r="CM402" t="s">
        <v>637</v>
      </c>
      <c r="CN402" t="s">
        <v>7</v>
      </c>
      <c r="CO402" t="s">
        <v>77</v>
      </c>
      <c r="CP402">
        <v>46112</v>
      </c>
      <c r="CQ402">
        <v>1</v>
      </c>
      <c r="CR402">
        <v>1</v>
      </c>
      <c r="CS402">
        <v>1</v>
      </c>
      <c r="CV402">
        <v>1.6111111111111111E-2</v>
      </c>
      <c r="CW402">
        <v>1.6111111111111111E-2</v>
      </c>
      <c r="CX402">
        <v>0.11494212962962963</v>
      </c>
      <c r="CY402">
        <v>0.16673611111111111</v>
      </c>
      <c r="CZ402">
        <v>41</v>
      </c>
      <c r="DA402">
        <v>83</v>
      </c>
      <c r="DB402">
        <v>22</v>
      </c>
      <c r="DC402" t="s">
        <v>1040</v>
      </c>
      <c r="DD402">
        <v>22544</v>
      </c>
      <c r="DE402">
        <v>0.53659999999999997</v>
      </c>
      <c r="DF402">
        <v>2</v>
      </c>
      <c r="DG402">
        <v>9.0899999999999995E-2</v>
      </c>
      <c r="DH402">
        <v>10000</v>
      </c>
      <c r="DI402">
        <v>5000</v>
      </c>
      <c r="DJ402">
        <v>10000</v>
      </c>
      <c r="DK402">
        <v>1</v>
      </c>
      <c r="DL402">
        <v>0.11</v>
      </c>
      <c r="DM402">
        <v>82</v>
      </c>
      <c r="DN402">
        <v>5000</v>
      </c>
    </row>
    <row r="403" spans="91:118" x14ac:dyDescent="0.25">
      <c r="CM403" t="s">
        <v>637</v>
      </c>
      <c r="CN403" t="s">
        <v>7</v>
      </c>
      <c r="CO403" t="s">
        <v>566</v>
      </c>
      <c r="CP403">
        <v>46091</v>
      </c>
      <c r="CQ403">
        <v>1</v>
      </c>
      <c r="CR403">
        <v>1</v>
      </c>
      <c r="CS403">
        <v>1</v>
      </c>
      <c r="CV403">
        <v>1.0092592592592592E-2</v>
      </c>
      <c r="CW403">
        <v>1.0092592592592592E-2</v>
      </c>
      <c r="CX403">
        <v>0.23762731481481481</v>
      </c>
      <c r="CY403">
        <v>0.16975694444444445</v>
      </c>
      <c r="CZ403">
        <v>116</v>
      </c>
      <c r="DA403">
        <v>173</v>
      </c>
      <c r="DB403">
        <v>47</v>
      </c>
      <c r="DC403" t="s">
        <v>1041</v>
      </c>
      <c r="DD403">
        <v>7370</v>
      </c>
      <c r="DE403">
        <v>0.4052</v>
      </c>
      <c r="DF403">
        <v>2</v>
      </c>
      <c r="DG403">
        <v>4.2599999999999999E-2</v>
      </c>
      <c r="DH403">
        <v>715</v>
      </c>
      <c r="DI403">
        <v>358</v>
      </c>
      <c r="DJ403">
        <v>715</v>
      </c>
      <c r="DK403">
        <v>1</v>
      </c>
      <c r="DL403">
        <v>0.1898</v>
      </c>
      <c r="DM403">
        <v>82</v>
      </c>
      <c r="DN403">
        <v>358</v>
      </c>
    </row>
    <row r="404" spans="91:118" x14ac:dyDescent="0.25">
      <c r="CM404" t="s">
        <v>637</v>
      </c>
      <c r="CN404" t="s">
        <v>7</v>
      </c>
      <c r="CO404" t="s">
        <v>73</v>
      </c>
      <c r="CP404">
        <v>46106</v>
      </c>
      <c r="CQ404">
        <v>1</v>
      </c>
      <c r="CR404">
        <v>1</v>
      </c>
      <c r="CT404">
        <v>1</v>
      </c>
      <c r="CV404">
        <v>4.9768518518518521E-4</v>
      </c>
      <c r="CW404">
        <v>4.9768518518518521E-4</v>
      </c>
      <c r="CX404">
        <v>0.15774305555555557</v>
      </c>
      <c r="CY404">
        <v>0.19685185185185186</v>
      </c>
      <c r="CZ404">
        <v>60</v>
      </c>
      <c r="DA404">
        <v>110</v>
      </c>
      <c r="DB404">
        <v>21</v>
      </c>
      <c r="DC404" t="s">
        <v>1012</v>
      </c>
      <c r="DD404">
        <v>17257</v>
      </c>
      <c r="DE404">
        <v>0.35</v>
      </c>
      <c r="DF404">
        <v>1</v>
      </c>
      <c r="DG404">
        <v>4.7600000000000003E-2</v>
      </c>
      <c r="DH404">
        <v>1500</v>
      </c>
      <c r="DI404">
        <v>1500</v>
      </c>
      <c r="DJ404">
        <v>1500</v>
      </c>
      <c r="DK404">
        <v>1</v>
      </c>
      <c r="DL404">
        <v>0.13639999999999999</v>
      </c>
      <c r="DM404">
        <v>82</v>
      </c>
      <c r="DN404">
        <v>1500</v>
      </c>
    </row>
    <row r="405" spans="91:118" x14ac:dyDescent="0.25">
      <c r="CM405" t="s">
        <v>637</v>
      </c>
      <c r="CN405" t="s">
        <v>7</v>
      </c>
      <c r="CO405" t="s">
        <v>557</v>
      </c>
      <c r="CP405">
        <v>46085</v>
      </c>
      <c r="CQ405">
        <v>1</v>
      </c>
      <c r="CR405">
        <v>1</v>
      </c>
      <c r="CT405">
        <v>1</v>
      </c>
      <c r="CV405">
        <v>1.238425925925926E-3</v>
      </c>
      <c r="CW405">
        <v>1.238425925925926E-3</v>
      </c>
      <c r="CX405">
        <v>0.21077546296296296</v>
      </c>
      <c r="CY405">
        <v>0.15064814814814814</v>
      </c>
      <c r="CZ405">
        <v>94</v>
      </c>
      <c r="DA405">
        <v>188</v>
      </c>
      <c r="DB405">
        <v>41</v>
      </c>
      <c r="DC405" t="s">
        <v>816</v>
      </c>
      <c r="DD405">
        <v>7866</v>
      </c>
      <c r="DE405">
        <v>0.43619999999999998</v>
      </c>
      <c r="DF405">
        <v>3</v>
      </c>
      <c r="DG405">
        <v>7.3200000000000001E-2</v>
      </c>
      <c r="DH405">
        <v>674</v>
      </c>
      <c r="DI405">
        <v>225</v>
      </c>
      <c r="DM405">
        <v>82</v>
      </c>
    </row>
    <row r="406" spans="91:118" x14ac:dyDescent="0.25">
      <c r="CM406" t="s">
        <v>637</v>
      </c>
      <c r="CN406" t="s">
        <v>7</v>
      </c>
      <c r="CO406" t="s">
        <v>48</v>
      </c>
      <c r="CP406">
        <v>46100</v>
      </c>
      <c r="CQ406">
        <v>1</v>
      </c>
      <c r="CR406">
        <v>1</v>
      </c>
      <c r="CT406">
        <v>1</v>
      </c>
      <c r="CV406">
        <v>2.7777777777777778E-4</v>
      </c>
      <c r="CW406">
        <v>2.7777777777777778E-4</v>
      </c>
      <c r="CX406">
        <v>0.20587962962962963</v>
      </c>
      <c r="CY406">
        <v>0.13346064814814815</v>
      </c>
      <c r="CZ406">
        <v>98</v>
      </c>
      <c r="DA406">
        <v>135</v>
      </c>
      <c r="DB406">
        <v>16</v>
      </c>
      <c r="DC406">
        <v>1.1875</v>
      </c>
      <c r="DD406">
        <v>30243</v>
      </c>
      <c r="DE406">
        <v>0.1633</v>
      </c>
      <c r="DF406">
        <v>1</v>
      </c>
      <c r="DG406">
        <v>6.25E-2</v>
      </c>
      <c r="DH406">
        <v>300</v>
      </c>
      <c r="DI406">
        <v>300</v>
      </c>
      <c r="DJ406">
        <v>300</v>
      </c>
      <c r="DK406">
        <v>1</v>
      </c>
      <c r="DM406">
        <v>82</v>
      </c>
      <c r="DN406">
        <v>300</v>
      </c>
    </row>
    <row r="407" spans="91:118" x14ac:dyDescent="0.25">
      <c r="CM407" t="s">
        <v>637</v>
      </c>
      <c r="CN407" t="s">
        <v>7</v>
      </c>
      <c r="CO407" t="s">
        <v>48</v>
      </c>
      <c r="CP407">
        <v>46101</v>
      </c>
      <c r="CQ407">
        <v>1</v>
      </c>
      <c r="CR407">
        <v>1</v>
      </c>
      <c r="CT407">
        <v>1</v>
      </c>
      <c r="CV407">
        <v>1.0185185185185184E-3</v>
      </c>
      <c r="CW407">
        <v>1.0185185185185184E-3</v>
      </c>
      <c r="CX407">
        <v>0.18539351851851851</v>
      </c>
      <c r="CY407">
        <v>0.17300925925925925</v>
      </c>
      <c r="CZ407">
        <v>72</v>
      </c>
      <c r="DA407">
        <v>103</v>
      </c>
      <c r="DB407">
        <v>16</v>
      </c>
      <c r="DC407">
        <v>1.6875</v>
      </c>
      <c r="DD407">
        <v>16558</v>
      </c>
      <c r="DE407">
        <v>0.22220000000000001</v>
      </c>
      <c r="DF407">
        <v>1</v>
      </c>
      <c r="DG407">
        <v>6.25E-2</v>
      </c>
      <c r="DH407">
        <v>1000</v>
      </c>
      <c r="DI407">
        <v>1000</v>
      </c>
      <c r="DJ407">
        <v>1000</v>
      </c>
      <c r="DK407">
        <v>1</v>
      </c>
      <c r="DL407">
        <v>0.18759999999999999</v>
      </c>
      <c r="DM407">
        <v>82</v>
      </c>
      <c r="DN407">
        <v>1000</v>
      </c>
    </row>
    <row r="408" spans="91:118" x14ac:dyDescent="0.25">
      <c r="CM408" t="s">
        <v>637</v>
      </c>
      <c r="CN408" t="s">
        <v>3</v>
      </c>
      <c r="CO408" t="s">
        <v>493</v>
      </c>
      <c r="CP408">
        <v>46104</v>
      </c>
      <c r="CQ408">
        <v>1</v>
      </c>
      <c r="CR408">
        <v>1</v>
      </c>
      <c r="CT408">
        <v>1</v>
      </c>
      <c r="CV408">
        <v>0</v>
      </c>
      <c r="CW408">
        <v>0</v>
      </c>
      <c r="CX408">
        <v>0.22766203703703702</v>
      </c>
      <c r="CY408">
        <v>8.5243055555555558E-2</v>
      </c>
      <c r="CZ408">
        <v>159</v>
      </c>
      <c r="DA408">
        <v>204</v>
      </c>
      <c r="DB408">
        <v>24</v>
      </c>
      <c r="DC408">
        <v>1.625</v>
      </c>
      <c r="DD408">
        <v>13715</v>
      </c>
      <c r="DE408">
        <v>0.15090000000000001</v>
      </c>
      <c r="DF408">
        <v>1</v>
      </c>
      <c r="DG408">
        <v>4.1700000000000001E-2</v>
      </c>
      <c r="DH408">
        <v>1000</v>
      </c>
      <c r="DI408">
        <v>1000</v>
      </c>
      <c r="DM408">
        <v>82</v>
      </c>
    </row>
    <row r="409" spans="91:118" x14ac:dyDescent="0.25">
      <c r="CM409" t="s">
        <v>637</v>
      </c>
      <c r="CN409" t="s">
        <v>3</v>
      </c>
      <c r="CO409" t="s">
        <v>96</v>
      </c>
      <c r="CP409">
        <v>46098</v>
      </c>
      <c r="CQ409">
        <v>1</v>
      </c>
      <c r="CR409">
        <v>1</v>
      </c>
      <c r="CS409">
        <v>1</v>
      </c>
      <c r="CV409">
        <v>4.340277777777778E-3</v>
      </c>
      <c r="CW409">
        <v>4.340277777777778E-3</v>
      </c>
      <c r="CX409">
        <v>0.18606481481481482</v>
      </c>
      <c r="CY409">
        <v>0.14511574074074074</v>
      </c>
      <c r="CZ409">
        <v>83</v>
      </c>
      <c r="DA409">
        <v>180</v>
      </c>
      <c r="DB409">
        <v>20</v>
      </c>
      <c r="DC409">
        <v>1.85</v>
      </c>
      <c r="DD409">
        <v>17426</v>
      </c>
      <c r="DE409">
        <v>0.24099999999999999</v>
      </c>
      <c r="DF409">
        <v>1</v>
      </c>
      <c r="DG409">
        <v>0.05</v>
      </c>
      <c r="DH409">
        <v>1500</v>
      </c>
      <c r="DI409">
        <v>1500</v>
      </c>
      <c r="DJ409">
        <v>1500</v>
      </c>
      <c r="DK409">
        <v>1</v>
      </c>
      <c r="DL409">
        <v>0.30449999999999999</v>
      </c>
      <c r="DM409">
        <v>82</v>
      </c>
      <c r="DN409">
        <v>1500</v>
      </c>
    </row>
    <row r="410" spans="91:118" x14ac:dyDescent="0.25">
      <c r="CM410" t="s">
        <v>637</v>
      </c>
      <c r="CN410" t="s">
        <v>3</v>
      </c>
      <c r="CO410" t="s">
        <v>96</v>
      </c>
      <c r="CP410">
        <v>46100</v>
      </c>
      <c r="CQ410">
        <v>1</v>
      </c>
      <c r="CR410">
        <v>1</v>
      </c>
      <c r="CT410">
        <v>1</v>
      </c>
      <c r="CV410">
        <v>0</v>
      </c>
      <c r="CW410">
        <v>0</v>
      </c>
      <c r="CX410">
        <v>0.20054398148148148</v>
      </c>
      <c r="CY410">
        <v>0.13960648148148147</v>
      </c>
      <c r="CZ410">
        <v>89</v>
      </c>
      <c r="DA410">
        <v>183</v>
      </c>
      <c r="DB410">
        <v>17</v>
      </c>
      <c r="DC410" t="s">
        <v>775</v>
      </c>
      <c r="DD410">
        <v>23828</v>
      </c>
      <c r="DE410">
        <v>0.191</v>
      </c>
      <c r="DF410">
        <v>1</v>
      </c>
      <c r="DG410">
        <v>5.8799999999999998E-2</v>
      </c>
      <c r="DH410">
        <v>1285</v>
      </c>
      <c r="DI410">
        <v>1285</v>
      </c>
      <c r="DJ410">
        <v>1285</v>
      </c>
      <c r="DK410">
        <v>1</v>
      </c>
      <c r="DL410">
        <v>0.18190000000000001</v>
      </c>
      <c r="DM410">
        <v>82</v>
      </c>
      <c r="DN410">
        <v>1285</v>
      </c>
    </row>
    <row r="411" spans="91:118" x14ac:dyDescent="0.25">
      <c r="CM411" t="s">
        <v>637</v>
      </c>
      <c r="CN411" t="s">
        <v>3</v>
      </c>
      <c r="CO411" t="s">
        <v>29</v>
      </c>
      <c r="CP411">
        <v>46105</v>
      </c>
      <c r="CQ411">
        <v>1</v>
      </c>
      <c r="CR411">
        <v>1</v>
      </c>
      <c r="CS411">
        <v>1</v>
      </c>
      <c r="CV411">
        <v>5.9606481481481481E-3</v>
      </c>
      <c r="CW411">
        <v>5.9606481481481481E-3</v>
      </c>
      <c r="CX411">
        <v>0.22760416666666666</v>
      </c>
      <c r="CY411">
        <v>0.14649305555555556</v>
      </c>
      <c r="CZ411">
        <v>78</v>
      </c>
      <c r="DA411">
        <v>161</v>
      </c>
      <c r="DB411">
        <v>21</v>
      </c>
      <c r="DC411" t="s">
        <v>682</v>
      </c>
      <c r="DD411">
        <v>23184</v>
      </c>
      <c r="DE411">
        <v>0.26919999999999999</v>
      </c>
      <c r="DF411">
        <v>1</v>
      </c>
      <c r="DG411">
        <v>4.7600000000000003E-2</v>
      </c>
      <c r="DH411">
        <v>200</v>
      </c>
      <c r="DI411">
        <v>200</v>
      </c>
      <c r="DJ411">
        <v>200</v>
      </c>
      <c r="DK411">
        <v>1</v>
      </c>
      <c r="DL411">
        <v>0.70940000000000003</v>
      </c>
      <c r="DM411">
        <v>82</v>
      </c>
      <c r="DN411">
        <v>200</v>
      </c>
    </row>
    <row r="412" spans="91:118" x14ac:dyDescent="0.25">
      <c r="CM412" t="s">
        <v>637</v>
      </c>
      <c r="CN412" t="s">
        <v>3</v>
      </c>
      <c r="CO412" t="s">
        <v>29</v>
      </c>
      <c r="CP412">
        <v>46111</v>
      </c>
      <c r="CQ412">
        <v>1</v>
      </c>
      <c r="CR412">
        <v>1</v>
      </c>
      <c r="CT412">
        <v>1</v>
      </c>
      <c r="CV412">
        <v>2.4074074074074076E-3</v>
      </c>
      <c r="CW412">
        <v>2.4074074074074076E-3</v>
      </c>
      <c r="CX412">
        <v>0.20203703703703704</v>
      </c>
      <c r="CY412">
        <v>0.17156250000000001</v>
      </c>
      <c r="CZ412">
        <v>135</v>
      </c>
      <c r="DA412">
        <v>223</v>
      </c>
      <c r="DB412">
        <v>32</v>
      </c>
      <c r="DC412">
        <v>1.6875</v>
      </c>
      <c r="DD412">
        <v>22493</v>
      </c>
      <c r="DE412">
        <v>0.23699999999999999</v>
      </c>
      <c r="DF412">
        <v>1</v>
      </c>
      <c r="DG412">
        <v>3.1300000000000001E-2</v>
      </c>
      <c r="DH412">
        <v>2500</v>
      </c>
      <c r="DI412">
        <v>2500</v>
      </c>
      <c r="DJ412">
        <v>2500</v>
      </c>
      <c r="DK412">
        <v>1</v>
      </c>
      <c r="DL412">
        <v>0.1396</v>
      </c>
      <c r="DM412">
        <v>82</v>
      </c>
      <c r="DN412">
        <v>2500</v>
      </c>
    </row>
    <row r="413" spans="91:118" x14ac:dyDescent="0.25">
      <c r="CM413" t="s">
        <v>637</v>
      </c>
      <c r="CN413" t="s">
        <v>3</v>
      </c>
      <c r="CO413" t="s">
        <v>38</v>
      </c>
      <c r="CP413">
        <v>46083</v>
      </c>
      <c r="CQ413">
        <v>1</v>
      </c>
      <c r="CR413">
        <v>1</v>
      </c>
      <c r="CT413">
        <v>1</v>
      </c>
      <c r="CV413">
        <v>2.5462962962962961E-4</v>
      </c>
      <c r="CW413">
        <v>2.5462962962962961E-4</v>
      </c>
      <c r="CX413">
        <v>0.28846064814814815</v>
      </c>
      <c r="CY413">
        <v>5.0300925925925923E-2</v>
      </c>
      <c r="CZ413">
        <v>54</v>
      </c>
      <c r="DA413">
        <v>80</v>
      </c>
      <c r="DB413">
        <v>17</v>
      </c>
      <c r="DC413" t="s">
        <v>1028</v>
      </c>
      <c r="DD413">
        <v>11248</v>
      </c>
      <c r="DE413">
        <v>0.31480000000000002</v>
      </c>
      <c r="DF413">
        <v>2</v>
      </c>
      <c r="DG413">
        <v>0.1176</v>
      </c>
      <c r="DH413">
        <v>550</v>
      </c>
      <c r="DI413">
        <v>275</v>
      </c>
      <c r="DJ413">
        <v>550</v>
      </c>
      <c r="DK413">
        <v>1</v>
      </c>
      <c r="DL413">
        <v>0.79479999999999995</v>
      </c>
      <c r="DM413">
        <v>82</v>
      </c>
      <c r="DN413">
        <v>275</v>
      </c>
    </row>
    <row r="414" spans="91:118" x14ac:dyDescent="0.25">
      <c r="CM414" t="s">
        <v>637</v>
      </c>
      <c r="CN414" t="s">
        <v>3</v>
      </c>
      <c r="CO414" t="s">
        <v>38</v>
      </c>
      <c r="CP414">
        <v>46098</v>
      </c>
      <c r="CQ414">
        <v>1</v>
      </c>
      <c r="CR414">
        <v>1</v>
      </c>
      <c r="CT414">
        <v>1</v>
      </c>
      <c r="CV414">
        <v>2.5462962962962961E-4</v>
      </c>
      <c r="CW414">
        <v>2.5462962962962961E-4</v>
      </c>
      <c r="CX414">
        <v>0.19381944444444443</v>
      </c>
      <c r="CY414">
        <v>0.12428240740740741</v>
      </c>
      <c r="CZ414">
        <v>97</v>
      </c>
      <c r="DA414">
        <v>123</v>
      </c>
      <c r="DB414">
        <v>28</v>
      </c>
      <c r="DC414" t="s">
        <v>765</v>
      </c>
      <c r="DD414">
        <v>23850</v>
      </c>
      <c r="DE414">
        <v>0.28870000000000001</v>
      </c>
      <c r="DF414">
        <v>1</v>
      </c>
      <c r="DG414">
        <v>3.5700000000000003E-2</v>
      </c>
      <c r="DH414">
        <v>230</v>
      </c>
      <c r="DI414">
        <v>230</v>
      </c>
      <c r="DJ414">
        <v>230</v>
      </c>
      <c r="DK414">
        <v>1</v>
      </c>
      <c r="DL414">
        <v>0.89959999999999996</v>
      </c>
      <c r="DM414">
        <v>82</v>
      </c>
      <c r="DN414">
        <v>230</v>
      </c>
    </row>
    <row r="415" spans="91:118" x14ac:dyDescent="0.25">
      <c r="CM415" t="s">
        <v>637</v>
      </c>
      <c r="CN415" t="s">
        <v>3</v>
      </c>
      <c r="CO415" t="s">
        <v>38</v>
      </c>
      <c r="CP415">
        <v>46101</v>
      </c>
      <c r="CQ415">
        <v>1</v>
      </c>
      <c r="CR415">
        <v>1</v>
      </c>
      <c r="CT415">
        <v>1</v>
      </c>
      <c r="CV415">
        <v>2.6620370370370372E-4</v>
      </c>
      <c r="CW415">
        <v>2.6620370370370372E-4</v>
      </c>
      <c r="CX415">
        <v>0.20891203703703703</v>
      </c>
      <c r="CY415">
        <v>0.12831018518518519</v>
      </c>
      <c r="CZ415">
        <v>94</v>
      </c>
      <c r="DA415">
        <v>139</v>
      </c>
      <c r="DB415">
        <v>44</v>
      </c>
      <c r="DC415" t="s">
        <v>701</v>
      </c>
      <c r="DD415">
        <v>16655</v>
      </c>
      <c r="DE415">
        <v>0.46810000000000002</v>
      </c>
      <c r="DF415">
        <v>2</v>
      </c>
      <c r="DG415">
        <v>4.5499999999999999E-2</v>
      </c>
      <c r="DH415">
        <v>3450</v>
      </c>
      <c r="DI415">
        <v>1725</v>
      </c>
      <c r="DJ415">
        <v>3450</v>
      </c>
      <c r="DK415">
        <v>1</v>
      </c>
      <c r="DL415">
        <v>0.47439999999999999</v>
      </c>
      <c r="DM415">
        <v>82</v>
      </c>
      <c r="DN415">
        <v>1725</v>
      </c>
    </row>
    <row r="416" spans="91:118" x14ac:dyDescent="0.25">
      <c r="CM416" t="s">
        <v>637</v>
      </c>
      <c r="CN416" t="s">
        <v>3</v>
      </c>
      <c r="CO416" t="s">
        <v>78</v>
      </c>
      <c r="CP416">
        <v>46111</v>
      </c>
      <c r="CQ416">
        <v>1</v>
      </c>
      <c r="CR416">
        <v>1</v>
      </c>
      <c r="CT416">
        <v>1</v>
      </c>
      <c r="CV416">
        <v>5.3240740740740744E-4</v>
      </c>
      <c r="CW416">
        <v>5.3240740740740744E-4</v>
      </c>
      <c r="CX416">
        <v>0.12216435185185186</v>
      </c>
      <c r="CY416">
        <v>0.25935185185185183</v>
      </c>
      <c r="CZ416">
        <v>84</v>
      </c>
      <c r="DA416">
        <v>163</v>
      </c>
      <c r="DB416">
        <v>31</v>
      </c>
      <c r="DC416" t="s">
        <v>801</v>
      </c>
      <c r="DD416">
        <v>17271</v>
      </c>
      <c r="DE416">
        <v>0.36899999999999999</v>
      </c>
      <c r="DF416">
        <v>2</v>
      </c>
      <c r="DG416">
        <v>6.4500000000000002E-2</v>
      </c>
      <c r="DH416">
        <v>2900</v>
      </c>
      <c r="DI416">
        <v>1450</v>
      </c>
      <c r="DJ416">
        <v>2900</v>
      </c>
      <c r="DK416">
        <v>1</v>
      </c>
      <c r="DM416">
        <v>82</v>
      </c>
      <c r="DN416">
        <v>1450</v>
      </c>
    </row>
    <row r="417" spans="91:118" x14ac:dyDescent="0.25">
      <c r="CM417" t="s">
        <v>637</v>
      </c>
      <c r="CN417" t="s">
        <v>3</v>
      </c>
      <c r="CO417" t="s">
        <v>76</v>
      </c>
      <c r="CP417">
        <v>46086</v>
      </c>
      <c r="CQ417">
        <v>1</v>
      </c>
      <c r="CR417">
        <v>1</v>
      </c>
      <c r="CT417">
        <v>1</v>
      </c>
      <c r="CV417">
        <v>0</v>
      </c>
      <c r="CW417">
        <v>0</v>
      </c>
      <c r="CX417">
        <v>0.29318287037037039</v>
      </c>
      <c r="CY417">
        <v>9.0289351851851857E-2</v>
      </c>
      <c r="CZ417">
        <v>95</v>
      </c>
      <c r="DA417">
        <v>137</v>
      </c>
      <c r="DB417">
        <v>22</v>
      </c>
      <c r="DC417" t="s">
        <v>876</v>
      </c>
      <c r="DD417">
        <v>22876</v>
      </c>
      <c r="DE417">
        <v>0.2316</v>
      </c>
      <c r="DF417">
        <v>2</v>
      </c>
      <c r="DG417">
        <v>9.0899999999999995E-2</v>
      </c>
      <c r="DH417">
        <v>16440</v>
      </c>
      <c r="DI417">
        <v>8220</v>
      </c>
      <c r="DJ417">
        <v>16000</v>
      </c>
      <c r="DK417">
        <v>0.97319999999999995</v>
      </c>
      <c r="DL417">
        <v>0.27189999999999998</v>
      </c>
      <c r="DM417">
        <v>82</v>
      </c>
      <c r="DN417">
        <v>16000</v>
      </c>
    </row>
    <row r="418" spans="91:118" x14ac:dyDescent="0.25">
      <c r="CM418" t="s">
        <v>637</v>
      </c>
      <c r="CN418" t="s">
        <v>125</v>
      </c>
      <c r="CO418" t="s">
        <v>18</v>
      </c>
      <c r="CP418">
        <v>46101</v>
      </c>
      <c r="CQ418">
        <v>1</v>
      </c>
      <c r="CR418">
        <v>1</v>
      </c>
      <c r="CT418">
        <v>1</v>
      </c>
      <c r="CV418">
        <v>0</v>
      </c>
      <c r="CW418">
        <v>0</v>
      </c>
      <c r="CX418">
        <v>0.20686342592592594</v>
      </c>
      <c r="CY418">
        <v>0.13140046296296296</v>
      </c>
      <c r="CZ418">
        <v>116</v>
      </c>
      <c r="DA418">
        <v>297</v>
      </c>
      <c r="DB418">
        <v>16</v>
      </c>
      <c r="DC418">
        <v>1.5</v>
      </c>
      <c r="DD418">
        <v>23358</v>
      </c>
      <c r="DE418">
        <v>0.13789999999999999</v>
      </c>
      <c r="DF418">
        <v>1</v>
      </c>
      <c r="DG418">
        <v>6.25E-2</v>
      </c>
      <c r="DH418">
        <v>16000</v>
      </c>
      <c r="DI418">
        <v>16000</v>
      </c>
      <c r="DJ418">
        <v>16000</v>
      </c>
      <c r="DK418">
        <v>1</v>
      </c>
      <c r="DL418">
        <v>0.2132</v>
      </c>
      <c r="DM418">
        <v>80</v>
      </c>
      <c r="DN418">
        <v>16000</v>
      </c>
    </row>
    <row r="419" spans="91:118" x14ac:dyDescent="0.25">
      <c r="CM419" t="s">
        <v>637</v>
      </c>
      <c r="CN419" t="s">
        <v>125</v>
      </c>
      <c r="CO419" t="s">
        <v>61</v>
      </c>
      <c r="CP419">
        <v>46083</v>
      </c>
      <c r="CQ419">
        <v>1</v>
      </c>
      <c r="CR419">
        <v>1</v>
      </c>
      <c r="CT419">
        <v>1</v>
      </c>
      <c r="CV419">
        <v>1.0416666666666667E-4</v>
      </c>
      <c r="CW419">
        <v>1.0416666666666667E-4</v>
      </c>
      <c r="CX419">
        <v>0.26785879629629628</v>
      </c>
      <c r="CY419">
        <v>7.480324074074074E-2</v>
      </c>
      <c r="CZ419">
        <v>82</v>
      </c>
      <c r="DA419">
        <v>214</v>
      </c>
      <c r="DB419">
        <v>30</v>
      </c>
      <c r="DC419" t="s">
        <v>862</v>
      </c>
      <c r="DD419">
        <v>34647</v>
      </c>
      <c r="DE419">
        <v>0.3659</v>
      </c>
      <c r="DF419">
        <v>5</v>
      </c>
      <c r="DG419">
        <v>0.16669999999999999</v>
      </c>
      <c r="DH419">
        <v>6988</v>
      </c>
      <c r="DI419">
        <v>1398</v>
      </c>
      <c r="DJ419">
        <v>6988</v>
      </c>
      <c r="DK419">
        <v>1</v>
      </c>
      <c r="DL419">
        <v>0.2591</v>
      </c>
      <c r="DM419">
        <v>80</v>
      </c>
      <c r="DN419">
        <v>1398</v>
      </c>
    </row>
    <row r="420" spans="91:118" x14ac:dyDescent="0.25">
      <c r="CM420" t="s">
        <v>637</v>
      </c>
      <c r="CN420" t="s">
        <v>125</v>
      </c>
      <c r="CO420" t="s">
        <v>61</v>
      </c>
      <c r="CP420">
        <v>46084</v>
      </c>
      <c r="CQ420">
        <v>1</v>
      </c>
      <c r="CR420">
        <v>1</v>
      </c>
      <c r="CT420">
        <v>1</v>
      </c>
      <c r="CV420">
        <v>1.273148148148148E-4</v>
      </c>
      <c r="CW420">
        <v>1.273148148148148E-4</v>
      </c>
      <c r="CX420">
        <v>0.33631944444444445</v>
      </c>
      <c r="CY420">
        <v>5.2789351851851851E-2</v>
      </c>
      <c r="CZ420">
        <v>124</v>
      </c>
      <c r="DA420">
        <v>305</v>
      </c>
      <c r="DB420">
        <v>32</v>
      </c>
      <c r="DC420">
        <v>1.46875</v>
      </c>
      <c r="DD420">
        <v>38606</v>
      </c>
      <c r="DE420">
        <v>0.2581</v>
      </c>
      <c r="DF420">
        <v>2</v>
      </c>
      <c r="DG420">
        <v>6.25E-2</v>
      </c>
      <c r="DH420">
        <v>1965</v>
      </c>
      <c r="DI420">
        <v>983</v>
      </c>
      <c r="DJ420">
        <v>465</v>
      </c>
      <c r="DK420">
        <v>0.2366</v>
      </c>
      <c r="DM420">
        <v>80</v>
      </c>
      <c r="DN420">
        <v>465</v>
      </c>
    </row>
    <row r="421" spans="91:118" x14ac:dyDescent="0.25">
      <c r="CM421" t="s">
        <v>637</v>
      </c>
      <c r="CN421" t="s">
        <v>125</v>
      </c>
      <c r="CO421" t="s">
        <v>61</v>
      </c>
      <c r="CP421">
        <v>46108</v>
      </c>
      <c r="CQ421">
        <v>1</v>
      </c>
      <c r="CR421">
        <v>1</v>
      </c>
      <c r="CT421">
        <v>1</v>
      </c>
      <c r="CV421">
        <v>3.5879629629629629E-4</v>
      </c>
      <c r="CW421">
        <v>3.5879629629629629E-4</v>
      </c>
      <c r="CX421">
        <v>0.18971064814814814</v>
      </c>
      <c r="CY421">
        <v>0.16881944444444444</v>
      </c>
      <c r="CZ421">
        <v>88</v>
      </c>
      <c r="DA421">
        <v>218</v>
      </c>
      <c r="DB421">
        <v>19</v>
      </c>
      <c r="DC421" t="s">
        <v>728</v>
      </c>
      <c r="DD421">
        <v>37742</v>
      </c>
      <c r="DE421">
        <v>0.21590000000000001</v>
      </c>
      <c r="DF421">
        <v>1</v>
      </c>
      <c r="DG421">
        <v>5.2600000000000001E-2</v>
      </c>
      <c r="DH421">
        <v>5000</v>
      </c>
      <c r="DI421">
        <v>5000</v>
      </c>
      <c r="DJ421">
        <v>5000</v>
      </c>
      <c r="DK421">
        <v>1</v>
      </c>
      <c r="DL421">
        <v>0.1159</v>
      </c>
      <c r="DM421">
        <v>80</v>
      </c>
      <c r="DN421">
        <v>5000</v>
      </c>
    </row>
    <row r="422" spans="91:118" x14ac:dyDescent="0.25">
      <c r="CM422" t="s">
        <v>637</v>
      </c>
      <c r="CN422" t="s">
        <v>125</v>
      </c>
      <c r="CO422" t="s">
        <v>12</v>
      </c>
      <c r="CP422">
        <v>46099</v>
      </c>
      <c r="CQ422">
        <v>1</v>
      </c>
      <c r="CR422">
        <v>1</v>
      </c>
      <c r="CV422">
        <v>3.6689814814814814E-3</v>
      </c>
      <c r="CW422">
        <v>3.6689814814814814E-3</v>
      </c>
      <c r="CX422">
        <v>0.19942129629629629</v>
      </c>
      <c r="CY422">
        <v>0.13071759259259258</v>
      </c>
      <c r="CZ422">
        <v>107</v>
      </c>
      <c r="DA422">
        <v>259</v>
      </c>
      <c r="DB422">
        <v>15</v>
      </c>
      <c r="DC422" t="s">
        <v>675</v>
      </c>
      <c r="DD422">
        <v>24439</v>
      </c>
      <c r="DE422">
        <v>0.14019999999999999</v>
      </c>
      <c r="DF422">
        <v>1</v>
      </c>
      <c r="DG422">
        <v>6.6699999999999995E-2</v>
      </c>
      <c r="DH422">
        <v>1850</v>
      </c>
      <c r="DI422">
        <v>1850</v>
      </c>
      <c r="DJ422">
        <v>1850</v>
      </c>
      <c r="DK422">
        <v>1</v>
      </c>
      <c r="DL422">
        <v>0.11219999999999999</v>
      </c>
      <c r="DM422">
        <v>80</v>
      </c>
      <c r="DN422">
        <v>1850</v>
      </c>
    </row>
    <row r="423" spans="91:118" x14ac:dyDescent="0.25">
      <c r="CM423" t="s">
        <v>637</v>
      </c>
      <c r="CN423" t="s">
        <v>125</v>
      </c>
      <c r="CO423" t="s">
        <v>12</v>
      </c>
      <c r="CP423">
        <v>46108</v>
      </c>
      <c r="CQ423">
        <v>1</v>
      </c>
      <c r="CR423">
        <v>1</v>
      </c>
      <c r="CT423">
        <v>1</v>
      </c>
      <c r="CV423">
        <v>1.9675925925925926E-4</v>
      </c>
      <c r="CW423">
        <v>1.9675925925925926E-4</v>
      </c>
      <c r="CX423">
        <v>0.17987268518518518</v>
      </c>
      <c r="CY423">
        <v>0.15684027777777779</v>
      </c>
      <c r="CZ423">
        <v>83</v>
      </c>
      <c r="DA423">
        <v>205</v>
      </c>
      <c r="DB423">
        <v>22</v>
      </c>
      <c r="DC423" t="s">
        <v>701</v>
      </c>
      <c r="DD423">
        <v>25553</v>
      </c>
      <c r="DE423">
        <v>0.2651</v>
      </c>
      <c r="DF423">
        <v>1</v>
      </c>
      <c r="DG423">
        <v>4.5499999999999999E-2</v>
      </c>
      <c r="DH423">
        <v>1500</v>
      </c>
      <c r="DI423">
        <v>1500</v>
      </c>
      <c r="DJ423">
        <v>1500</v>
      </c>
      <c r="DK423">
        <v>1</v>
      </c>
      <c r="DL423">
        <v>0.1406</v>
      </c>
      <c r="DM423">
        <v>80</v>
      </c>
      <c r="DN423">
        <v>1500</v>
      </c>
    </row>
    <row r="424" spans="91:118" x14ac:dyDescent="0.25">
      <c r="CM424" t="s">
        <v>637</v>
      </c>
      <c r="CN424" t="s">
        <v>125</v>
      </c>
      <c r="CO424" t="s">
        <v>122</v>
      </c>
      <c r="CP424">
        <v>46097</v>
      </c>
      <c r="CQ424">
        <v>1</v>
      </c>
      <c r="CR424">
        <v>1</v>
      </c>
      <c r="CV424">
        <v>4.0393518518518521E-3</v>
      </c>
      <c r="CW424">
        <v>4.0393518518518521E-3</v>
      </c>
      <c r="CX424">
        <v>0.24660879629629628</v>
      </c>
      <c r="CY424">
        <v>0.13238425925925926</v>
      </c>
      <c r="CZ424">
        <v>57</v>
      </c>
      <c r="DA424">
        <v>182</v>
      </c>
      <c r="DB424">
        <v>14</v>
      </c>
      <c r="DC424" t="s">
        <v>748</v>
      </c>
      <c r="DD424">
        <v>28242</v>
      </c>
      <c r="DE424">
        <v>0.24560000000000001</v>
      </c>
      <c r="DF424">
        <v>1</v>
      </c>
      <c r="DG424">
        <v>7.1400000000000005E-2</v>
      </c>
      <c r="DH424">
        <v>15200</v>
      </c>
      <c r="DI424">
        <v>15200</v>
      </c>
      <c r="DJ424">
        <v>15200</v>
      </c>
      <c r="DK424">
        <v>1</v>
      </c>
      <c r="DL424">
        <v>0.26169999999999999</v>
      </c>
      <c r="DM424">
        <v>80</v>
      </c>
      <c r="DN424">
        <v>15200</v>
      </c>
    </row>
    <row r="425" spans="91:118" x14ac:dyDescent="0.25">
      <c r="CM425" t="s">
        <v>637</v>
      </c>
      <c r="CN425" t="s">
        <v>2</v>
      </c>
      <c r="CO425" t="s">
        <v>377</v>
      </c>
      <c r="CP425">
        <v>46101</v>
      </c>
      <c r="CQ425">
        <v>1</v>
      </c>
      <c r="CR425">
        <v>1</v>
      </c>
      <c r="CT425">
        <v>1</v>
      </c>
      <c r="CV425">
        <v>0</v>
      </c>
      <c r="CW425">
        <v>0</v>
      </c>
      <c r="CX425">
        <v>0.17153935185185185</v>
      </c>
      <c r="CY425">
        <v>0.18398148148148147</v>
      </c>
      <c r="CZ425">
        <v>68</v>
      </c>
      <c r="DA425">
        <v>123</v>
      </c>
      <c r="DB425">
        <v>18</v>
      </c>
      <c r="DC425" t="s">
        <v>677</v>
      </c>
      <c r="DD425">
        <v>24783</v>
      </c>
      <c r="DE425">
        <v>0.26469999999999999</v>
      </c>
      <c r="DF425">
        <v>2</v>
      </c>
      <c r="DG425">
        <v>0.1111</v>
      </c>
      <c r="DH425">
        <v>2210</v>
      </c>
      <c r="DI425">
        <v>1105</v>
      </c>
      <c r="DJ425">
        <v>1000</v>
      </c>
      <c r="DK425">
        <v>0.45250000000000001</v>
      </c>
      <c r="DL425">
        <v>0.15390000000000001</v>
      </c>
      <c r="DM425">
        <v>80</v>
      </c>
      <c r="DN425">
        <v>1000</v>
      </c>
    </row>
    <row r="426" spans="91:118" x14ac:dyDescent="0.25">
      <c r="CM426" t="s">
        <v>637</v>
      </c>
      <c r="CN426" t="s">
        <v>2</v>
      </c>
      <c r="CO426" t="s">
        <v>22</v>
      </c>
      <c r="CP426">
        <v>46084</v>
      </c>
      <c r="CQ426">
        <v>1</v>
      </c>
      <c r="CR426">
        <v>1</v>
      </c>
      <c r="CS426">
        <v>1</v>
      </c>
      <c r="CV426">
        <v>5.6481481481481478E-3</v>
      </c>
      <c r="CW426">
        <v>5.6481481481481478E-3</v>
      </c>
      <c r="CX426">
        <v>0.33758101851851852</v>
      </c>
      <c r="CY426">
        <v>7.5682870370370373E-2</v>
      </c>
      <c r="CZ426">
        <v>84</v>
      </c>
      <c r="DA426">
        <v>192</v>
      </c>
      <c r="DB426">
        <v>20</v>
      </c>
      <c r="DC426">
        <v>1.7</v>
      </c>
      <c r="DD426">
        <v>19745</v>
      </c>
      <c r="DE426">
        <v>0.23810000000000001</v>
      </c>
      <c r="DF426">
        <v>1</v>
      </c>
      <c r="DG426">
        <v>0.05</v>
      </c>
      <c r="DH426">
        <v>12500</v>
      </c>
      <c r="DI426">
        <v>12500</v>
      </c>
      <c r="DJ426">
        <v>12500</v>
      </c>
      <c r="DK426">
        <v>1</v>
      </c>
      <c r="DL426">
        <v>9.2999999999999999E-2</v>
      </c>
      <c r="DM426">
        <v>80</v>
      </c>
      <c r="DN426">
        <v>12500</v>
      </c>
    </row>
    <row r="427" spans="91:118" x14ac:dyDescent="0.25">
      <c r="CM427" t="s">
        <v>637</v>
      </c>
      <c r="CN427" t="s">
        <v>2</v>
      </c>
      <c r="CO427" t="s">
        <v>22</v>
      </c>
      <c r="CP427">
        <v>46091</v>
      </c>
      <c r="CQ427">
        <v>1</v>
      </c>
      <c r="CR427">
        <v>1</v>
      </c>
      <c r="CT427">
        <v>1</v>
      </c>
      <c r="CV427">
        <v>0</v>
      </c>
      <c r="CW427">
        <v>0</v>
      </c>
      <c r="CX427">
        <v>0.27880787037037036</v>
      </c>
      <c r="CY427">
        <v>9.6956018518518525E-2</v>
      </c>
      <c r="CZ427">
        <v>103</v>
      </c>
      <c r="DA427">
        <v>165</v>
      </c>
      <c r="DB427">
        <v>19</v>
      </c>
      <c r="DC427" t="s">
        <v>795</v>
      </c>
      <c r="DD427">
        <v>37219</v>
      </c>
      <c r="DE427">
        <v>0.1845</v>
      </c>
      <c r="DF427">
        <v>1</v>
      </c>
      <c r="DG427">
        <v>5.2600000000000001E-2</v>
      </c>
      <c r="DH427">
        <v>10000</v>
      </c>
      <c r="DI427">
        <v>10000</v>
      </c>
      <c r="DJ427">
        <v>10000</v>
      </c>
      <c r="DK427">
        <v>1</v>
      </c>
      <c r="DL427">
        <v>0.108</v>
      </c>
      <c r="DM427">
        <v>80</v>
      </c>
      <c r="DN427">
        <v>10000</v>
      </c>
    </row>
    <row r="428" spans="91:118" x14ac:dyDescent="0.25">
      <c r="CM428" t="s">
        <v>637</v>
      </c>
      <c r="CN428" t="s">
        <v>2</v>
      </c>
      <c r="CO428" t="s">
        <v>13</v>
      </c>
      <c r="CP428">
        <v>46087</v>
      </c>
      <c r="CQ428">
        <v>1</v>
      </c>
      <c r="CR428">
        <v>1</v>
      </c>
      <c r="CS428">
        <v>1</v>
      </c>
      <c r="CV428">
        <v>1.1111111111111112E-2</v>
      </c>
      <c r="CW428">
        <v>1.1111111111111112E-2</v>
      </c>
      <c r="CX428">
        <v>0.2557638888888889</v>
      </c>
      <c r="CY428">
        <v>6.3831018518518523E-2</v>
      </c>
      <c r="CZ428">
        <v>61</v>
      </c>
      <c r="DA428">
        <v>145</v>
      </c>
      <c r="DB428">
        <v>16</v>
      </c>
      <c r="DC428">
        <v>1.625</v>
      </c>
      <c r="DD428">
        <v>24231</v>
      </c>
      <c r="DE428">
        <v>0.26229999999999998</v>
      </c>
      <c r="DF428">
        <v>1</v>
      </c>
      <c r="DG428">
        <v>6.25E-2</v>
      </c>
      <c r="DH428">
        <v>400</v>
      </c>
      <c r="DI428">
        <v>400</v>
      </c>
      <c r="DJ428">
        <v>400</v>
      </c>
      <c r="DK428">
        <v>1</v>
      </c>
      <c r="DL428">
        <v>0.22370000000000001</v>
      </c>
      <c r="DM428">
        <v>80</v>
      </c>
      <c r="DN428">
        <v>400</v>
      </c>
    </row>
    <row r="429" spans="91:118" x14ac:dyDescent="0.25">
      <c r="CM429" t="s">
        <v>637</v>
      </c>
      <c r="CN429" t="s">
        <v>6</v>
      </c>
      <c r="CO429" t="s">
        <v>19</v>
      </c>
      <c r="CP429">
        <v>46112</v>
      </c>
      <c r="CQ429">
        <v>1</v>
      </c>
      <c r="CR429">
        <v>1</v>
      </c>
      <c r="CT429">
        <v>1</v>
      </c>
      <c r="CV429">
        <v>5.7870370370370373E-5</v>
      </c>
      <c r="CW429">
        <v>5.7870370370370373E-5</v>
      </c>
      <c r="CX429">
        <v>0.2167824074074074</v>
      </c>
      <c r="CY429">
        <v>0.17195601851851852</v>
      </c>
      <c r="CZ429">
        <v>92</v>
      </c>
      <c r="DA429">
        <v>183</v>
      </c>
      <c r="DB429">
        <v>14</v>
      </c>
      <c r="DC429">
        <v>1.5</v>
      </c>
      <c r="DD429">
        <v>42890</v>
      </c>
      <c r="DE429">
        <v>0.1522</v>
      </c>
      <c r="DF429">
        <v>1</v>
      </c>
      <c r="DG429">
        <v>7.1400000000000005E-2</v>
      </c>
      <c r="DH429">
        <v>17000</v>
      </c>
      <c r="DI429">
        <v>17000</v>
      </c>
      <c r="DJ429">
        <v>17000</v>
      </c>
      <c r="DK429">
        <v>1</v>
      </c>
      <c r="DL429">
        <v>0.113</v>
      </c>
      <c r="DM429">
        <v>80</v>
      </c>
      <c r="DN429">
        <v>17000</v>
      </c>
    </row>
    <row r="430" spans="91:118" x14ac:dyDescent="0.25">
      <c r="CM430" t="s">
        <v>637</v>
      </c>
      <c r="CN430" t="s">
        <v>6</v>
      </c>
      <c r="CO430" t="s">
        <v>81</v>
      </c>
      <c r="CP430">
        <v>46093</v>
      </c>
      <c r="CQ430">
        <v>1</v>
      </c>
      <c r="CR430">
        <v>1</v>
      </c>
      <c r="CT430">
        <v>1</v>
      </c>
      <c r="CV430">
        <v>8.1018518518518516E-5</v>
      </c>
      <c r="CW430">
        <v>8.1018518518518516E-5</v>
      </c>
      <c r="CX430">
        <v>0.26204861111111111</v>
      </c>
      <c r="CY430">
        <v>0.10361111111111111</v>
      </c>
      <c r="CZ430">
        <v>85</v>
      </c>
      <c r="DA430">
        <v>175</v>
      </c>
      <c r="DB430">
        <v>25</v>
      </c>
      <c r="DC430">
        <v>2.08</v>
      </c>
      <c r="DD430">
        <v>24874</v>
      </c>
      <c r="DE430">
        <v>0.29409999999999997</v>
      </c>
      <c r="DF430">
        <v>2</v>
      </c>
      <c r="DG430">
        <v>0.08</v>
      </c>
      <c r="DH430">
        <v>250</v>
      </c>
      <c r="DI430">
        <v>125</v>
      </c>
      <c r="DJ430">
        <v>250</v>
      </c>
      <c r="DK430">
        <v>1</v>
      </c>
      <c r="DL430">
        <v>0.30080000000000001</v>
      </c>
      <c r="DM430">
        <v>80</v>
      </c>
      <c r="DN430">
        <v>125</v>
      </c>
    </row>
    <row r="431" spans="91:118" x14ac:dyDescent="0.25">
      <c r="CM431" t="s">
        <v>637</v>
      </c>
      <c r="CN431" t="s">
        <v>6</v>
      </c>
      <c r="CO431" t="s">
        <v>37</v>
      </c>
      <c r="CP431">
        <v>46107</v>
      </c>
      <c r="CQ431">
        <v>1</v>
      </c>
      <c r="CR431">
        <v>1</v>
      </c>
      <c r="CT431">
        <v>1</v>
      </c>
      <c r="CV431">
        <v>1.1574074074074075E-4</v>
      </c>
      <c r="CW431">
        <v>1.1574074074074075E-4</v>
      </c>
      <c r="CX431">
        <v>0.19320601851851851</v>
      </c>
      <c r="CY431">
        <v>0.14785879629629631</v>
      </c>
      <c r="CZ431">
        <v>54</v>
      </c>
      <c r="DA431">
        <v>95</v>
      </c>
      <c r="DB431">
        <v>16</v>
      </c>
      <c r="DC431">
        <v>2.125</v>
      </c>
      <c r="DD431">
        <v>26769</v>
      </c>
      <c r="DE431">
        <v>0.29630000000000001</v>
      </c>
      <c r="DF431">
        <v>4</v>
      </c>
      <c r="DG431">
        <v>0.25</v>
      </c>
      <c r="DH431">
        <v>10600</v>
      </c>
      <c r="DI431">
        <v>2650</v>
      </c>
      <c r="DJ431">
        <v>3000</v>
      </c>
      <c r="DK431">
        <v>0.28299999999999997</v>
      </c>
      <c r="DL431">
        <v>5.28E-2</v>
      </c>
      <c r="DM431">
        <v>80</v>
      </c>
      <c r="DN431">
        <v>3000</v>
      </c>
    </row>
    <row r="432" spans="91:118" x14ac:dyDescent="0.25">
      <c r="CM432" t="s">
        <v>637</v>
      </c>
      <c r="CN432" t="s">
        <v>6</v>
      </c>
      <c r="CO432" t="s">
        <v>35</v>
      </c>
      <c r="CP432">
        <v>46112</v>
      </c>
      <c r="CQ432">
        <v>1</v>
      </c>
      <c r="CR432">
        <v>1</v>
      </c>
      <c r="CT432">
        <v>1</v>
      </c>
      <c r="CV432">
        <v>5.7870370370370373E-5</v>
      </c>
      <c r="CW432">
        <v>5.7870370370370373E-5</v>
      </c>
      <c r="CX432">
        <v>0.13149305555555554</v>
      </c>
      <c r="CY432">
        <v>0.25746527777777778</v>
      </c>
      <c r="CZ432">
        <v>54</v>
      </c>
      <c r="DA432">
        <v>93</v>
      </c>
      <c r="DB432">
        <v>21</v>
      </c>
      <c r="DC432" t="s">
        <v>721</v>
      </c>
      <c r="DD432">
        <v>38671</v>
      </c>
      <c r="DE432">
        <v>0.38890000000000002</v>
      </c>
      <c r="DF432">
        <v>1</v>
      </c>
      <c r="DG432">
        <v>4.7600000000000003E-2</v>
      </c>
      <c r="DH432">
        <v>2000</v>
      </c>
      <c r="DI432">
        <v>2000</v>
      </c>
      <c r="DJ432">
        <v>2000</v>
      </c>
      <c r="DK432">
        <v>1</v>
      </c>
      <c r="DL432">
        <v>0.1426</v>
      </c>
      <c r="DM432">
        <v>80</v>
      </c>
      <c r="DN432">
        <v>2000</v>
      </c>
    </row>
    <row r="433" spans="91:118" x14ac:dyDescent="0.25">
      <c r="CM433" t="s">
        <v>637</v>
      </c>
      <c r="CN433" t="s">
        <v>6</v>
      </c>
      <c r="CO433" t="s">
        <v>11</v>
      </c>
      <c r="CP433">
        <v>46101</v>
      </c>
      <c r="CQ433">
        <v>1</v>
      </c>
      <c r="CR433">
        <v>1</v>
      </c>
      <c r="CT433">
        <v>1</v>
      </c>
      <c r="CV433">
        <v>2.2222222222222222E-3</v>
      </c>
      <c r="CW433">
        <v>2.2222222222222222E-3</v>
      </c>
      <c r="CX433">
        <v>0.23452546296296295</v>
      </c>
      <c r="CY433">
        <v>0.12431712962962962</v>
      </c>
      <c r="CZ433">
        <v>142</v>
      </c>
      <c r="DA433">
        <v>216</v>
      </c>
      <c r="DB433">
        <v>28</v>
      </c>
      <c r="DC433" t="s">
        <v>874</v>
      </c>
      <c r="DD433">
        <v>30837</v>
      </c>
      <c r="DE433">
        <v>0.19719999999999999</v>
      </c>
      <c r="DF433">
        <v>1</v>
      </c>
      <c r="DG433">
        <v>3.5700000000000003E-2</v>
      </c>
      <c r="DH433">
        <v>2000</v>
      </c>
      <c r="DI433">
        <v>2000</v>
      </c>
      <c r="DJ433">
        <v>2000</v>
      </c>
      <c r="DK433">
        <v>1</v>
      </c>
      <c r="DM433">
        <v>80</v>
      </c>
      <c r="DN433">
        <v>2000</v>
      </c>
    </row>
    <row r="434" spans="91:118" x14ac:dyDescent="0.25">
      <c r="CM434" t="s">
        <v>637</v>
      </c>
      <c r="CN434" t="s">
        <v>6</v>
      </c>
      <c r="CO434" t="s">
        <v>97</v>
      </c>
      <c r="CP434">
        <v>46085</v>
      </c>
      <c r="CQ434">
        <v>1</v>
      </c>
      <c r="CR434">
        <v>1</v>
      </c>
      <c r="CT434">
        <v>1</v>
      </c>
      <c r="CV434">
        <v>2.3148148148148147E-5</v>
      </c>
      <c r="CW434">
        <v>2.3148148148148147E-5</v>
      </c>
      <c r="CX434">
        <v>0.19280092592592593</v>
      </c>
      <c r="CY434">
        <v>0.1648148148148148</v>
      </c>
      <c r="CZ434">
        <v>147</v>
      </c>
      <c r="DA434">
        <v>231</v>
      </c>
      <c r="DB434">
        <v>25</v>
      </c>
      <c r="DC434">
        <v>1.76</v>
      </c>
      <c r="DD434">
        <v>22216</v>
      </c>
      <c r="DE434">
        <v>0.1701</v>
      </c>
      <c r="DF434">
        <v>2</v>
      </c>
      <c r="DG434">
        <v>0.08</v>
      </c>
      <c r="DH434">
        <v>1195</v>
      </c>
      <c r="DI434">
        <v>598</v>
      </c>
      <c r="DJ434">
        <v>1195</v>
      </c>
      <c r="DK434">
        <v>1</v>
      </c>
      <c r="DL434">
        <v>0.62019999999999997</v>
      </c>
      <c r="DM434">
        <v>80</v>
      </c>
      <c r="DN434">
        <v>598</v>
      </c>
    </row>
    <row r="435" spans="91:118" x14ac:dyDescent="0.25">
      <c r="CM435" t="s">
        <v>637</v>
      </c>
      <c r="CN435" t="s">
        <v>7</v>
      </c>
      <c r="CO435" t="s">
        <v>41</v>
      </c>
      <c r="CP435">
        <v>46086</v>
      </c>
      <c r="CQ435">
        <v>1</v>
      </c>
      <c r="CR435">
        <v>1</v>
      </c>
      <c r="CT435">
        <v>1</v>
      </c>
      <c r="CV435">
        <v>2.8935185185185184E-4</v>
      </c>
      <c r="CW435">
        <v>2.8935185185185184E-4</v>
      </c>
      <c r="CX435">
        <v>0.28092592592592591</v>
      </c>
      <c r="CY435">
        <v>0.12550925925925926</v>
      </c>
      <c r="CZ435">
        <v>96</v>
      </c>
      <c r="DA435">
        <v>182</v>
      </c>
      <c r="DB435">
        <v>38</v>
      </c>
      <c r="DC435" t="s">
        <v>728</v>
      </c>
      <c r="DD435">
        <v>8873</v>
      </c>
      <c r="DE435">
        <v>0.39579999999999999</v>
      </c>
      <c r="DF435">
        <v>1</v>
      </c>
      <c r="DG435">
        <v>2.63E-2</v>
      </c>
      <c r="DH435">
        <v>75</v>
      </c>
      <c r="DI435">
        <v>75</v>
      </c>
      <c r="DM435">
        <v>80</v>
      </c>
    </row>
    <row r="436" spans="91:118" x14ac:dyDescent="0.25">
      <c r="CM436" t="s">
        <v>637</v>
      </c>
      <c r="CN436" t="s">
        <v>7</v>
      </c>
      <c r="CO436" t="s">
        <v>41</v>
      </c>
      <c r="CP436">
        <v>46104</v>
      </c>
      <c r="CQ436">
        <v>1</v>
      </c>
      <c r="CR436">
        <v>1</v>
      </c>
      <c r="CS436">
        <v>1</v>
      </c>
      <c r="CV436">
        <v>1.6701388888888891E-2</v>
      </c>
      <c r="CW436">
        <v>1.6701388888888891E-2</v>
      </c>
      <c r="CX436">
        <v>0.13938657407407407</v>
      </c>
      <c r="CY436">
        <v>0.17048611111111112</v>
      </c>
      <c r="CZ436">
        <v>74</v>
      </c>
      <c r="DA436">
        <v>166</v>
      </c>
      <c r="DB436">
        <v>29</v>
      </c>
      <c r="DC436" t="s">
        <v>869</v>
      </c>
      <c r="DD436">
        <v>7724</v>
      </c>
      <c r="DE436">
        <v>0.39190000000000003</v>
      </c>
      <c r="DF436">
        <v>3</v>
      </c>
      <c r="DG436">
        <v>0.10340000000000001</v>
      </c>
      <c r="DH436">
        <v>4070</v>
      </c>
      <c r="DI436">
        <v>1357</v>
      </c>
      <c r="DM436">
        <v>80</v>
      </c>
    </row>
    <row r="437" spans="91:118" x14ac:dyDescent="0.25">
      <c r="CM437" t="s">
        <v>637</v>
      </c>
      <c r="CN437" t="s">
        <v>7</v>
      </c>
      <c r="CO437" t="s">
        <v>495</v>
      </c>
      <c r="CP437">
        <v>46105</v>
      </c>
      <c r="CQ437">
        <v>1</v>
      </c>
      <c r="CR437">
        <v>1</v>
      </c>
      <c r="CT437">
        <v>1</v>
      </c>
      <c r="CV437">
        <v>1.9097222222222222E-3</v>
      </c>
      <c r="CW437">
        <v>1.9097222222222222E-3</v>
      </c>
      <c r="CX437">
        <v>0.19383101851851853</v>
      </c>
      <c r="CY437">
        <v>0.20554398148148148</v>
      </c>
      <c r="CZ437">
        <v>209</v>
      </c>
      <c r="DA437">
        <v>474</v>
      </c>
      <c r="DB437">
        <v>31</v>
      </c>
      <c r="DC437" t="s">
        <v>849</v>
      </c>
      <c r="DD437">
        <v>9041</v>
      </c>
      <c r="DE437">
        <v>0.14829999999999999</v>
      </c>
      <c r="DF437">
        <v>1</v>
      </c>
      <c r="DG437">
        <v>3.2300000000000002E-2</v>
      </c>
      <c r="DH437">
        <v>50</v>
      </c>
      <c r="DI437">
        <v>50</v>
      </c>
      <c r="DM437">
        <v>80</v>
      </c>
    </row>
    <row r="438" spans="91:118" x14ac:dyDescent="0.25">
      <c r="CM438" t="s">
        <v>637</v>
      </c>
      <c r="CN438" t="s">
        <v>7</v>
      </c>
      <c r="CO438" t="s">
        <v>495</v>
      </c>
      <c r="CP438">
        <v>46108</v>
      </c>
      <c r="CQ438">
        <v>1</v>
      </c>
      <c r="CR438">
        <v>1</v>
      </c>
      <c r="CV438">
        <v>3.5069444444444445E-3</v>
      </c>
      <c r="CW438">
        <v>3.5069444444444445E-3</v>
      </c>
      <c r="CX438">
        <v>0.14216435185185186</v>
      </c>
      <c r="CY438">
        <v>0.21605324074074075</v>
      </c>
      <c r="CZ438">
        <v>137</v>
      </c>
      <c r="DA438">
        <v>279</v>
      </c>
      <c r="DB438">
        <v>29</v>
      </c>
      <c r="DC438" t="s">
        <v>821</v>
      </c>
      <c r="DD438">
        <v>13313</v>
      </c>
      <c r="DE438">
        <v>0.2117</v>
      </c>
      <c r="DF438">
        <v>3</v>
      </c>
      <c r="DG438">
        <v>0.10340000000000001</v>
      </c>
      <c r="DH438">
        <v>3505</v>
      </c>
      <c r="DI438">
        <v>1168</v>
      </c>
      <c r="DJ438">
        <v>3505</v>
      </c>
      <c r="DK438">
        <v>1</v>
      </c>
      <c r="DL438">
        <v>0.1052</v>
      </c>
      <c r="DM438">
        <v>80</v>
      </c>
      <c r="DN438">
        <v>1168</v>
      </c>
    </row>
    <row r="439" spans="91:118" x14ac:dyDescent="0.25">
      <c r="CM439" t="s">
        <v>637</v>
      </c>
      <c r="CN439" t="s">
        <v>7</v>
      </c>
      <c r="CO439" t="s">
        <v>51</v>
      </c>
      <c r="CP439">
        <v>46083</v>
      </c>
      <c r="CQ439">
        <v>1</v>
      </c>
      <c r="CR439">
        <v>1</v>
      </c>
      <c r="CT439">
        <v>1</v>
      </c>
      <c r="CV439">
        <v>0</v>
      </c>
      <c r="CW439">
        <v>0</v>
      </c>
      <c r="CX439">
        <v>0.2722222222222222</v>
      </c>
      <c r="CY439">
        <v>4.3715277777777777E-2</v>
      </c>
      <c r="CZ439">
        <v>125</v>
      </c>
      <c r="DA439">
        <v>235</v>
      </c>
      <c r="DB439">
        <v>19</v>
      </c>
      <c r="DC439" t="s">
        <v>953</v>
      </c>
      <c r="DD439">
        <v>16953</v>
      </c>
      <c r="DE439">
        <v>0.152</v>
      </c>
      <c r="DF439">
        <v>8</v>
      </c>
      <c r="DG439">
        <v>0.42109999999999997</v>
      </c>
      <c r="DH439">
        <v>5183</v>
      </c>
      <c r="DI439">
        <v>648</v>
      </c>
      <c r="DJ439">
        <v>4083</v>
      </c>
      <c r="DK439">
        <v>0.78779999999999994</v>
      </c>
      <c r="DM439">
        <v>80</v>
      </c>
      <c r="DN439">
        <v>583</v>
      </c>
    </row>
    <row r="440" spans="91:118" x14ac:dyDescent="0.25">
      <c r="CM440" t="s">
        <v>637</v>
      </c>
      <c r="CN440" t="s">
        <v>7</v>
      </c>
      <c r="CO440" t="s">
        <v>565</v>
      </c>
      <c r="CP440">
        <v>46100</v>
      </c>
      <c r="CQ440">
        <v>1</v>
      </c>
      <c r="CR440">
        <v>1</v>
      </c>
      <c r="CT440">
        <v>1</v>
      </c>
      <c r="CV440">
        <v>9.2592592592592588E-5</v>
      </c>
      <c r="CW440">
        <v>9.2592592592592588E-5</v>
      </c>
      <c r="CX440">
        <v>0.20737268518518517</v>
      </c>
      <c r="CY440">
        <v>0.13842592592592592</v>
      </c>
      <c r="CZ440">
        <v>101</v>
      </c>
      <c r="DA440">
        <v>198</v>
      </c>
      <c r="DB440">
        <v>41</v>
      </c>
      <c r="DC440" t="s">
        <v>1017</v>
      </c>
      <c r="DD440">
        <v>11693</v>
      </c>
      <c r="DE440">
        <v>0.40589999999999998</v>
      </c>
      <c r="DF440">
        <v>2</v>
      </c>
      <c r="DG440">
        <v>4.8800000000000003E-2</v>
      </c>
      <c r="DH440">
        <v>670</v>
      </c>
      <c r="DI440">
        <v>335</v>
      </c>
      <c r="DJ440">
        <v>400</v>
      </c>
      <c r="DK440">
        <v>0.59699999999999998</v>
      </c>
      <c r="DL440">
        <v>0.18129999999999999</v>
      </c>
      <c r="DM440">
        <v>80</v>
      </c>
      <c r="DN440">
        <v>400</v>
      </c>
    </row>
    <row r="441" spans="91:118" x14ac:dyDescent="0.25">
      <c r="CM441" t="s">
        <v>637</v>
      </c>
      <c r="CN441" t="s">
        <v>7</v>
      </c>
      <c r="CO441" t="s">
        <v>549</v>
      </c>
      <c r="CP441">
        <v>46100</v>
      </c>
      <c r="CQ441">
        <v>1</v>
      </c>
      <c r="CR441">
        <v>1</v>
      </c>
      <c r="CS441">
        <v>1</v>
      </c>
      <c r="CV441">
        <v>4.7800925925925927E-3</v>
      </c>
      <c r="CW441">
        <v>4.7800925925925927E-3</v>
      </c>
      <c r="CX441">
        <v>0.22516203703703705</v>
      </c>
      <c r="CY441">
        <v>0.12347222222222222</v>
      </c>
      <c r="CZ441">
        <v>161</v>
      </c>
      <c r="DA441">
        <v>229</v>
      </c>
      <c r="DB441">
        <v>29</v>
      </c>
      <c r="DC441" t="s">
        <v>1042</v>
      </c>
      <c r="DD441">
        <v>12542</v>
      </c>
      <c r="DE441">
        <v>0.18010000000000001</v>
      </c>
      <c r="DF441">
        <v>1</v>
      </c>
      <c r="DG441">
        <v>3.4500000000000003E-2</v>
      </c>
      <c r="DH441">
        <v>3000</v>
      </c>
      <c r="DI441">
        <v>3000</v>
      </c>
      <c r="DJ441">
        <v>3000</v>
      </c>
      <c r="DK441">
        <v>1</v>
      </c>
      <c r="DL441">
        <v>0.17100000000000001</v>
      </c>
      <c r="DM441">
        <v>80</v>
      </c>
      <c r="DN441">
        <v>3000</v>
      </c>
    </row>
    <row r="442" spans="91:118" x14ac:dyDescent="0.25">
      <c r="CM442" t="s">
        <v>637</v>
      </c>
      <c r="CN442" t="s">
        <v>7</v>
      </c>
      <c r="CO442" t="s">
        <v>566</v>
      </c>
      <c r="CP442">
        <v>46105</v>
      </c>
      <c r="CQ442">
        <v>1</v>
      </c>
      <c r="CR442">
        <v>1</v>
      </c>
      <c r="CS442">
        <v>1</v>
      </c>
      <c r="CV442">
        <v>5.0578703703703706E-3</v>
      </c>
      <c r="CW442">
        <v>5.0578703703703706E-3</v>
      </c>
      <c r="CX442">
        <v>0.22476851851851851</v>
      </c>
      <c r="CY442">
        <v>0.15456018518518519</v>
      </c>
      <c r="CZ442">
        <v>150</v>
      </c>
      <c r="DA442">
        <v>249</v>
      </c>
      <c r="DB442">
        <v>42</v>
      </c>
      <c r="DC442" t="s">
        <v>1012</v>
      </c>
      <c r="DD442">
        <v>14559</v>
      </c>
      <c r="DE442">
        <v>0.28000000000000003</v>
      </c>
      <c r="DF442">
        <v>1</v>
      </c>
      <c r="DG442">
        <v>2.3800000000000002E-2</v>
      </c>
      <c r="DH442">
        <v>130</v>
      </c>
      <c r="DI442">
        <v>130</v>
      </c>
      <c r="DJ442">
        <v>130</v>
      </c>
      <c r="DK442">
        <v>1</v>
      </c>
      <c r="DL442">
        <v>0.19009999999999999</v>
      </c>
      <c r="DM442">
        <v>80</v>
      </c>
      <c r="DN442">
        <v>130</v>
      </c>
    </row>
    <row r="443" spans="91:118" x14ac:dyDescent="0.25">
      <c r="CM443" t="s">
        <v>637</v>
      </c>
      <c r="CN443" t="s">
        <v>3</v>
      </c>
      <c r="CO443" t="s">
        <v>174</v>
      </c>
      <c r="CP443">
        <v>46098</v>
      </c>
      <c r="CQ443">
        <v>1</v>
      </c>
      <c r="CR443">
        <v>1</v>
      </c>
      <c r="CT443">
        <v>1</v>
      </c>
      <c r="CV443">
        <v>1.1574074074074073E-5</v>
      </c>
      <c r="CW443">
        <v>1.1574074074074073E-5</v>
      </c>
      <c r="CX443">
        <v>0.19212962962962962</v>
      </c>
      <c r="CY443">
        <v>0.14400462962962962</v>
      </c>
      <c r="CZ443">
        <v>208</v>
      </c>
      <c r="DA443">
        <v>288</v>
      </c>
      <c r="DB443">
        <v>22</v>
      </c>
      <c r="DC443" t="s">
        <v>855</v>
      </c>
      <c r="DD443">
        <v>10054</v>
      </c>
      <c r="DE443">
        <v>0.10580000000000001</v>
      </c>
      <c r="DF443">
        <v>2</v>
      </c>
      <c r="DG443">
        <v>9.0899999999999995E-2</v>
      </c>
      <c r="DH443">
        <v>10683</v>
      </c>
      <c r="DI443">
        <v>5342</v>
      </c>
      <c r="DJ443">
        <v>10000</v>
      </c>
      <c r="DK443">
        <v>0.93610000000000004</v>
      </c>
      <c r="DL443">
        <v>0.2046</v>
      </c>
      <c r="DM443">
        <v>80</v>
      </c>
      <c r="DN443">
        <v>10000</v>
      </c>
    </row>
    <row r="444" spans="91:118" x14ac:dyDescent="0.25">
      <c r="CM444" t="s">
        <v>637</v>
      </c>
      <c r="CN444" t="s">
        <v>3</v>
      </c>
      <c r="CO444" t="s">
        <v>493</v>
      </c>
      <c r="CP444">
        <v>46101</v>
      </c>
      <c r="CQ444">
        <v>1</v>
      </c>
      <c r="CR444">
        <v>1</v>
      </c>
      <c r="CT444">
        <v>1</v>
      </c>
      <c r="CV444">
        <v>0</v>
      </c>
      <c r="CW444">
        <v>0</v>
      </c>
      <c r="CX444">
        <v>0.24568287037037037</v>
      </c>
      <c r="CY444">
        <v>0.10748842592592593</v>
      </c>
      <c r="CZ444">
        <v>126</v>
      </c>
      <c r="DA444">
        <v>249</v>
      </c>
      <c r="DB444">
        <v>21</v>
      </c>
      <c r="DC444" t="s">
        <v>806</v>
      </c>
      <c r="DD444">
        <v>30146</v>
      </c>
      <c r="DE444">
        <v>0.16669999999999999</v>
      </c>
      <c r="DF444">
        <v>1</v>
      </c>
      <c r="DG444">
        <v>4.7600000000000003E-2</v>
      </c>
      <c r="DH444">
        <v>500</v>
      </c>
      <c r="DI444">
        <v>500</v>
      </c>
      <c r="DJ444">
        <v>500</v>
      </c>
      <c r="DK444">
        <v>1</v>
      </c>
      <c r="DL444">
        <v>0.29649999999999999</v>
      </c>
      <c r="DM444">
        <v>80</v>
      </c>
      <c r="DN444">
        <v>500</v>
      </c>
    </row>
    <row r="445" spans="91:118" x14ac:dyDescent="0.25">
      <c r="CM445" t="s">
        <v>637</v>
      </c>
      <c r="CN445" t="s">
        <v>3</v>
      </c>
      <c r="CO445" t="s">
        <v>493</v>
      </c>
      <c r="CP445">
        <v>46112</v>
      </c>
      <c r="CQ445">
        <v>1</v>
      </c>
      <c r="CR445">
        <v>1</v>
      </c>
      <c r="CT445">
        <v>1</v>
      </c>
      <c r="CV445">
        <v>2.3148148148148149E-4</v>
      </c>
      <c r="CW445">
        <v>2.3148148148148149E-4</v>
      </c>
      <c r="CX445">
        <v>0.2553125</v>
      </c>
      <c r="CY445">
        <v>0.13398148148148148</v>
      </c>
      <c r="CZ445">
        <v>92</v>
      </c>
      <c r="DA445">
        <v>135</v>
      </c>
      <c r="DB445">
        <v>31</v>
      </c>
      <c r="DC445" t="s">
        <v>913</v>
      </c>
      <c r="DD445">
        <v>18591</v>
      </c>
      <c r="DE445">
        <v>0.33700000000000002</v>
      </c>
      <c r="DF445">
        <v>2</v>
      </c>
      <c r="DG445">
        <v>6.4500000000000002E-2</v>
      </c>
      <c r="DH445">
        <v>6000</v>
      </c>
      <c r="DI445">
        <v>3000</v>
      </c>
      <c r="DJ445">
        <v>6000</v>
      </c>
      <c r="DK445">
        <v>1</v>
      </c>
      <c r="DL445">
        <v>0.22070000000000001</v>
      </c>
      <c r="DM445">
        <v>80</v>
      </c>
      <c r="DN445">
        <v>3000</v>
      </c>
    </row>
    <row r="446" spans="91:118" x14ac:dyDescent="0.25">
      <c r="CM446" t="s">
        <v>637</v>
      </c>
      <c r="CN446" t="s">
        <v>3</v>
      </c>
      <c r="CO446" t="s">
        <v>32</v>
      </c>
      <c r="CP446">
        <v>46092</v>
      </c>
      <c r="CQ446">
        <v>1</v>
      </c>
      <c r="CR446">
        <v>1</v>
      </c>
      <c r="CT446">
        <v>1</v>
      </c>
      <c r="CV446">
        <v>1.1574074074074073E-5</v>
      </c>
      <c r="CW446">
        <v>1.1574074074074073E-5</v>
      </c>
      <c r="CX446">
        <v>0.21537037037037038</v>
      </c>
      <c r="CY446">
        <v>0.10151620370370371</v>
      </c>
      <c r="CZ446">
        <v>68</v>
      </c>
      <c r="DA446">
        <v>163</v>
      </c>
      <c r="DB446">
        <v>20</v>
      </c>
      <c r="DC446">
        <v>1.7</v>
      </c>
      <c r="DD446">
        <v>44755</v>
      </c>
      <c r="DE446">
        <v>0.29409999999999997</v>
      </c>
      <c r="DF446">
        <v>1</v>
      </c>
      <c r="DG446">
        <v>0.05</v>
      </c>
      <c r="DH446">
        <v>750</v>
      </c>
      <c r="DI446">
        <v>750</v>
      </c>
      <c r="DJ446">
        <v>750</v>
      </c>
      <c r="DK446">
        <v>1</v>
      </c>
      <c r="DL446">
        <v>0.30430000000000001</v>
      </c>
      <c r="DM446">
        <v>80</v>
      </c>
      <c r="DN446">
        <v>750</v>
      </c>
    </row>
    <row r="447" spans="91:118" x14ac:dyDescent="0.25">
      <c r="CM447" t="s">
        <v>637</v>
      </c>
      <c r="CN447" t="s">
        <v>3</v>
      </c>
      <c r="CO447" t="s">
        <v>32</v>
      </c>
      <c r="CP447">
        <v>46097</v>
      </c>
      <c r="CQ447">
        <v>1</v>
      </c>
      <c r="CR447">
        <v>1</v>
      </c>
      <c r="CT447">
        <v>1</v>
      </c>
      <c r="CV447">
        <v>6.9444444444444444E-5</v>
      </c>
      <c r="CW447">
        <v>6.9444444444444444E-5</v>
      </c>
      <c r="CX447">
        <v>0.31210648148148146</v>
      </c>
      <c r="CY447">
        <v>0.13282407407407407</v>
      </c>
      <c r="CZ447">
        <v>146</v>
      </c>
      <c r="DA447">
        <v>302</v>
      </c>
      <c r="DB447">
        <v>53</v>
      </c>
      <c r="DC447" t="s">
        <v>1043</v>
      </c>
      <c r="DD447">
        <v>28842</v>
      </c>
      <c r="DE447">
        <v>0.36299999999999999</v>
      </c>
      <c r="DF447">
        <v>1</v>
      </c>
      <c r="DG447">
        <v>1.89E-2</v>
      </c>
      <c r="DH447">
        <v>780</v>
      </c>
      <c r="DI447">
        <v>780</v>
      </c>
      <c r="DJ447">
        <v>780</v>
      </c>
      <c r="DK447">
        <v>1</v>
      </c>
      <c r="DM447">
        <v>80</v>
      </c>
      <c r="DN447">
        <v>780</v>
      </c>
    </row>
    <row r="448" spans="91:118" x14ac:dyDescent="0.25">
      <c r="CM448" t="s">
        <v>637</v>
      </c>
      <c r="CN448" t="s">
        <v>3</v>
      </c>
      <c r="CO448" t="s">
        <v>32</v>
      </c>
      <c r="CP448">
        <v>46111</v>
      </c>
      <c r="CQ448">
        <v>1</v>
      </c>
      <c r="CR448">
        <v>1</v>
      </c>
      <c r="CT448">
        <v>1</v>
      </c>
      <c r="CV448">
        <v>3.4722222222222222E-5</v>
      </c>
      <c r="CW448">
        <v>3.4722222222222222E-5</v>
      </c>
      <c r="CX448">
        <v>0.22736111111111112</v>
      </c>
      <c r="CY448">
        <v>0.15850694444444444</v>
      </c>
      <c r="CZ448">
        <v>134</v>
      </c>
      <c r="DA448">
        <v>259</v>
      </c>
      <c r="DB448">
        <v>41</v>
      </c>
      <c r="DC448" t="s">
        <v>1044</v>
      </c>
      <c r="DD448">
        <v>29708</v>
      </c>
      <c r="DE448">
        <v>0.30599999999999999</v>
      </c>
      <c r="DF448">
        <v>1</v>
      </c>
      <c r="DG448">
        <v>2.4400000000000002E-2</v>
      </c>
      <c r="DH448">
        <v>3000</v>
      </c>
      <c r="DI448">
        <v>3000</v>
      </c>
      <c r="DJ448">
        <v>3000</v>
      </c>
      <c r="DK448">
        <v>1</v>
      </c>
      <c r="DL448">
        <v>0.13519999999999999</v>
      </c>
      <c r="DM448">
        <v>80</v>
      </c>
      <c r="DN448">
        <v>3000</v>
      </c>
    </row>
    <row r="449" spans="91:118" x14ac:dyDescent="0.25">
      <c r="CM449" t="s">
        <v>637</v>
      </c>
      <c r="CN449" t="s">
        <v>3</v>
      </c>
      <c r="CO449" t="s">
        <v>96</v>
      </c>
      <c r="CP449">
        <v>46084</v>
      </c>
      <c r="CQ449">
        <v>1</v>
      </c>
      <c r="CR449">
        <v>1</v>
      </c>
      <c r="CT449">
        <v>1</v>
      </c>
      <c r="CV449">
        <v>0</v>
      </c>
      <c r="CW449">
        <v>0</v>
      </c>
      <c r="CX449">
        <v>0.31008101851851849</v>
      </c>
      <c r="CY449">
        <v>0.12064814814814814</v>
      </c>
      <c r="CZ449">
        <v>77</v>
      </c>
      <c r="DA449">
        <v>141</v>
      </c>
      <c r="DB449">
        <v>17</v>
      </c>
      <c r="DC449" t="s">
        <v>747</v>
      </c>
      <c r="DD449">
        <v>8204</v>
      </c>
      <c r="DE449">
        <v>0.2208</v>
      </c>
      <c r="DF449">
        <v>3</v>
      </c>
      <c r="DG449">
        <v>0.17649999999999999</v>
      </c>
      <c r="DH449">
        <v>1970</v>
      </c>
      <c r="DI449">
        <v>657</v>
      </c>
      <c r="DJ449">
        <v>1750</v>
      </c>
      <c r="DK449">
        <v>0.88829999999999998</v>
      </c>
      <c r="DL449">
        <v>0.33989999999999998</v>
      </c>
      <c r="DM449">
        <v>80</v>
      </c>
      <c r="DN449">
        <v>875</v>
      </c>
    </row>
    <row r="450" spans="91:118" x14ac:dyDescent="0.25">
      <c r="CM450" t="s">
        <v>637</v>
      </c>
      <c r="CN450" t="s">
        <v>3</v>
      </c>
      <c r="CO450" t="s">
        <v>68</v>
      </c>
      <c r="CP450">
        <v>46085</v>
      </c>
      <c r="CQ450">
        <v>1</v>
      </c>
      <c r="CR450">
        <v>1</v>
      </c>
      <c r="CT450">
        <v>1</v>
      </c>
      <c r="CV450">
        <v>1.0416666666666667E-4</v>
      </c>
      <c r="CW450">
        <v>1.0416666666666667E-4</v>
      </c>
      <c r="CX450">
        <v>0.23012731481481483</v>
      </c>
      <c r="CY450">
        <v>9.7743055555555555E-2</v>
      </c>
      <c r="CZ450">
        <v>66</v>
      </c>
      <c r="DA450">
        <v>123</v>
      </c>
      <c r="DB450">
        <v>20</v>
      </c>
      <c r="DC450">
        <v>1.9</v>
      </c>
      <c r="DD450">
        <v>45131</v>
      </c>
      <c r="DE450">
        <v>0.30299999999999999</v>
      </c>
      <c r="DF450">
        <v>1</v>
      </c>
      <c r="DG450">
        <v>0.05</v>
      </c>
      <c r="DH450">
        <v>5000</v>
      </c>
      <c r="DI450">
        <v>5000</v>
      </c>
      <c r="DJ450">
        <v>5000</v>
      </c>
      <c r="DK450">
        <v>1</v>
      </c>
      <c r="DM450">
        <v>80</v>
      </c>
      <c r="DN450">
        <v>5000</v>
      </c>
    </row>
    <row r="451" spans="91:118" x14ac:dyDescent="0.25">
      <c r="CM451" t="s">
        <v>637</v>
      </c>
      <c r="CN451" t="s">
        <v>3</v>
      </c>
      <c r="CO451" t="s">
        <v>68</v>
      </c>
      <c r="CP451">
        <v>46099</v>
      </c>
      <c r="CQ451">
        <v>1</v>
      </c>
      <c r="CR451">
        <v>1</v>
      </c>
      <c r="CS451">
        <v>1</v>
      </c>
      <c r="CV451">
        <v>9.6527777777777775E-3</v>
      </c>
      <c r="CW451">
        <v>9.6527777777777775E-3</v>
      </c>
      <c r="CX451">
        <v>0.13678240740740741</v>
      </c>
      <c r="CY451">
        <v>8.3055555555555549E-2</v>
      </c>
      <c r="CZ451">
        <v>58</v>
      </c>
      <c r="DA451">
        <v>105</v>
      </c>
      <c r="DB451">
        <v>8</v>
      </c>
      <c r="DC451">
        <v>1.5</v>
      </c>
      <c r="DD451">
        <v>37540</v>
      </c>
      <c r="DE451">
        <v>0.13789999999999999</v>
      </c>
      <c r="DF451">
        <v>1</v>
      </c>
      <c r="DG451">
        <v>0.125</v>
      </c>
      <c r="DH451">
        <v>450</v>
      </c>
      <c r="DI451">
        <v>450</v>
      </c>
      <c r="DJ451">
        <v>450</v>
      </c>
      <c r="DK451">
        <v>1</v>
      </c>
      <c r="DM451">
        <v>80</v>
      </c>
      <c r="DN451">
        <v>450</v>
      </c>
    </row>
    <row r="452" spans="91:118" x14ac:dyDescent="0.25">
      <c r="CM452" t="s">
        <v>637</v>
      </c>
      <c r="CN452" t="s">
        <v>3</v>
      </c>
      <c r="CO452" t="s">
        <v>29</v>
      </c>
      <c r="CP452">
        <v>46090</v>
      </c>
      <c r="CQ452">
        <v>1</v>
      </c>
      <c r="CR452">
        <v>1</v>
      </c>
      <c r="CT452">
        <v>1</v>
      </c>
      <c r="CV452">
        <v>3.4722222222222222E-5</v>
      </c>
      <c r="CW452">
        <v>3.4722222222222222E-5</v>
      </c>
      <c r="CX452">
        <v>0.2255787037037037</v>
      </c>
      <c r="CY452">
        <v>8.5347222222222227E-2</v>
      </c>
      <c r="CZ452">
        <v>86</v>
      </c>
      <c r="DA452">
        <v>166</v>
      </c>
      <c r="DB452">
        <v>11</v>
      </c>
      <c r="DC452" t="s">
        <v>789</v>
      </c>
      <c r="DD452">
        <v>19425</v>
      </c>
      <c r="DE452">
        <v>0.12790000000000001</v>
      </c>
      <c r="DF452">
        <v>1</v>
      </c>
      <c r="DG452">
        <v>9.0899999999999995E-2</v>
      </c>
      <c r="DH452">
        <v>20000</v>
      </c>
      <c r="DI452">
        <v>20000</v>
      </c>
      <c r="DJ452">
        <v>20000</v>
      </c>
      <c r="DK452">
        <v>1</v>
      </c>
      <c r="DL452">
        <v>0.22550000000000001</v>
      </c>
      <c r="DM452">
        <v>80</v>
      </c>
      <c r="DN452">
        <v>20000</v>
      </c>
    </row>
    <row r="453" spans="91:118" x14ac:dyDescent="0.25">
      <c r="CM453" t="s">
        <v>637</v>
      </c>
      <c r="CN453" t="s">
        <v>3</v>
      </c>
      <c r="CO453" t="s">
        <v>38</v>
      </c>
      <c r="CP453">
        <v>46093</v>
      </c>
      <c r="CQ453">
        <v>1</v>
      </c>
      <c r="CR453">
        <v>1</v>
      </c>
      <c r="CT453">
        <v>1</v>
      </c>
      <c r="CV453">
        <v>0</v>
      </c>
      <c r="CW453">
        <v>0</v>
      </c>
      <c r="CX453">
        <v>0.25427083333333333</v>
      </c>
      <c r="CY453">
        <v>0.10059027777777778</v>
      </c>
      <c r="CZ453">
        <v>82</v>
      </c>
      <c r="DA453">
        <v>123</v>
      </c>
      <c r="DB453">
        <v>34</v>
      </c>
      <c r="DC453" t="s">
        <v>798</v>
      </c>
      <c r="DD453">
        <v>9112</v>
      </c>
      <c r="DE453">
        <v>0.41460000000000002</v>
      </c>
      <c r="DF453">
        <v>1</v>
      </c>
      <c r="DG453">
        <v>2.9399999999999999E-2</v>
      </c>
      <c r="DH453">
        <v>2500</v>
      </c>
      <c r="DI453">
        <v>2500</v>
      </c>
      <c r="DJ453">
        <v>2500</v>
      </c>
      <c r="DK453">
        <v>1</v>
      </c>
      <c r="DL453">
        <v>0.55120000000000002</v>
      </c>
      <c r="DM453">
        <v>80</v>
      </c>
      <c r="DN453">
        <v>2500</v>
      </c>
    </row>
    <row r="454" spans="91:118" x14ac:dyDescent="0.25">
      <c r="CM454" t="s">
        <v>637</v>
      </c>
      <c r="CN454" t="s">
        <v>3</v>
      </c>
      <c r="CO454" t="s">
        <v>38</v>
      </c>
      <c r="CP454">
        <v>46105</v>
      </c>
      <c r="CQ454">
        <v>1</v>
      </c>
      <c r="CR454">
        <v>1</v>
      </c>
      <c r="CT454">
        <v>1</v>
      </c>
      <c r="CV454">
        <v>0</v>
      </c>
      <c r="CW454">
        <v>0</v>
      </c>
      <c r="CX454">
        <v>0.20927083333333332</v>
      </c>
      <c r="CY454">
        <v>0.13753472222222221</v>
      </c>
      <c r="CZ454">
        <v>127</v>
      </c>
      <c r="DA454">
        <v>163</v>
      </c>
      <c r="DB454">
        <v>45</v>
      </c>
      <c r="DC454" t="s">
        <v>1045</v>
      </c>
      <c r="DD454">
        <v>23915</v>
      </c>
      <c r="DE454">
        <v>0.3543</v>
      </c>
      <c r="DF454">
        <v>1</v>
      </c>
      <c r="DG454">
        <v>2.2200000000000001E-2</v>
      </c>
      <c r="DH454">
        <v>6000</v>
      </c>
      <c r="DI454">
        <v>6000</v>
      </c>
      <c r="DJ454">
        <v>6000</v>
      </c>
      <c r="DK454">
        <v>1</v>
      </c>
      <c r="DL454">
        <v>0.14119999999999999</v>
      </c>
      <c r="DM454">
        <v>80</v>
      </c>
      <c r="DN454">
        <v>6000</v>
      </c>
    </row>
    <row r="455" spans="91:118" x14ac:dyDescent="0.25">
      <c r="CM455" t="s">
        <v>637</v>
      </c>
      <c r="CN455" t="s">
        <v>3</v>
      </c>
      <c r="CO455" t="s">
        <v>38</v>
      </c>
      <c r="CP455">
        <v>46107</v>
      </c>
      <c r="CQ455">
        <v>1</v>
      </c>
      <c r="CR455">
        <v>1</v>
      </c>
      <c r="CT455">
        <v>1</v>
      </c>
      <c r="CV455">
        <v>4.5138888888888887E-4</v>
      </c>
      <c r="CW455">
        <v>4.5138888888888887E-4</v>
      </c>
      <c r="CX455">
        <v>0.19282407407407406</v>
      </c>
      <c r="CY455">
        <v>0.14659722222222221</v>
      </c>
      <c r="CZ455">
        <v>101</v>
      </c>
      <c r="DA455">
        <v>126</v>
      </c>
      <c r="DB455">
        <v>22</v>
      </c>
      <c r="DC455" t="s">
        <v>850</v>
      </c>
      <c r="DD455">
        <v>17884</v>
      </c>
      <c r="DE455">
        <v>0.21779999999999999</v>
      </c>
      <c r="DF455">
        <v>2</v>
      </c>
      <c r="DG455">
        <v>9.0899999999999995E-2</v>
      </c>
      <c r="DH455">
        <v>2500</v>
      </c>
      <c r="DI455">
        <v>1250</v>
      </c>
      <c r="DJ455">
        <v>2500</v>
      </c>
      <c r="DK455">
        <v>1</v>
      </c>
      <c r="DL455">
        <v>0.2707</v>
      </c>
      <c r="DM455">
        <v>80</v>
      </c>
      <c r="DN455">
        <v>1250</v>
      </c>
    </row>
    <row r="456" spans="91:118" x14ac:dyDescent="0.25">
      <c r="CM456" t="s">
        <v>637</v>
      </c>
      <c r="CN456" t="s">
        <v>3</v>
      </c>
      <c r="CO456" t="s">
        <v>38</v>
      </c>
      <c r="CP456">
        <v>46108</v>
      </c>
      <c r="CQ456">
        <v>1</v>
      </c>
      <c r="CR456">
        <v>1</v>
      </c>
      <c r="CT456">
        <v>1</v>
      </c>
      <c r="CV456">
        <v>3.5879629629629629E-4</v>
      </c>
      <c r="CW456">
        <v>3.5879629629629629E-4</v>
      </c>
      <c r="CX456">
        <v>0.2059375</v>
      </c>
      <c r="CY456">
        <v>0.14193287037037036</v>
      </c>
      <c r="CZ456">
        <v>115</v>
      </c>
      <c r="DA456">
        <v>157</v>
      </c>
      <c r="DB456">
        <v>46</v>
      </c>
      <c r="DC456" t="s">
        <v>1046</v>
      </c>
      <c r="DD456">
        <v>17223</v>
      </c>
      <c r="DE456">
        <v>0.4</v>
      </c>
      <c r="DF456">
        <v>2</v>
      </c>
      <c r="DG456">
        <v>4.3499999999999997E-2</v>
      </c>
      <c r="DH456">
        <v>11080</v>
      </c>
      <c r="DI456">
        <v>5540</v>
      </c>
      <c r="DJ456">
        <v>11080</v>
      </c>
      <c r="DK456">
        <v>1</v>
      </c>
      <c r="DL456">
        <v>0.43049999999999999</v>
      </c>
      <c r="DM456">
        <v>80</v>
      </c>
      <c r="DN456">
        <v>5540</v>
      </c>
    </row>
    <row r="457" spans="91:118" x14ac:dyDescent="0.25">
      <c r="CM457" t="s">
        <v>637</v>
      </c>
      <c r="CN457" t="s">
        <v>3</v>
      </c>
      <c r="CO457" t="s">
        <v>79</v>
      </c>
      <c r="CP457">
        <v>46094</v>
      </c>
      <c r="CQ457">
        <v>1</v>
      </c>
      <c r="CR457">
        <v>1</v>
      </c>
      <c r="CT457">
        <v>1</v>
      </c>
      <c r="CV457">
        <v>0</v>
      </c>
      <c r="CW457">
        <v>0</v>
      </c>
      <c r="CX457">
        <v>0.23284722222222223</v>
      </c>
      <c r="CY457">
        <v>0.10936342592592592</v>
      </c>
      <c r="CZ457">
        <v>51</v>
      </c>
      <c r="DA457">
        <v>121</v>
      </c>
      <c r="DB457">
        <v>23</v>
      </c>
      <c r="DC457" t="s">
        <v>856</v>
      </c>
      <c r="DD457">
        <v>50186</v>
      </c>
      <c r="DE457">
        <v>0.45100000000000001</v>
      </c>
      <c r="DF457">
        <v>3</v>
      </c>
      <c r="DG457">
        <v>0.13039999999999999</v>
      </c>
      <c r="DH457">
        <v>5100</v>
      </c>
      <c r="DI457">
        <v>1700</v>
      </c>
      <c r="DJ457">
        <v>4100</v>
      </c>
      <c r="DK457">
        <v>0.80389999999999995</v>
      </c>
      <c r="DL457">
        <v>0.16470000000000001</v>
      </c>
      <c r="DM457">
        <v>80</v>
      </c>
      <c r="DN457">
        <v>2050</v>
      </c>
    </row>
    <row r="458" spans="91:118" x14ac:dyDescent="0.25">
      <c r="CM458" t="s">
        <v>637</v>
      </c>
      <c r="CN458" t="s">
        <v>3</v>
      </c>
      <c r="CO458" t="s">
        <v>79</v>
      </c>
      <c r="CP458">
        <v>46099</v>
      </c>
      <c r="CQ458">
        <v>1</v>
      </c>
      <c r="CR458">
        <v>1</v>
      </c>
      <c r="CT458">
        <v>1</v>
      </c>
      <c r="CV458">
        <v>4.3981481481481481E-4</v>
      </c>
      <c r="CW458">
        <v>4.3981481481481481E-4</v>
      </c>
      <c r="CX458">
        <v>0.24508101851851852</v>
      </c>
      <c r="CY458">
        <v>9.4988425925925921E-2</v>
      </c>
      <c r="CZ458">
        <v>75</v>
      </c>
      <c r="DA458">
        <v>165</v>
      </c>
      <c r="DB458">
        <v>19</v>
      </c>
      <c r="DC458" t="s">
        <v>924</v>
      </c>
      <c r="DD458">
        <v>50848</v>
      </c>
      <c r="DE458">
        <v>0.25330000000000003</v>
      </c>
      <c r="DF458">
        <v>1</v>
      </c>
      <c r="DG458">
        <v>5.2600000000000001E-2</v>
      </c>
      <c r="DH458">
        <v>9000</v>
      </c>
      <c r="DI458">
        <v>9000</v>
      </c>
      <c r="DJ458">
        <v>9000</v>
      </c>
      <c r="DK458">
        <v>1</v>
      </c>
      <c r="DL458">
        <v>0.1026</v>
      </c>
      <c r="DM458">
        <v>80</v>
      </c>
      <c r="DN458">
        <v>9000</v>
      </c>
    </row>
    <row r="459" spans="91:118" x14ac:dyDescent="0.25">
      <c r="CM459" t="s">
        <v>637</v>
      </c>
      <c r="CN459" t="s">
        <v>3</v>
      </c>
      <c r="CO459" t="s">
        <v>79</v>
      </c>
      <c r="CP459">
        <v>46106</v>
      </c>
      <c r="CQ459">
        <v>1</v>
      </c>
      <c r="CR459">
        <v>1</v>
      </c>
      <c r="CT459">
        <v>1</v>
      </c>
      <c r="CV459">
        <v>1.273148148148148E-4</v>
      </c>
      <c r="CW459">
        <v>1.273148148148148E-4</v>
      </c>
      <c r="CX459">
        <v>0.17552083333333332</v>
      </c>
      <c r="CY459">
        <v>0.14649305555555556</v>
      </c>
      <c r="CZ459">
        <v>69</v>
      </c>
      <c r="DA459">
        <v>152</v>
      </c>
      <c r="DB459">
        <v>13</v>
      </c>
      <c r="DC459" t="s">
        <v>877</v>
      </c>
      <c r="DD459">
        <v>55328</v>
      </c>
      <c r="DE459">
        <v>0.18840000000000001</v>
      </c>
      <c r="DF459">
        <v>2</v>
      </c>
      <c r="DG459">
        <v>0.15379999999999999</v>
      </c>
      <c r="DH459">
        <v>18000</v>
      </c>
      <c r="DI459">
        <v>9000</v>
      </c>
      <c r="DJ459">
        <v>18000</v>
      </c>
      <c r="DK459">
        <v>1</v>
      </c>
      <c r="DL459">
        <v>0.10249999999999999</v>
      </c>
      <c r="DM459">
        <v>80</v>
      </c>
      <c r="DN459">
        <v>9000</v>
      </c>
    </row>
    <row r="460" spans="91:118" x14ac:dyDescent="0.25">
      <c r="CM460" t="s">
        <v>637</v>
      </c>
      <c r="CN460" t="s">
        <v>3</v>
      </c>
      <c r="CO460" t="s">
        <v>78</v>
      </c>
      <c r="CP460">
        <v>46105</v>
      </c>
      <c r="CQ460">
        <v>1</v>
      </c>
      <c r="CR460">
        <v>1</v>
      </c>
      <c r="CT460">
        <v>1</v>
      </c>
      <c r="CV460">
        <v>8.1018518518518516E-5</v>
      </c>
      <c r="CW460">
        <v>8.1018518518518516E-5</v>
      </c>
      <c r="CX460">
        <v>0.18734953703703705</v>
      </c>
      <c r="CY460">
        <v>0.17075231481481482</v>
      </c>
      <c r="CZ460">
        <v>80</v>
      </c>
      <c r="DA460">
        <v>152</v>
      </c>
      <c r="DB460">
        <v>29</v>
      </c>
      <c r="DC460" t="s">
        <v>950</v>
      </c>
      <c r="DD460">
        <v>25732</v>
      </c>
      <c r="DE460">
        <v>0.36249999999999999</v>
      </c>
      <c r="DF460">
        <v>5</v>
      </c>
      <c r="DG460">
        <v>0.1724</v>
      </c>
      <c r="DH460">
        <v>20570</v>
      </c>
      <c r="DI460">
        <v>4114</v>
      </c>
      <c r="DM460">
        <v>80</v>
      </c>
    </row>
    <row r="461" spans="91:118" x14ac:dyDescent="0.25">
      <c r="CM461" t="s">
        <v>637</v>
      </c>
      <c r="CN461" t="s">
        <v>125</v>
      </c>
      <c r="CO461" t="s">
        <v>72</v>
      </c>
      <c r="CP461">
        <v>46098</v>
      </c>
      <c r="CQ461">
        <v>1</v>
      </c>
      <c r="CR461">
        <v>1</v>
      </c>
      <c r="CT461">
        <v>1</v>
      </c>
      <c r="CV461">
        <v>2.3148148148148147E-5</v>
      </c>
      <c r="CW461">
        <v>2.3148148148148147E-5</v>
      </c>
      <c r="CX461">
        <v>0.1794212962962963</v>
      </c>
      <c r="CY461">
        <v>0.16643518518518519</v>
      </c>
      <c r="CZ461">
        <v>145</v>
      </c>
      <c r="DA461">
        <v>373</v>
      </c>
      <c r="DB461">
        <v>17</v>
      </c>
      <c r="DC461" t="s">
        <v>824</v>
      </c>
      <c r="DD461">
        <v>45699</v>
      </c>
      <c r="DE461">
        <v>0.1172</v>
      </c>
      <c r="DF461">
        <v>3</v>
      </c>
      <c r="DG461">
        <v>0.17649999999999999</v>
      </c>
      <c r="DH461">
        <v>6500</v>
      </c>
      <c r="DI461">
        <v>2167</v>
      </c>
      <c r="DJ461">
        <v>5500</v>
      </c>
      <c r="DK461">
        <v>0.84619999999999995</v>
      </c>
      <c r="DL461">
        <v>0.10050000000000001</v>
      </c>
      <c r="DM461">
        <v>78</v>
      </c>
      <c r="DN461">
        <v>2750</v>
      </c>
    </row>
    <row r="462" spans="91:118" x14ac:dyDescent="0.25">
      <c r="CM462" t="s">
        <v>637</v>
      </c>
      <c r="CN462" t="s">
        <v>125</v>
      </c>
      <c r="CO462" t="s">
        <v>122</v>
      </c>
      <c r="CP462">
        <v>46112</v>
      </c>
      <c r="CQ462">
        <v>1</v>
      </c>
      <c r="CR462">
        <v>1</v>
      </c>
      <c r="CS462">
        <v>1</v>
      </c>
      <c r="CV462">
        <v>4.5833333333333334E-3</v>
      </c>
      <c r="CW462">
        <v>4.5833333333333334E-3</v>
      </c>
      <c r="CX462">
        <v>0.21643518518518517</v>
      </c>
      <c r="CY462">
        <v>0.14005787037037037</v>
      </c>
      <c r="CZ462">
        <v>49</v>
      </c>
      <c r="DA462">
        <v>240</v>
      </c>
      <c r="DB462">
        <v>14</v>
      </c>
      <c r="DC462">
        <v>1.5</v>
      </c>
      <c r="DD462">
        <v>19322</v>
      </c>
      <c r="DE462">
        <v>0.28570000000000001</v>
      </c>
      <c r="DF462">
        <v>1</v>
      </c>
      <c r="DG462">
        <v>7.1400000000000005E-2</v>
      </c>
      <c r="DH462">
        <v>245</v>
      </c>
      <c r="DI462">
        <v>245</v>
      </c>
      <c r="DJ462">
        <v>245</v>
      </c>
      <c r="DK462">
        <v>1</v>
      </c>
      <c r="DL462">
        <v>0.69799999999999995</v>
      </c>
      <c r="DM462">
        <v>78</v>
      </c>
      <c r="DN462">
        <v>245</v>
      </c>
    </row>
    <row r="463" spans="91:118" x14ac:dyDescent="0.25">
      <c r="CM463" t="s">
        <v>637</v>
      </c>
      <c r="CN463" t="s">
        <v>125</v>
      </c>
      <c r="CO463" t="s">
        <v>59</v>
      </c>
      <c r="CP463">
        <v>46101</v>
      </c>
      <c r="CQ463">
        <v>1</v>
      </c>
      <c r="CR463">
        <v>1</v>
      </c>
      <c r="CT463">
        <v>1</v>
      </c>
      <c r="CV463">
        <v>0</v>
      </c>
      <c r="CW463">
        <v>0</v>
      </c>
      <c r="CX463">
        <v>0.20878472222222222</v>
      </c>
      <c r="CY463">
        <v>0.14209490740740741</v>
      </c>
      <c r="CZ463">
        <v>197</v>
      </c>
      <c r="DA463">
        <v>361</v>
      </c>
      <c r="DB463">
        <v>15</v>
      </c>
      <c r="DC463" t="s">
        <v>745</v>
      </c>
      <c r="DD463">
        <v>46750</v>
      </c>
      <c r="DE463">
        <v>7.6100000000000001E-2</v>
      </c>
      <c r="DF463">
        <v>2</v>
      </c>
      <c r="DG463">
        <v>0.1333</v>
      </c>
      <c r="DH463">
        <v>3600</v>
      </c>
      <c r="DI463">
        <v>1800</v>
      </c>
      <c r="DJ463">
        <v>3600</v>
      </c>
      <c r="DK463">
        <v>1</v>
      </c>
      <c r="DL463">
        <v>0.1017</v>
      </c>
      <c r="DM463">
        <v>78</v>
      </c>
      <c r="DN463">
        <v>1800</v>
      </c>
    </row>
    <row r="464" spans="91:118" x14ac:dyDescent="0.25">
      <c r="CM464" t="s">
        <v>637</v>
      </c>
      <c r="CN464" t="s">
        <v>2</v>
      </c>
      <c r="CO464" t="s">
        <v>13</v>
      </c>
      <c r="CP464">
        <v>46093</v>
      </c>
      <c r="CQ464">
        <v>1</v>
      </c>
      <c r="CR464">
        <v>1</v>
      </c>
      <c r="CT464">
        <v>1</v>
      </c>
      <c r="CV464">
        <v>4.6296296296296294E-5</v>
      </c>
      <c r="CW464">
        <v>4.6296296296296294E-5</v>
      </c>
      <c r="CX464">
        <v>0.28469907407407408</v>
      </c>
      <c r="CY464">
        <v>5.0706018518518518E-2</v>
      </c>
      <c r="CZ464">
        <v>55</v>
      </c>
      <c r="DA464">
        <v>122</v>
      </c>
      <c r="DB464">
        <v>20</v>
      </c>
      <c r="DC464">
        <v>1.65</v>
      </c>
      <c r="DD464">
        <v>21321</v>
      </c>
      <c r="DE464">
        <v>0.36359999999999998</v>
      </c>
      <c r="DF464">
        <v>1</v>
      </c>
      <c r="DG464">
        <v>0.05</v>
      </c>
      <c r="DH464">
        <v>1000</v>
      </c>
      <c r="DI464">
        <v>1000</v>
      </c>
      <c r="DM464">
        <v>78</v>
      </c>
    </row>
    <row r="465" spans="91:118" x14ac:dyDescent="0.25">
      <c r="CM465" t="s">
        <v>637</v>
      </c>
      <c r="CN465" t="s">
        <v>2</v>
      </c>
      <c r="CO465" t="s">
        <v>13</v>
      </c>
      <c r="CP465">
        <v>46094</v>
      </c>
      <c r="CQ465">
        <v>1</v>
      </c>
      <c r="CR465">
        <v>1</v>
      </c>
      <c r="CU465">
        <v>1</v>
      </c>
      <c r="CV465">
        <v>0</v>
      </c>
      <c r="CW465">
        <v>0</v>
      </c>
      <c r="CX465">
        <v>0</v>
      </c>
      <c r="CY465">
        <v>0</v>
      </c>
      <c r="DM465">
        <v>78</v>
      </c>
    </row>
    <row r="466" spans="91:118" x14ac:dyDescent="0.25">
      <c r="CM466" t="s">
        <v>637</v>
      </c>
      <c r="CN466" t="s">
        <v>2</v>
      </c>
      <c r="CO466" t="s">
        <v>42</v>
      </c>
      <c r="CP466">
        <v>46094</v>
      </c>
      <c r="CQ466">
        <v>1</v>
      </c>
      <c r="CR466">
        <v>1</v>
      </c>
      <c r="CV466">
        <v>0</v>
      </c>
      <c r="CW466">
        <v>0</v>
      </c>
      <c r="CX466">
        <v>0</v>
      </c>
      <c r="CY466">
        <v>0</v>
      </c>
      <c r="DM466">
        <v>78</v>
      </c>
    </row>
    <row r="467" spans="91:118" x14ac:dyDescent="0.25">
      <c r="CM467" t="s">
        <v>637</v>
      </c>
      <c r="CN467" t="s">
        <v>2</v>
      </c>
      <c r="CO467" t="s">
        <v>564</v>
      </c>
      <c r="CP467">
        <v>46108</v>
      </c>
      <c r="CQ467">
        <v>1</v>
      </c>
      <c r="CR467">
        <v>1</v>
      </c>
      <c r="CT467">
        <v>1</v>
      </c>
      <c r="CV467">
        <v>0</v>
      </c>
      <c r="CW467">
        <v>0</v>
      </c>
      <c r="CX467">
        <v>0.15106481481481482</v>
      </c>
      <c r="CY467">
        <v>0.14583333333333334</v>
      </c>
      <c r="CZ467">
        <v>94</v>
      </c>
      <c r="DA467">
        <v>131</v>
      </c>
      <c r="DB467">
        <v>13</v>
      </c>
      <c r="DC467" t="s">
        <v>707</v>
      </c>
      <c r="DD467">
        <v>18220</v>
      </c>
      <c r="DE467">
        <v>0.13830000000000001</v>
      </c>
      <c r="DF467">
        <v>1</v>
      </c>
      <c r="DG467">
        <v>7.6899999999999996E-2</v>
      </c>
      <c r="DH467">
        <v>10000</v>
      </c>
      <c r="DI467">
        <v>10000</v>
      </c>
      <c r="DM467">
        <v>78</v>
      </c>
    </row>
    <row r="468" spans="91:118" x14ac:dyDescent="0.25">
      <c r="CM468" t="s">
        <v>637</v>
      </c>
      <c r="CN468" t="s">
        <v>2</v>
      </c>
      <c r="CO468" t="s">
        <v>65</v>
      </c>
      <c r="CP468">
        <v>46084</v>
      </c>
      <c r="CQ468">
        <v>1</v>
      </c>
      <c r="CR468">
        <v>1</v>
      </c>
      <c r="CT468">
        <v>1</v>
      </c>
      <c r="CV468">
        <v>2.3148148148148147E-5</v>
      </c>
      <c r="CW468">
        <v>2.3148148148148147E-5</v>
      </c>
      <c r="CX468">
        <v>0.36070601851851852</v>
      </c>
      <c r="CY468">
        <v>6.9814814814814816E-2</v>
      </c>
      <c r="CZ468">
        <v>82</v>
      </c>
      <c r="DA468">
        <v>196</v>
      </c>
      <c r="DB468">
        <v>9</v>
      </c>
      <c r="DC468" t="s">
        <v>721</v>
      </c>
      <c r="DD468">
        <v>39779</v>
      </c>
      <c r="DE468">
        <v>0.10979999999999999</v>
      </c>
      <c r="DF468">
        <v>2</v>
      </c>
      <c r="DG468">
        <v>0.22220000000000001</v>
      </c>
      <c r="DH468">
        <v>1088</v>
      </c>
      <c r="DI468">
        <v>544</v>
      </c>
      <c r="DJ468">
        <v>308</v>
      </c>
      <c r="DK468">
        <v>0.28310000000000002</v>
      </c>
      <c r="DM468">
        <v>78</v>
      </c>
      <c r="DN468">
        <v>308</v>
      </c>
    </row>
    <row r="469" spans="91:118" x14ac:dyDescent="0.25">
      <c r="CM469" t="s">
        <v>637</v>
      </c>
      <c r="CN469" t="s">
        <v>2</v>
      </c>
      <c r="CO469" t="s">
        <v>23</v>
      </c>
      <c r="CP469">
        <v>46094</v>
      </c>
      <c r="CQ469">
        <v>1</v>
      </c>
      <c r="CR469">
        <v>1</v>
      </c>
      <c r="CU469">
        <v>1</v>
      </c>
      <c r="CV469">
        <v>0</v>
      </c>
      <c r="CW469">
        <v>0</v>
      </c>
      <c r="CX469">
        <v>0</v>
      </c>
      <c r="CY469">
        <v>0</v>
      </c>
      <c r="DM469">
        <v>78</v>
      </c>
    </row>
    <row r="470" spans="91:118" x14ac:dyDescent="0.25">
      <c r="CM470" t="s">
        <v>637</v>
      </c>
      <c r="CN470" t="s">
        <v>2</v>
      </c>
      <c r="CO470" t="s">
        <v>25</v>
      </c>
      <c r="CP470">
        <v>46083</v>
      </c>
      <c r="CQ470">
        <v>1</v>
      </c>
      <c r="CR470">
        <v>1</v>
      </c>
      <c r="CT470">
        <v>1</v>
      </c>
      <c r="CV470">
        <v>0</v>
      </c>
      <c r="CW470">
        <v>0</v>
      </c>
      <c r="CX470">
        <v>0.23175925925925925</v>
      </c>
      <c r="CY470">
        <v>7.5092592592592586E-2</v>
      </c>
      <c r="CZ470">
        <v>53</v>
      </c>
      <c r="DA470">
        <v>101</v>
      </c>
      <c r="DB470">
        <v>20</v>
      </c>
      <c r="DC470">
        <v>1.6</v>
      </c>
      <c r="DD470">
        <v>26664</v>
      </c>
      <c r="DE470">
        <v>0.37740000000000001</v>
      </c>
      <c r="DF470">
        <v>5</v>
      </c>
      <c r="DG470">
        <v>0.25</v>
      </c>
      <c r="DH470">
        <v>4140</v>
      </c>
      <c r="DI470">
        <v>828</v>
      </c>
      <c r="DJ470">
        <v>4790</v>
      </c>
      <c r="DK470">
        <v>1.157</v>
      </c>
      <c r="DM470">
        <v>78</v>
      </c>
      <c r="DN470">
        <v>1198</v>
      </c>
    </row>
    <row r="471" spans="91:118" x14ac:dyDescent="0.25">
      <c r="CM471" t="s">
        <v>637</v>
      </c>
      <c r="CN471" t="s">
        <v>2</v>
      </c>
      <c r="CO471" t="s">
        <v>17</v>
      </c>
      <c r="CP471">
        <v>46094</v>
      </c>
      <c r="CQ471">
        <v>1</v>
      </c>
      <c r="CR471">
        <v>1</v>
      </c>
      <c r="CS471">
        <v>1</v>
      </c>
      <c r="CV471">
        <v>5.6365740740740742E-3</v>
      </c>
      <c r="CW471">
        <v>5.6365740740740742E-3</v>
      </c>
      <c r="CX471">
        <v>0.19035879629629629</v>
      </c>
      <c r="CY471">
        <v>0.12027777777777778</v>
      </c>
      <c r="CZ471">
        <v>49</v>
      </c>
      <c r="DA471">
        <v>88</v>
      </c>
      <c r="DB471">
        <v>14</v>
      </c>
      <c r="DC471" t="s">
        <v>748</v>
      </c>
      <c r="DD471">
        <v>46362</v>
      </c>
      <c r="DE471">
        <v>0.28570000000000001</v>
      </c>
      <c r="DM471">
        <v>78</v>
      </c>
    </row>
    <row r="472" spans="91:118" x14ac:dyDescent="0.25">
      <c r="CM472" t="s">
        <v>637</v>
      </c>
      <c r="CN472" t="s">
        <v>2</v>
      </c>
      <c r="CO472" t="s">
        <v>17</v>
      </c>
      <c r="CP472">
        <v>46105</v>
      </c>
      <c r="CQ472">
        <v>1</v>
      </c>
      <c r="CR472">
        <v>1</v>
      </c>
      <c r="CS472">
        <v>1</v>
      </c>
      <c r="CV472">
        <v>7.9861111111111105E-3</v>
      </c>
      <c r="CW472">
        <v>7.9861111111111105E-3</v>
      </c>
      <c r="CX472">
        <v>0.25563657407407409</v>
      </c>
      <c r="CY472">
        <v>8.7222222222222229E-2</v>
      </c>
      <c r="CZ472">
        <v>63</v>
      </c>
      <c r="DA472">
        <v>147</v>
      </c>
      <c r="DB472">
        <v>16</v>
      </c>
      <c r="DC472">
        <v>1.625</v>
      </c>
      <c r="DD472">
        <v>43416</v>
      </c>
      <c r="DE472">
        <v>0.254</v>
      </c>
      <c r="DF472">
        <v>1</v>
      </c>
      <c r="DG472">
        <v>6.25E-2</v>
      </c>
      <c r="DH472">
        <v>600</v>
      </c>
      <c r="DI472">
        <v>600</v>
      </c>
      <c r="DJ472">
        <v>600</v>
      </c>
      <c r="DK472">
        <v>1</v>
      </c>
      <c r="DM472">
        <v>78</v>
      </c>
      <c r="DN472">
        <v>600</v>
      </c>
    </row>
    <row r="473" spans="91:118" x14ac:dyDescent="0.25">
      <c r="CM473" t="s">
        <v>637</v>
      </c>
      <c r="CN473" t="s">
        <v>6</v>
      </c>
      <c r="CO473" t="s">
        <v>19</v>
      </c>
      <c r="CP473">
        <v>46083</v>
      </c>
      <c r="CQ473">
        <v>1</v>
      </c>
      <c r="CR473">
        <v>1</v>
      </c>
      <c r="CT473">
        <v>1</v>
      </c>
      <c r="CV473">
        <v>5.7870370370370373E-5</v>
      </c>
      <c r="CW473">
        <v>5.7870370370370373E-5</v>
      </c>
      <c r="CX473">
        <v>0.23920138888888889</v>
      </c>
      <c r="CY473">
        <v>0.10914351851851851</v>
      </c>
      <c r="CZ473">
        <v>164</v>
      </c>
      <c r="DA473">
        <v>254</v>
      </c>
      <c r="DB473">
        <v>33</v>
      </c>
      <c r="DC473" t="s">
        <v>977</v>
      </c>
      <c r="DD473">
        <v>19978</v>
      </c>
      <c r="DE473">
        <v>0.20119999999999999</v>
      </c>
      <c r="DF473">
        <v>4</v>
      </c>
      <c r="DG473">
        <v>0.1212</v>
      </c>
      <c r="DH473">
        <v>20375</v>
      </c>
      <c r="DI473">
        <v>5094</v>
      </c>
      <c r="DJ473">
        <v>20375</v>
      </c>
      <c r="DK473">
        <v>1</v>
      </c>
      <c r="DL473">
        <v>0.1613</v>
      </c>
      <c r="DM473">
        <v>78</v>
      </c>
      <c r="DN473">
        <v>5094</v>
      </c>
    </row>
    <row r="474" spans="91:118" x14ac:dyDescent="0.25">
      <c r="CM474" t="s">
        <v>637</v>
      </c>
      <c r="CN474" t="s">
        <v>6</v>
      </c>
      <c r="CO474" t="s">
        <v>81</v>
      </c>
      <c r="CP474">
        <v>46101</v>
      </c>
      <c r="CQ474">
        <v>1</v>
      </c>
      <c r="CR474">
        <v>1</v>
      </c>
      <c r="CT474">
        <v>1</v>
      </c>
      <c r="CV474">
        <v>3.4722222222222224E-4</v>
      </c>
      <c r="CW474">
        <v>3.4722222222222224E-4</v>
      </c>
      <c r="CX474">
        <v>0.21075231481481482</v>
      </c>
      <c r="CY474">
        <v>0.14348379629629629</v>
      </c>
      <c r="CZ474">
        <v>53</v>
      </c>
      <c r="DA474">
        <v>102</v>
      </c>
      <c r="DB474">
        <v>7</v>
      </c>
      <c r="DC474" t="s">
        <v>703</v>
      </c>
      <c r="DD474">
        <v>28457</v>
      </c>
      <c r="DE474">
        <v>0.1321</v>
      </c>
      <c r="DF474">
        <v>1</v>
      </c>
      <c r="DG474">
        <v>0.1429</v>
      </c>
      <c r="DH474">
        <v>1000</v>
      </c>
      <c r="DI474">
        <v>1000</v>
      </c>
      <c r="DJ474">
        <v>500</v>
      </c>
      <c r="DK474">
        <v>0.5</v>
      </c>
      <c r="DL474">
        <v>6.7900000000000002E-2</v>
      </c>
      <c r="DM474">
        <v>78</v>
      </c>
      <c r="DN474">
        <v>500</v>
      </c>
    </row>
    <row r="475" spans="91:118" x14ac:dyDescent="0.25">
      <c r="CM475" t="s">
        <v>637</v>
      </c>
      <c r="CN475" t="s">
        <v>6</v>
      </c>
      <c r="CO475" t="s">
        <v>37</v>
      </c>
      <c r="CP475">
        <v>46086</v>
      </c>
      <c r="CQ475">
        <v>1</v>
      </c>
      <c r="CR475">
        <v>1</v>
      </c>
      <c r="CT475">
        <v>1</v>
      </c>
      <c r="CV475">
        <v>6.9444444444444444E-5</v>
      </c>
      <c r="CW475">
        <v>6.9444444444444444E-5</v>
      </c>
      <c r="CX475">
        <v>0.28537037037037039</v>
      </c>
      <c r="CY475">
        <v>0.12315972222222223</v>
      </c>
      <c r="CZ475">
        <v>85</v>
      </c>
      <c r="DA475">
        <v>123</v>
      </c>
      <c r="DB475">
        <v>18</v>
      </c>
      <c r="DC475" t="s">
        <v>706</v>
      </c>
      <c r="DD475">
        <v>30348</v>
      </c>
      <c r="DE475">
        <v>0.21179999999999999</v>
      </c>
      <c r="DF475">
        <v>4</v>
      </c>
      <c r="DG475">
        <v>0.22220000000000001</v>
      </c>
      <c r="DH475">
        <v>4262</v>
      </c>
      <c r="DI475">
        <v>1066</v>
      </c>
      <c r="DJ475">
        <v>3700</v>
      </c>
      <c r="DK475">
        <v>0.86809999999999998</v>
      </c>
      <c r="DL475">
        <v>0.13969999999999999</v>
      </c>
      <c r="DM475">
        <v>78</v>
      </c>
      <c r="DN475">
        <v>1233</v>
      </c>
    </row>
    <row r="476" spans="91:118" x14ac:dyDescent="0.25">
      <c r="CM476" t="s">
        <v>637</v>
      </c>
      <c r="CN476" t="s">
        <v>6</v>
      </c>
      <c r="CO476" t="s">
        <v>37</v>
      </c>
      <c r="CP476">
        <v>46101</v>
      </c>
      <c r="CQ476">
        <v>1</v>
      </c>
      <c r="CR476">
        <v>1</v>
      </c>
      <c r="CS476">
        <v>1</v>
      </c>
      <c r="CV476">
        <v>5.9016203703703703E-2</v>
      </c>
      <c r="CW476">
        <v>5.9016203703703703E-2</v>
      </c>
      <c r="CX476">
        <v>0.15144675925925927</v>
      </c>
      <c r="CY476">
        <v>0.1315162037037037</v>
      </c>
      <c r="CZ476">
        <v>72</v>
      </c>
      <c r="DA476">
        <v>97</v>
      </c>
      <c r="DB476">
        <v>14</v>
      </c>
      <c r="DC476" t="s">
        <v>748</v>
      </c>
      <c r="DD476">
        <v>34115</v>
      </c>
      <c r="DE476">
        <v>0.19439999999999999</v>
      </c>
      <c r="DF476">
        <v>2</v>
      </c>
      <c r="DG476">
        <v>0.1429</v>
      </c>
      <c r="DH476">
        <v>3758</v>
      </c>
      <c r="DI476">
        <v>1879</v>
      </c>
      <c r="DJ476">
        <v>2822</v>
      </c>
      <c r="DK476">
        <v>0.75090000000000001</v>
      </c>
      <c r="DL476">
        <v>0.75129999999999997</v>
      </c>
      <c r="DM476">
        <v>78</v>
      </c>
      <c r="DN476">
        <v>2822</v>
      </c>
    </row>
    <row r="477" spans="91:118" x14ac:dyDescent="0.25">
      <c r="CM477" t="s">
        <v>637</v>
      </c>
      <c r="CN477" t="s">
        <v>6</v>
      </c>
      <c r="CO477" t="s">
        <v>50</v>
      </c>
      <c r="CP477">
        <v>46087</v>
      </c>
      <c r="CQ477">
        <v>1</v>
      </c>
      <c r="CR477">
        <v>1</v>
      </c>
      <c r="CV477">
        <v>4.0509259259259257E-3</v>
      </c>
      <c r="CW477">
        <v>4.0509259259259257E-3</v>
      </c>
      <c r="CX477">
        <v>0.17239583333333333</v>
      </c>
      <c r="CY477">
        <v>0.15753472222222223</v>
      </c>
      <c r="CZ477">
        <v>65</v>
      </c>
      <c r="DA477">
        <v>146</v>
      </c>
      <c r="DB477">
        <v>16</v>
      </c>
      <c r="DC477">
        <v>1.625</v>
      </c>
      <c r="DD477">
        <v>8746</v>
      </c>
      <c r="DE477">
        <v>0.2462</v>
      </c>
      <c r="DF477">
        <v>2</v>
      </c>
      <c r="DG477">
        <v>0.125</v>
      </c>
      <c r="DH477">
        <v>600</v>
      </c>
      <c r="DI477">
        <v>300</v>
      </c>
      <c r="DJ477">
        <v>120</v>
      </c>
      <c r="DK477">
        <v>0.2</v>
      </c>
      <c r="DL477">
        <v>0.1178</v>
      </c>
      <c r="DM477">
        <v>78</v>
      </c>
      <c r="DN477">
        <v>120</v>
      </c>
    </row>
    <row r="478" spans="91:118" x14ac:dyDescent="0.25">
      <c r="CM478" t="s">
        <v>637</v>
      </c>
      <c r="CN478" t="s">
        <v>6</v>
      </c>
      <c r="CO478" t="s">
        <v>11</v>
      </c>
      <c r="CP478">
        <v>46092</v>
      </c>
      <c r="CQ478">
        <v>1</v>
      </c>
      <c r="CR478">
        <v>1</v>
      </c>
      <c r="CT478">
        <v>1</v>
      </c>
      <c r="CV478">
        <v>2.1527777777777778E-3</v>
      </c>
      <c r="CW478">
        <v>2.1527777777777778E-3</v>
      </c>
      <c r="CX478">
        <v>0.27259259259259261</v>
      </c>
      <c r="CY478">
        <v>7.8680555555555559E-2</v>
      </c>
      <c r="CZ478">
        <v>112</v>
      </c>
      <c r="DA478">
        <v>190</v>
      </c>
      <c r="DB478">
        <v>22</v>
      </c>
      <c r="DC478" t="s">
        <v>876</v>
      </c>
      <c r="DD478">
        <v>26698</v>
      </c>
      <c r="DE478">
        <v>0.19639999999999999</v>
      </c>
      <c r="DF478">
        <v>2</v>
      </c>
      <c r="DG478">
        <v>9.0899999999999995E-2</v>
      </c>
      <c r="DH478">
        <v>8400</v>
      </c>
      <c r="DI478">
        <v>4200</v>
      </c>
      <c r="DJ478">
        <v>8000</v>
      </c>
      <c r="DK478">
        <v>0.95240000000000002</v>
      </c>
      <c r="DL478">
        <v>0.11269999999999999</v>
      </c>
      <c r="DM478">
        <v>78</v>
      </c>
      <c r="DN478">
        <v>8000</v>
      </c>
    </row>
    <row r="479" spans="91:118" x14ac:dyDescent="0.25">
      <c r="CM479" t="s">
        <v>637</v>
      </c>
      <c r="CN479" t="s">
        <v>6</v>
      </c>
      <c r="CO479" t="s">
        <v>97</v>
      </c>
      <c r="CP479">
        <v>46093</v>
      </c>
      <c r="CQ479">
        <v>1</v>
      </c>
      <c r="CR479">
        <v>1</v>
      </c>
      <c r="CT479">
        <v>1</v>
      </c>
      <c r="CV479">
        <v>8.1018518518518516E-5</v>
      </c>
      <c r="CW479">
        <v>8.1018518518518516E-5</v>
      </c>
      <c r="CX479">
        <v>0.25208333333333333</v>
      </c>
      <c r="CY479">
        <v>0.11030092592592593</v>
      </c>
      <c r="CZ479">
        <v>160</v>
      </c>
      <c r="DA479">
        <v>252</v>
      </c>
      <c r="DB479">
        <v>43</v>
      </c>
      <c r="DC479" t="s">
        <v>1047</v>
      </c>
      <c r="DD479">
        <v>12064</v>
      </c>
      <c r="DE479">
        <v>0.26879999999999998</v>
      </c>
      <c r="DF479">
        <v>5</v>
      </c>
      <c r="DG479">
        <v>0.1163</v>
      </c>
      <c r="DH479">
        <v>6050</v>
      </c>
      <c r="DI479">
        <v>1210</v>
      </c>
      <c r="DJ479">
        <v>5500</v>
      </c>
      <c r="DK479">
        <v>0.90910000000000002</v>
      </c>
      <c r="DL479">
        <v>0.1176</v>
      </c>
      <c r="DM479">
        <v>78</v>
      </c>
      <c r="DN479">
        <v>2750</v>
      </c>
    </row>
    <row r="480" spans="91:118" x14ac:dyDescent="0.25">
      <c r="CM480" t="s">
        <v>637</v>
      </c>
      <c r="CN480" t="s">
        <v>7</v>
      </c>
      <c r="CO480" t="s">
        <v>41</v>
      </c>
      <c r="CP480">
        <v>46112</v>
      </c>
      <c r="CQ480">
        <v>1</v>
      </c>
      <c r="CR480">
        <v>1</v>
      </c>
      <c r="CT480">
        <v>1</v>
      </c>
      <c r="CV480">
        <v>9.2592592592592588E-5</v>
      </c>
      <c r="CW480">
        <v>9.2592592592592588E-5</v>
      </c>
      <c r="CX480">
        <v>0.10668981481481482</v>
      </c>
      <c r="CY480">
        <v>0.14394675925925926</v>
      </c>
      <c r="CZ480">
        <v>65</v>
      </c>
      <c r="DA480">
        <v>142</v>
      </c>
      <c r="DB480">
        <v>21</v>
      </c>
      <c r="DC480" t="s">
        <v>721</v>
      </c>
      <c r="DD480">
        <v>14201</v>
      </c>
      <c r="DE480">
        <v>0.3231</v>
      </c>
      <c r="DF480">
        <v>1</v>
      </c>
      <c r="DG480">
        <v>4.7600000000000003E-2</v>
      </c>
      <c r="DH480">
        <v>500</v>
      </c>
      <c r="DI480">
        <v>500</v>
      </c>
      <c r="DJ480">
        <v>500</v>
      </c>
      <c r="DK480">
        <v>1</v>
      </c>
      <c r="DL480">
        <v>0.27529999999999999</v>
      </c>
      <c r="DM480">
        <v>78</v>
      </c>
      <c r="DN480">
        <v>500</v>
      </c>
    </row>
    <row r="481" spans="91:118" x14ac:dyDescent="0.25">
      <c r="CM481" t="s">
        <v>637</v>
      </c>
      <c r="CN481" t="s">
        <v>7</v>
      </c>
      <c r="CO481" t="s">
        <v>51</v>
      </c>
      <c r="CP481">
        <v>46090</v>
      </c>
      <c r="CQ481">
        <v>1</v>
      </c>
      <c r="CR481">
        <v>1</v>
      </c>
      <c r="CT481">
        <v>1</v>
      </c>
      <c r="CV481">
        <v>4.861111111111111E-4</v>
      </c>
      <c r="CW481">
        <v>4.861111111111111E-4</v>
      </c>
      <c r="CX481">
        <v>0.23341435185185186</v>
      </c>
      <c r="CY481">
        <v>7.048611111111111E-2</v>
      </c>
      <c r="CZ481">
        <v>129</v>
      </c>
      <c r="DA481">
        <v>219</v>
      </c>
      <c r="DB481">
        <v>15</v>
      </c>
      <c r="DC481" t="s">
        <v>901</v>
      </c>
      <c r="DD481">
        <v>27472</v>
      </c>
      <c r="DE481">
        <v>0.1163</v>
      </c>
      <c r="DF481">
        <v>1</v>
      </c>
      <c r="DG481">
        <v>6.6699999999999995E-2</v>
      </c>
      <c r="DH481">
        <v>600</v>
      </c>
      <c r="DI481">
        <v>600</v>
      </c>
      <c r="DJ481">
        <v>600</v>
      </c>
      <c r="DK481">
        <v>1</v>
      </c>
      <c r="DM481">
        <v>78</v>
      </c>
      <c r="DN481">
        <v>600</v>
      </c>
    </row>
    <row r="482" spans="91:118" x14ac:dyDescent="0.25">
      <c r="CM482" t="s">
        <v>637</v>
      </c>
      <c r="CN482" t="s">
        <v>7</v>
      </c>
      <c r="CO482" t="s">
        <v>549</v>
      </c>
      <c r="CP482">
        <v>46091</v>
      </c>
      <c r="CQ482">
        <v>1</v>
      </c>
      <c r="CR482">
        <v>1</v>
      </c>
      <c r="CT482">
        <v>1</v>
      </c>
      <c r="CV482">
        <v>0</v>
      </c>
      <c r="CW482">
        <v>0</v>
      </c>
      <c r="CX482">
        <v>0.34121527777777777</v>
      </c>
      <c r="CY482">
        <v>9.0682870370370372E-2</v>
      </c>
      <c r="CZ482">
        <v>218</v>
      </c>
      <c r="DA482">
        <v>308</v>
      </c>
      <c r="DB482">
        <v>64</v>
      </c>
      <c r="DC482">
        <v>1.375</v>
      </c>
      <c r="DD482">
        <v>7171</v>
      </c>
      <c r="DE482">
        <v>0.29360000000000003</v>
      </c>
      <c r="DF482">
        <v>1</v>
      </c>
      <c r="DG482">
        <v>1.5599999999999999E-2</v>
      </c>
      <c r="DH482">
        <v>300</v>
      </c>
      <c r="DI482">
        <v>300</v>
      </c>
      <c r="DJ482">
        <v>300</v>
      </c>
      <c r="DK482">
        <v>1</v>
      </c>
      <c r="DL482">
        <v>0.54090000000000005</v>
      </c>
      <c r="DM482">
        <v>78</v>
      </c>
      <c r="DN482">
        <v>300</v>
      </c>
    </row>
    <row r="483" spans="91:118" x14ac:dyDescent="0.25">
      <c r="CM483" t="s">
        <v>637</v>
      </c>
      <c r="CN483" t="s">
        <v>3</v>
      </c>
      <c r="CO483" t="s">
        <v>174</v>
      </c>
      <c r="CP483">
        <v>46106</v>
      </c>
      <c r="CQ483">
        <v>1</v>
      </c>
      <c r="CR483">
        <v>1</v>
      </c>
      <c r="CT483">
        <v>1</v>
      </c>
      <c r="CV483">
        <v>3.4722222222222222E-5</v>
      </c>
      <c r="CW483">
        <v>3.4722222222222222E-5</v>
      </c>
      <c r="CX483">
        <v>0.18134259259259258</v>
      </c>
      <c r="CY483">
        <v>0.15125</v>
      </c>
      <c r="CZ483">
        <v>106</v>
      </c>
      <c r="DA483">
        <v>171</v>
      </c>
      <c r="DB483">
        <v>19</v>
      </c>
      <c r="DC483" t="s">
        <v>686</v>
      </c>
      <c r="DD483">
        <v>16156</v>
      </c>
      <c r="DE483">
        <v>0.1792</v>
      </c>
      <c r="DF483">
        <v>1</v>
      </c>
      <c r="DG483">
        <v>5.2600000000000001E-2</v>
      </c>
      <c r="DH483">
        <v>1200</v>
      </c>
      <c r="DI483">
        <v>1200</v>
      </c>
      <c r="DJ483">
        <v>1200</v>
      </c>
      <c r="DK483">
        <v>1</v>
      </c>
      <c r="DL483">
        <v>0.3261</v>
      </c>
      <c r="DM483">
        <v>78</v>
      </c>
      <c r="DN483">
        <v>1200</v>
      </c>
    </row>
    <row r="484" spans="91:118" x14ac:dyDescent="0.25">
      <c r="CM484" t="s">
        <v>637</v>
      </c>
      <c r="CN484" t="s">
        <v>3</v>
      </c>
      <c r="CO484" t="s">
        <v>493</v>
      </c>
      <c r="CP484">
        <v>46108</v>
      </c>
      <c r="CQ484">
        <v>1</v>
      </c>
      <c r="CR484">
        <v>1</v>
      </c>
      <c r="CT484">
        <v>1</v>
      </c>
      <c r="CV484">
        <v>5.7870370370370373E-5</v>
      </c>
      <c r="CW484">
        <v>5.7870370370370373E-5</v>
      </c>
      <c r="CX484">
        <v>0.20695601851851853</v>
      </c>
      <c r="CY484">
        <v>0.14861111111111111</v>
      </c>
      <c r="CZ484">
        <v>134</v>
      </c>
      <c r="DA484">
        <v>198</v>
      </c>
      <c r="DB484">
        <v>36</v>
      </c>
      <c r="DC484" t="s">
        <v>719</v>
      </c>
      <c r="DD484">
        <v>23498</v>
      </c>
      <c r="DE484">
        <v>0.26869999999999999</v>
      </c>
      <c r="DF484">
        <v>4</v>
      </c>
      <c r="DG484">
        <v>0.1111</v>
      </c>
      <c r="DH484">
        <v>7740</v>
      </c>
      <c r="DI484">
        <v>1935</v>
      </c>
      <c r="DJ484">
        <v>4740</v>
      </c>
      <c r="DK484">
        <v>0.61240000000000006</v>
      </c>
      <c r="DL484">
        <v>0.11840000000000001</v>
      </c>
      <c r="DM484">
        <v>78</v>
      </c>
      <c r="DN484">
        <v>1580</v>
      </c>
    </row>
    <row r="485" spans="91:118" x14ac:dyDescent="0.25">
      <c r="CM485" t="s">
        <v>637</v>
      </c>
      <c r="CN485" t="s">
        <v>3</v>
      </c>
      <c r="CO485" t="s">
        <v>32</v>
      </c>
      <c r="CP485">
        <v>46090</v>
      </c>
      <c r="CQ485">
        <v>1</v>
      </c>
      <c r="CR485">
        <v>1</v>
      </c>
      <c r="CT485">
        <v>1</v>
      </c>
      <c r="CV485">
        <v>1.273148148148148E-4</v>
      </c>
      <c r="CW485">
        <v>1.273148148148148E-4</v>
      </c>
      <c r="CX485">
        <v>0.22195601851851851</v>
      </c>
      <c r="CY485">
        <v>8.2037037037037033E-2</v>
      </c>
      <c r="CZ485">
        <v>81</v>
      </c>
      <c r="DA485">
        <v>202</v>
      </c>
      <c r="DB485">
        <v>23</v>
      </c>
      <c r="DC485" t="s">
        <v>829</v>
      </c>
      <c r="DD485">
        <v>32273</v>
      </c>
      <c r="DE485">
        <v>0.28399999999999997</v>
      </c>
      <c r="DF485">
        <v>2</v>
      </c>
      <c r="DG485">
        <v>8.6999999999999994E-2</v>
      </c>
      <c r="DH485">
        <v>1545</v>
      </c>
      <c r="DI485">
        <v>773</v>
      </c>
      <c r="DJ485">
        <v>1545</v>
      </c>
      <c r="DK485">
        <v>1</v>
      </c>
      <c r="DL485">
        <v>0.43469999999999998</v>
      </c>
      <c r="DM485">
        <v>78</v>
      </c>
      <c r="DN485">
        <v>773</v>
      </c>
    </row>
    <row r="486" spans="91:118" x14ac:dyDescent="0.25">
      <c r="CM486" t="s">
        <v>637</v>
      </c>
      <c r="CN486" t="s">
        <v>3</v>
      </c>
      <c r="CO486" t="s">
        <v>38</v>
      </c>
      <c r="CP486">
        <v>46091</v>
      </c>
      <c r="CQ486">
        <v>1</v>
      </c>
      <c r="CR486">
        <v>1</v>
      </c>
      <c r="CT486">
        <v>1</v>
      </c>
      <c r="CV486">
        <v>2.4305555555555555E-4</v>
      </c>
      <c r="CW486">
        <v>2.4305555555555555E-4</v>
      </c>
      <c r="CX486">
        <v>0.31115740740740738</v>
      </c>
      <c r="CY486">
        <v>0.10568287037037037</v>
      </c>
      <c r="CZ486">
        <v>111</v>
      </c>
      <c r="DA486">
        <v>166</v>
      </c>
      <c r="DB486">
        <v>41</v>
      </c>
      <c r="DC486" t="s">
        <v>1005</v>
      </c>
      <c r="DD486">
        <v>25550</v>
      </c>
      <c r="DE486">
        <v>0.36940000000000001</v>
      </c>
      <c r="DF486">
        <v>2</v>
      </c>
      <c r="DG486">
        <v>4.8800000000000003E-2</v>
      </c>
      <c r="DH486">
        <v>1980</v>
      </c>
      <c r="DI486">
        <v>990</v>
      </c>
      <c r="DJ486">
        <v>280</v>
      </c>
      <c r="DK486">
        <v>0.1414</v>
      </c>
      <c r="DL486">
        <v>0.1016</v>
      </c>
      <c r="DM486">
        <v>78</v>
      </c>
      <c r="DN486">
        <v>280</v>
      </c>
    </row>
    <row r="487" spans="91:118" x14ac:dyDescent="0.25">
      <c r="CM487" t="s">
        <v>637</v>
      </c>
      <c r="CN487" t="s">
        <v>3</v>
      </c>
      <c r="CO487" t="s">
        <v>79</v>
      </c>
      <c r="CP487">
        <v>46090</v>
      </c>
      <c r="CQ487">
        <v>1</v>
      </c>
      <c r="CR487">
        <v>1</v>
      </c>
      <c r="CS487">
        <v>1</v>
      </c>
      <c r="CV487">
        <v>8.4375000000000006E-3</v>
      </c>
      <c r="CW487">
        <v>8.4375000000000006E-3</v>
      </c>
      <c r="CX487">
        <v>0.22686342592592593</v>
      </c>
      <c r="CY487">
        <v>0.10001157407407407</v>
      </c>
      <c r="CZ487">
        <v>55</v>
      </c>
      <c r="DA487">
        <v>112</v>
      </c>
      <c r="DB487">
        <v>13</v>
      </c>
      <c r="DC487" t="s">
        <v>757</v>
      </c>
      <c r="DD487">
        <v>30406</v>
      </c>
      <c r="DE487">
        <v>0.2364</v>
      </c>
      <c r="DF487">
        <v>2</v>
      </c>
      <c r="DG487">
        <v>0.15379999999999999</v>
      </c>
      <c r="DH487">
        <v>10000</v>
      </c>
      <c r="DI487">
        <v>5000</v>
      </c>
      <c r="DJ487">
        <v>10000</v>
      </c>
      <c r="DK487">
        <v>1</v>
      </c>
      <c r="DL487">
        <v>0.1661</v>
      </c>
      <c r="DM487">
        <v>78</v>
      </c>
      <c r="DN487">
        <v>5000</v>
      </c>
    </row>
    <row r="488" spans="91:118" x14ac:dyDescent="0.25">
      <c r="CM488" t="s">
        <v>637</v>
      </c>
      <c r="CN488" t="s">
        <v>3</v>
      </c>
      <c r="CO488" t="s">
        <v>79</v>
      </c>
      <c r="CP488">
        <v>46105</v>
      </c>
      <c r="CQ488">
        <v>1</v>
      </c>
      <c r="CR488">
        <v>1</v>
      </c>
      <c r="CV488">
        <v>4.0393518518518521E-3</v>
      </c>
      <c r="CW488">
        <v>4.0393518518518521E-3</v>
      </c>
      <c r="CX488">
        <v>0.21515046296296297</v>
      </c>
      <c r="CY488">
        <v>0.12561342592592592</v>
      </c>
      <c r="CZ488">
        <v>78</v>
      </c>
      <c r="DA488">
        <v>153</v>
      </c>
      <c r="DB488">
        <v>15</v>
      </c>
      <c r="DC488">
        <v>2</v>
      </c>
      <c r="DD488">
        <v>20536</v>
      </c>
      <c r="DE488">
        <v>0.1923</v>
      </c>
      <c r="DF488">
        <v>1</v>
      </c>
      <c r="DG488">
        <v>6.6699999999999995E-2</v>
      </c>
      <c r="DH488">
        <v>1600</v>
      </c>
      <c r="DI488">
        <v>1600</v>
      </c>
      <c r="DJ488">
        <v>1600</v>
      </c>
      <c r="DK488">
        <v>1</v>
      </c>
      <c r="DL488">
        <v>0.30640000000000001</v>
      </c>
      <c r="DM488">
        <v>78</v>
      </c>
      <c r="DN488">
        <v>1600</v>
      </c>
    </row>
    <row r="489" spans="91:118" x14ac:dyDescent="0.25">
      <c r="CM489" t="s">
        <v>637</v>
      </c>
      <c r="CN489" t="s">
        <v>3</v>
      </c>
      <c r="CO489" t="s">
        <v>76</v>
      </c>
      <c r="CP489">
        <v>46093</v>
      </c>
      <c r="CQ489">
        <v>1</v>
      </c>
      <c r="CR489">
        <v>1</v>
      </c>
      <c r="CT489">
        <v>1</v>
      </c>
      <c r="CV489">
        <v>0</v>
      </c>
      <c r="CW489">
        <v>0</v>
      </c>
      <c r="CX489">
        <v>0.23118055555555556</v>
      </c>
      <c r="CY489">
        <v>9.554398148148148E-2</v>
      </c>
      <c r="CZ489">
        <v>56</v>
      </c>
      <c r="DA489">
        <v>81</v>
      </c>
      <c r="DB489">
        <v>23</v>
      </c>
      <c r="DC489" t="s">
        <v>830</v>
      </c>
      <c r="DD489">
        <v>18895</v>
      </c>
      <c r="DE489">
        <v>0.41070000000000001</v>
      </c>
      <c r="DF489">
        <v>1</v>
      </c>
      <c r="DG489">
        <v>4.3499999999999997E-2</v>
      </c>
      <c r="DH489">
        <v>3000</v>
      </c>
      <c r="DI489">
        <v>3000</v>
      </c>
      <c r="DJ489">
        <v>3000</v>
      </c>
      <c r="DK489">
        <v>1</v>
      </c>
      <c r="DM489">
        <v>78</v>
      </c>
      <c r="DN489">
        <v>3000</v>
      </c>
    </row>
    <row r="490" spans="91:118" x14ac:dyDescent="0.25">
      <c r="CM490" t="s">
        <v>637</v>
      </c>
      <c r="CN490" t="s">
        <v>125</v>
      </c>
      <c r="CO490" t="s">
        <v>109</v>
      </c>
      <c r="CP490">
        <v>46087</v>
      </c>
      <c r="CQ490">
        <v>1</v>
      </c>
      <c r="CR490">
        <v>1</v>
      </c>
      <c r="CT490">
        <v>1</v>
      </c>
      <c r="CV490">
        <v>3.1250000000000001E-4</v>
      </c>
      <c r="CW490">
        <v>3.1250000000000001E-4</v>
      </c>
      <c r="CX490">
        <v>0.28356481481481483</v>
      </c>
      <c r="CY490">
        <v>6.6342592592592592E-2</v>
      </c>
      <c r="CZ490">
        <v>82</v>
      </c>
      <c r="DA490">
        <v>165</v>
      </c>
      <c r="DB490">
        <v>4</v>
      </c>
      <c r="DC490">
        <v>1.75</v>
      </c>
      <c r="DD490">
        <v>21964</v>
      </c>
      <c r="DE490">
        <v>4.8800000000000003E-2</v>
      </c>
      <c r="DF490">
        <v>1</v>
      </c>
      <c r="DG490">
        <v>0.25</v>
      </c>
      <c r="DH490">
        <v>600</v>
      </c>
      <c r="DI490">
        <v>600</v>
      </c>
      <c r="DM490">
        <v>76</v>
      </c>
    </row>
    <row r="491" spans="91:118" x14ac:dyDescent="0.25">
      <c r="CM491" t="s">
        <v>637</v>
      </c>
      <c r="CN491" t="s">
        <v>125</v>
      </c>
      <c r="CO491" t="s">
        <v>109</v>
      </c>
      <c r="CP491">
        <v>46090</v>
      </c>
      <c r="CQ491">
        <v>1</v>
      </c>
      <c r="CR491">
        <v>1</v>
      </c>
      <c r="CT491">
        <v>1</v>
      </c>
      <c r="CV491">
        <v>4.861111111111111E-4</v>
      </c>
      <c r="CW491">
        <v>4.861111111111111E-4</v>
      </c>
      <c r="CX491">
        <v>0.24738425925925925</v>
      </c>
      <c r="CY491">
        <v>8.1585648148148143E-2</v>
      </c>
      <c r="CZ491">
        <v>42</v>
      </c>
      <c r="DA491">
        <v>98</v>
      </c>
      <c r="DB491">
        <v>9</v>
      </c>
      <c r="DC491" t="s">
        <v>1048</v>
      </c>
      <c r="DD491">
        <v>45023</v>
      </c>
      <c r="DE491">
        <v>0.21429999999999999</v>
      </c>
      <c r="DF491">
        <v>2</v>
      </c>
      <c r="DG491">
        <v>0.22220000000000001</v>
      </c>
      <c r="DH491">
        <v>2220</v>
      </c>
      <c r="DI491">
        <v>1110</v>
      </c>
      <c r="DJ491">
        <v>610</v>
      </c>
      <c r="DK491">
        <v>0.27479999999999999</v>
      </c>
      <c r="DL491">
        <v>7.8399999999999997E-2</v>
      </c>
      <c r="DM491">
        <v>76</v>
      </c>
      <c r="DN491">
        <v>610</v>
      </c>
    </row>
    <row r="492" spans="91:118" x14ac:dyDescent="0.25">
      <c r="CM492" t="s">
        <v>637</v>
      </c>
      <c r="CN492" t="s">
        <v>125</v>
      </c>
      <c r="CO492" t="s">
        <v>85</v>
      </c>
      <c r="CP492">
        <v>46083</v>
      </c>
      <c r="CQ492">
        <v>1</v>
      </c>
      <c r="CR492">
        <v>1</v>
      </c>
      <c r="CT492">
        <v>1</v>
      </c>
      <c r="CV492">
        <v>0</v>
      </c>
      <c r="CW492">
        <v>0</v>
      </c>
      <c r="CX492">
        <v>0.30049768518518516</v>
      </c>
      <c r="CY492">
        <v>3.7962962962962962E-2</v>
      </c>
      <c r="CZ492">
        <v>107</v>
      </c>
      <c r="DA492">
        <v>190</v>
      </c>
      <c r="DB492">
        <v>27</v>
      </c>
      <c r="DC492" t="s">
        <v>832</v>
      </c>
      <c r="DD492">
        <v>39467</v>
      </c>
      <c r="DE492">
        <v>0.25230000000000002</v>
      </c>
      <c r="DF492">
        <v>2</v>
      </c>
      <c r="DG492">
        <v>7.4099999999999999E-2</v>
      </c>
      <c r="DH492">
        <v>5500</v>
      </c>
      <c r="DI492">
        <v>2750</v>
      </c>
      <c r="DJ492">
        <v>5500</v>
      </c>
      <c r="DK492">
        <v>1</v>
      </c>
      <c r="DL492">
        <v>0.32440000000000002</v>
      </c>
      <c r="DM492">
        <v>76</v>
      </c>
      <c r="DN492">
        <v>2750</v>
      </c>
    </row>
    <row r="493" spans="91:118" x14ac:dyDescent="0.25">
      <c r="CM493" t="s">
        <v>637</v>
      </c>
      <c r="CN493" t="s">
        <v>125</v>
      </c>
      <c r="CO493" t="s">
        <v>85</v>
      </c>
      <c r="CP493">
        <v>46112</v>
      </c>
      <c r="CQ493">
        <v>1</v>
      </c>
      <c r="CR493">
        <v>1</v>
      </c>
      <c r="CT493">
        <v>1</v>
      </c>
      <c r="CV493">
        <v>4.1666666666666669E-4</v>
      </c>
      <c r="CW493">
        <v>4.1666666666666669E-4</v>
      </c>
      <c r="CX493">
        <v>0.20712962962962964</v>
      </c>
      <c r="CY493">
        <v>0.19133101851851853</v>
      </c>
      <c r="CZ493">
        <v>67</v>
      </c>
      <c r="DA493">
        <v>213</v>
      </c>
      <c r="DB493">
        <v>6</v>
      </c>
      <c r="DC493">
        <v>1</v>
      </c>
      <c r="DD493">
        <v>32209</v>
      </c>
      <c r="DE493">
        <v>8.9599999999999999E-2</v>
      </c>
      <c r="DF493">
        <v>1</v>
      </c>
      <c r="DG493">
        <v>0.16669999999999999</v>
      </c>
      <c r="DH493">
        <v>500</v>
      </c>
      <c r="DI493">
        <v>500</v>
      </c>
      <c r="DM493">
        <v>76</v>
      </c>
    </row>
    <row r="494" spans="91:118" x14ac:dyDescent="0.25">
      <c r="CM494" t="s">
        <v>637</v>
      </c>
      <c r="CN494" t="s">
        <v>125</v>
      </c>
      <c r="CO494" t="s">
        <v>12</v>
      </c>
      <c r="CP494">
        <v>46098</v>
      </c>
      <c r="CQ494">
        <v>1</v>
      </c>
      <c r="CR494">
        <v>1</v>
      </c>
      <c r="CS494">
        <v>1</v>
      </c>
      <c r="CV494">
        <v>8.4004629629629624E-2</v>
      </c>
      <c r="CW494">
        <v>8.4004629629629624E-2</v>
      </c>
      <c r="CX494">
        <v>0.13925925925925925</v>
      </c>
      <c r="CY494">
        <v>0.12221064814814815</v>
      </c>
      <c r="CZ494">
        <v>93</v>
      </c>
      <c r="DA494">
        <v>218</v>
      </c>
      <c r="DB494">
        <v>24</v>
      </c>
      <c r="DC494" t="s">
        <v>719</v>
      </c>
      <c r="DD494">
        <v>46568</v>
      </c>
      <c r="DE494">
        <v>0.2581</v>
      </c>
      <c r="DF494">
        <v>2</v>
      </c>
      <c r="DG494">
        <v>8.3299999999999999E-2</v>
      </c>
      <c r="DH494">
        <v>2850</v>
      </c>
      <c r="DI494">
        <v>1425</v>
      </c>
      <c r="DJ494">
        <v>2850</v>
      </c>
      <c r="DK494">
        <v>1</v>
      </c>
      <c r="DL494">
        <v>0.14799999999999999</v>
      </c>
      <c r="DM494">
        <v>76</v>
      </c>
      <c r="DN494">
        <v>1425</v>
      </c>
    </row>
    <row r="495" spans="91:118" x14ac:dyDescent="0.25">
      <c r="CM495" t="s">
        <v>637</v>
      </c>
      <c r="CN495" t="s">
        <v>125</v>
      </c>
      <c r="CO495" t="s">
        <v>122</v>
      </c>
      <c r="CP495">
        <v>46086</v>
      </c>
      <c r="CQ495">
        <v>1</v>
      </c>
      <c r="CR495">
        <v>1</v>
      </c>
      <c r="CT495">
        <v>1</v>
      </c>
      <c r="CV495">
        <v>0</v>
      </c>
      <c r="CW495">
        <v>0</v>
      </c>
      <c r="CX495">
        <v>0.26299768518518518</v>
      </c>
      <c r="CY495">
        <v>0.14424768518518519</v>
      </c>
      <c r="CZ495">
        <v>41</v>
      </c>
      <c r="DA495">
        <v>176</v>
      </c>
      <c r="DB495">
        <v>10</v>
      </c>
      <c r="DC495">
        <v>2.1</v>
      </c>
      <c r="DD495">
        <v>28389</v>
      </c>
      <c r="DE495">
        <v>0.24390000000000001</v>
      </c>
      <c r="DF495">
        <v>1</v>
      </c>
      <c r="DG495">
        <v>0.1</v>
      </c>
      <c r="DH495">
        <v>250</v>
      </c>
      <c r="DI495">
        <v>250</v>
      </c>
      <c r="DM495">
        <v>76</v>
      </c>
    </row>
    <row r="496" spans="91:118" x14ac:dyDescent="0.25">
      <c r="CM496" t="s">
        <v>637</v>
      </c>
      <c r="CN496" t="s">
        <v>125</v>
      </c>
      <c r="CO496" t="s">
        <v>75</v>
      </c>
      <c r="CP496">
        <v>46112</v>
      </c>
      <c r="CQ496">
        <v>1</v>
      </c>
      <c r="CR496">
        <v>1</v>
      </c>
      <c r="CS496">
        <v>1</v>
      </c>
      <c r="CV496">
        <v>1.0138888888888888E-2</v>
      </c>
      <c r="CW496">
        <v>1.0138888888888888E-2</v>
      </c>
      <c r="CX496">
        <v>0.21172453703703703</v>
      </c>
      <c r="CY496">
        <v>0.15159722222222222</v>
      </c>
      <c r="CZ496">
        <v>70</v>
      </c>
      <c r="DA496">
        <v>137</v>
      </c>
      <c r="DB496">
        <v>19</v>
      </c>
      <c r="DC496" t="s">
        <v>685</v>
      </c>
      <c r="DD496">
        <v>26064</v>
      </c>
      <c r="DE496">
        <v>0.27139999999999997</v>
      </c>
      <c r="DF496">
        <v>2</v>
      </c>
      <c r="DG496">
        <v>0.1053</v>
      </c>
      <c r="DH496">
        <v>4600</v>
      </c>
      <c r="DI496">
        <v>2300</v>
      </c>
      <c r="DJ496">
        <v>4600</v>
      </c>
      <c r="DK496">
        <v>1</v>
      </c>
      <c r="DL496">
        <v>0.13519999999999999</v>
      </c>
      <c r="DM496">
        <v>76</v>
      </c>
      <c r="DN496">
        <v>2300</v>
      </c>
    </row>
    <row r="497" spans="91:118" x14ac:dyDescent="0.25">
      <c r="CM497" t="s">
        <v>637</v>
      </c>
      <c r="CN497" t="s">
        <v>125</v>
      </c>
      <c r="CO497" t="s">
        <v>59</v>
      </c>
      <c r="CP497">
        <v>46112</v>
      </c>
      <c r="CQ497">
        <v>1</v>
      </c>
      <c r="CR497">
        <v>1</v>
      </c>
      <c r="CV497">
        <v>3.8888888888888888E-3</v>
      </c>
      <c r="CW497">
        <v>3.8888888888888888E-3</v>
      </c>
      <c r="CX497">
        <v>0.25710648148148146</v>
      </c>
      <c r="CY497">
        <v>9.3159722222222227E-2</v>
      </c>
      <c r="CZ497">
        <v>202</v>
      </c>
      <c r="DA497">
        <v>351</v>
      </c>
      <c r="DB497">
        <v>26</v>
      </c>
      <c r="DC497" t="s">
        <v>783</v>
      </c>
      <c r="DD497">
        <v>38161</v>
      </c>
      <c r="DE497">
        <v>0.12870000000000001</v>
      </c>
      <c r="DF497">
        <v>2</v>
      </c>
      <c r="DG497">
        <v>7.6899999999999996E-2</v>
      </c>
      <c r="DH497">
        <v>6380</v>
      </c>
      <c r="DI497">
        <v>3190</v>
      </c>
      <c r="DJ497">
        <v>6380</v>
      </c>
      <c r="DK497">
        <v>1</v>
      </c>
      <c r="DL497">
        <v>0.1807</v>
      </c>
      <c r="DM497">
        <v>76</v>
      </c>
      <c r="DN497">
        <v>3190</v>
      </c>
    </row>
    <row r="498" spans="91:118" x14ac:dyDescent="0.25">
      <c r="CM498" t="s">
        <v>637</v>
      </c>
      <c r="CN498" t="s">
        <v>2</v>
      </c>
      <c r="CO498" t="s">
        <v>377</v>
      </c>
      <c r="CP498">
        <v>46097</v>
      </c>
      <c r="CQ498">
        <v>1</v>
      </c>
      <c r="CR498">
        <v>1</v>
      </c>
      <c r="CT498">
        <v>1</v>
      </c>
      <c r="CV498">
        <v>2.5694444444444445E-3</v>
      </c>
      <c r="CW498">
        <v>2.5694444444444445E-3</v>
      </c>
      <c r="CX498">
        <v>0.14877314814814815</v>
      </c>
      <c r="CY498">
        <v>0.24405092592592592</v>
      </c>
      <c r="CZ498">
        <v>61</v>
      </c>
      <c r="DA498">
        <v>136</v>
      </c>
      <c r="DB498">
        <v>22</v>
      </c>
      <c r="DC498" t="s">
        <v>855</v>
      </c>
      <c r="DD498">
        <v>32118</v>
      </c>
      <c r="DE498">
        <v>0.36070000000000002</v>
      </c>
      <c r="DF498">
        <v>2</v>
      </c>
      <c r="DG498">
        <v>9.0899999999999995E-2</v>
      </c>
      <c r="DH498">
        <v>1020</v>
      </c>
      <c r="DI498">
        <v>510</v>
      </c>
      <c r="DJ498">
        <v>220</v>
      </c>
      <c r="DK498">
        <v>0.2157</v>
      </c>
      <c r="DL498">
        <v>7.9500000000000001E-2</v>
      </c>
      <c r="DM498">
        <v>76</v>
      </c>
      <c r="DN498">
        <v>220</v>
      </c>
    </row>
    <row r="499" spans="91:118" x14ac:dyDescent="0.25">
      <c r="CM499" t="s">
        <v>637</v>
      </c>
      <c r="CN499" t="s">
        <v>2</v>
      </c>
      <c r="CO499" t="s">
        <v>22</v>
      </c>
      <c r="CP499">
        <v>46083</v>
      </c>
      <c r="CQ499">
        <v>1</v>
      </c>
      <c r="CR499">
        <v>1</v>
      </c>
      <c r="CT499">
        <v>1</v>
      </c>
      <c r="CV499">
        <v>0</v>
      </c>
      <c r="CW499">
        <v>0</v>
      </c>
      <c r="CX499">
        <v>0.23353009259259258</v>
      </c>
      <c r="CY499">
        <v>7.2986111111111113E-2</v>
      </c>
      <c r="CZ499">
        <v>46</v>
      </c>
      <c r="DA499">
        <v>93</v>
      </c>
      <c r="DB499">
        <v>17</v>
      </c>
      <c r="DC499" t="s">
        <v>785</v>
      </c>
      <c r="DD499">
        <v>51232</v>
      </c>
      <c r="DE499">
        <v>0.36959999999999998</v>
      </c>
      <c r="DF499">
        <v>3</v>
      </c>
      <c r="DG499">
        <v>0.17649999999999999</v>
      </c>
      <c r="DH499">
        <v>2480</v>
      </c>
      <c r="DI499">
        <v>827</v>
      </c>
      <c r="DJ499">
        <v>2480</v>
      </c>
      <c r="DK499">
        <v>1</v>
      </c>
      <c r="DL499">
        <v>2.41E-2</v>
      </c>
      <c r="DM499">
        <v>76</v>
      </c>
      <c r="DN499">
        <v>827</v>
      </c>
    </row>
    <row r="500" spans="91:118" x14ac:dyDescent="0.25">
      <c r="CM500" t="s">
        <v>637</v>
      </c>
      <c r="CN500" t="s">
        <v>2</v>
      </c>
      <c r="CO500" t="s">
        <v>22</v>
      </c>
      <c r="CP500">
        <v>46112</v>
      </c>
      <c r="CQ500">
        <v>1</v>
      </c>
      <c r="CR500">
        <v>1</v>
      </c>
      <c r="CT500">
        <v>1</v>
      </c>
      <c r="CV500">
        <v>0</v>
      </c>
      <c r="CW500">
        <v>0</v>
      </c>
      <c r="CX500">
        <v>0.11483796296296296</v>
      </c>
      <c r="CY500">
        <v>0.2767013888888889</v>
      </c>
      <c r="CZ500">
        <v>41</v>
      </c>
      <c r="DA500">
        <v>87</v>
      </c>
      <c r="DB500">
        <v>11</v>
      </c>
      <c r="DC500" t="s">
        <v>698</v>
      </c>
      <c r="DD500">
        <v>36682</v>
      </c>
      <c r="DE500">
        <v>0.26829999999999998</v>
      </c>
      <c r="DF500">
        <v>1</v>
      </c>
      <c r="DG500">
        <v>9.0899999999999995E-2</v>
      </c>
      <c r="DH500">
        <v>1000</v>
      </c>
      <c r="DI500">
        <v>1000</v>
      </c>
      <c r="DM500">
        <v>76</v>
      </c>
    </row>
    <row r="501" spans="91:118" x14ac:dyDescent="0.25">
      <c r="CM501" t="s">
        <v>637</v>
      </c>
      <c r="CN501" t="s">
        <v>2</v>
      </c>
      <c r="CO501" t="s">
        <v>42</v>
      </c>
      <c r="CP501">
        <v>46092</v>
      </c>
      <c r="CQ501">
        <v>1</v>
      </c>
      <c r="CR501">
        <v>1</v>
      </c>
      <c r="CV501">
        <v>0</v>
      </c>
      <c r="CW501">
        <v>0</v>
      </c>
      <c r="CX501">
        <v>0</v>
      </c>
      <c r="CY501">
        <v>0</v>
      </c>
      <c r="DM501">
        <v>76</v>
      </c>
    </row>
    <row r="502" spans="91:118" x14ac:dyDescent="0.25">
      <c r="CM502" t="s">
        <v>637</v>
      </c>
      <c r="CN502" t="s">
        <v>2</v>
      </c>
      <c r="CO502" t="s">
        <v>65</v>
      </c>
      <c r="CP502">
        <v>46083</v>
      </c>
      <c r="CQ502">
        <v>1</v>
      </c>
      <c r="CR502">
        <v>1</v>
      </c>
      <c r="CT502">
        <v>1</v>
      </c>
      <c r="CV502">
        <v>3.4722222222222222E-5</v>
      </c>
      <c r="CW502">
        <v>3.4722222222222222E-5</v>
      </c>
      <c r="CX502">
        <v>0.26025462962962964</v>
      </c>
      <c r="CY502">
        <v>4.6203703703703705E-2</v>
      </c>
      <c r="CZ502">
        <v>33</v>
      </c>
      <c r="DA502">
        <v>90</v>
      </c>
      <c r="DB502">
        <v>10</v>
      </c>
      <c r="DC502">
        <v>1.9</v>
      </c>
      <c r="DD502">
        <v>8841</v>
      </c>
      <c r="DE502">
        <v>0.30299999999999999</v>
      </c>
      <c r="DF502">
        <v>5</v>
      </c>
      <c r="DG502">
        <v>0.5</v>
      </c>
      <c r="DH502">
        <v>3055</v>
      </c>
      <c r="DI502">
        <v>611</v>
      </c>
      <c r="DJ502">
        <v>1781</v>
      </c>
      <c r="DK502">
        <v>0.58299999999999996</v>
      </c>
      <c r="DM502">
        <v>76</v>
      </c>
      <c r="DN502">
        <v>594</v>
      </c>
    </row>
    <row r="503" spans="91:118" x14ac:dyDescent="0.25">
      <c r="CM503" t="s">
        <v>637</v>
      </c>
      <c r="CN503" t="s">
        <v>2</v>
      </c>
      <c r="CO503" t="s">
        <v>25</v>
      </c>
      <c r="CP503">
        <v>46084</v>
      </c>
      <c r="CQ503">
        <v>1</v>
      </c>
      <c r="CR503">
        <v>1</v>
      </c>
      <c r="CT503">
        <v>1</v>
      </c>
      <c r="CV503">
        <v>0</v>
      </c>
      <c r="CW503">
        <v>0</v>
      </c>
      <c r="CX503">
        <v>0.31851851851851853</v>
      </c>
      <c r="CY503">
        <v>9.2199074074074072E-2</v>
      </c>
      <c r="CZ503">
        <v>78</v>
      </c>
      <c r="DA503">
        <v>137</v>
      </c>
      <c r="DB503">
        <v>22</v>
      </c>
      <c r="DC503" t="s">
        <v>743</v>
      </c>
      <c r="DD503">
        <v>17738</v>
      </c>
      <c r="DE503">
        <v>0.28210000000000002</v>
      </c>
      <c r="DF503">
        <v>1</v>
      </c>
      <c r="DG503">
        <v>4.5499999999999999E-2</v>
      </c>
      <c r="DH503">
        <v>500</v>
      </c>
      <c r="DI503">
        <v>500</v>
      </c>
      <c r="DJ503">
        <v>500</v>
      </c>
      <c r="DK503">
        <v>1</v>
      </c>
      <c r="DM503">
        <v>76</v>
      </c>
      <c r="DN503">
        <v>500</v>
      </c>
    </row>
    <row r="504" spans="91:118" x14ac:dyDescent="0.25">
      <c r="CM504" t="s">
        <v>637</v>
      </c>
      <c r="CN504" t="s">
        <v>2</v>
      </c>
      <c r="CO504" t="s">
        <v>25</v>
      </c>
      <c r="CP504">
        <v>46085</v>
      </c>
      <c r="CQ504">
        <v>1</v>
      </c>
      <c r="CR504">
        <v>1</v>
      </c>
      <c r="CT504">
        <v>1</v>
      </c>
      <c r="CV504">
        <v>0</v>
      </c>
      <c r="CW504">
        <v>0</v>
      </c>
      <c r="CX504">
        <v>0.26313657407407409</v>
      </c>
      <c r="CY504">
        <v>8.9513888888888893E-2</v>
      </c>
      <c r="CZ504">
        <v>74</v>
      </c>
      <c r="DA504">
        <v>133</v>
      </c>
      <c r="DB504">
        <v>21</v>
      </c>
      <c r="DC504" t="s">
        <v>755</v>
      </c>
      <c r="DD504">
        <v>25507</v>
      </c>
      <c r="DE504">
        <v>0.2838</v>
      </c>
      <c r="DF504">
        <v>1</v>
      </c>
      <c r="DG504">
        <v>4.7600000000000003E-2</v>
      </c>
      <c r="DH504">
        <v>813</v>
      </c>
      <c r="DI504">
        <v>813</v>
      </c>
      <c r="DJ504">
        <v>813</v>
      </c>
      <c r="DK504">
        <v>1</v>
      </c>
      <c r="DM504">
        <v>76</v>
      </c>
      <c r="DN504">
        <v>813</v>
      </c>
    </row>
    <row r="505" spans="91:118" x14ac:dyDescent="0.25">
      <c r="CM505" t="s">
        <v>637</v>
      </c>
      <c r="CN505" t="s">
        <v>2</v>
      </c>
      <c r="CO505" t="s">
        <v>25</v>
      </c>
      <c r="CP505">
        <v>46092</v>
      </c>
      <c r="CQ505">
        <v>1</v>
      </c>
      <c r="CR505">
        <v>1</v>
      </c>
      <c r="CV505">
        <v>0</v>
      </c>
      <c r="CW505">
        <v>0</v>
      </c>
      <c r="CX505">
        <v>0</v>
      </c>
      <c r="CY505">
        <v>0</v>
      </c>
      <c r="DM505">
        <v>76</v>
      </c>
    </row>
    <row r="506" spans="91:118" x14ac:dyDescent="0.25">
      <c r="CM506" t="s">
        <v>637</v>
      </c>
      <c r="CN506" t="s">
        <v>2</v>
      </c>
      <c r="CO506" t="s">
        <v>207</v>
      </c>
      <c r="CP506">
        <v>46092</v>
      </c>
      <c r="CQ506">
        <v>1</v>
      </c>
      <c r="CR506">
        <v>1</v>
      </c>
      <c r="CS506">
        <v>1</v>
      </c>
      <c r="CV506">
        <v>1.1863425925925927E-2</v>
      </c>
      <c r="CW506">
        <v>1.1863425925925927E-2</v>
      </c>
      <c r="CX506">
        <v>0.25449074074074074</v>
      </c>
      <c r="CY506">
        <v>8.4062499999999998E-2</v>
      </c>
      <c r="CZ506">
        <v>138</v>
      </c>
      <c r="DA506">
        <v>241</v>
      </c>
      <c r="DB506">
        <v>16</v>
      </c>
      <c r="DC506">
        <v>1.375</v>
      </c>
      <c r="DD506">
        <v>58050</v>
      </c>
      <c r="DE506">
        <v>0.1159</v>
      </c>
      <c r="DM506">
        <v>76</v>
      </c>
    </row>
    <row r="507" spans="91:118" x14ac:dyDescent="0.25">
      <c r="CM507" t="s">
        <v>637</v>
      </c>
      <c r="CN507" t="s">
        <v>6</v>
      </c>
      <c r="CO507" t="s">
        <v>19</v>
      </c>
      <c r="CP507">
        <v>46086</v>
      </c>
      <c r="CQ507">
        <v>1</v>
      </c>
      <c r="CR507">
        <v>1</v>
      </c>
      <c r="CT507">
        <v>1</v>
      </c>
      <c r="CV507">
        <v>8.1018518518518516E-5</v>
      </c>
      <c r="CW507">
        <v>8.1018518518518516E-5</v>
      </c>
      <c r="CX507">
        <v>0.35842592592592593</v>
      </c>
      <c r="CY507">
        <v>8.1319444444444444E-2</v>
      </c>
      <c r="CZ507">
        <v>193</v>
      </c>
      <c r="DA507">
        <v>269</v>
      </c>
      <c r="DB507">
        <v>25</v>
      </c>
      <c r="DC507">
        <v>1.68</v>
      </c>
      <c r="DD507">
        <v>18247</v>
      </c>
      <c r="DE507">
        <v>0.1295</v>
      </c>
      <c r="DF507">
        <v>1</v>
      </c>
      <c r="DG507">
        <v>0.04</v>
      </c>
      <c r="DH507">
        <v>200</v>
      </c>
      <c r="DI507">
        <v>200</v>
      </c>
      <c r="DJ507">
        <v>200</v>
      </c>
      <c r="DK507">
        <v>1</v>
      </c>
      <c r="DL507">
        <v>0.78410000000000002</v>
      </c>
      <c r="DM507">
        <v>76</v>
      </c>
      <c r="DN507">
        <v>200</v>
      </c>
    </row>
    <row r="508" spans="91:118" x14ac:dyDescent="0.25">
      <c r="CM508" t="s">
        <v>637</v>
      </c>
      <c r="CN508" t="s">
        <v>6</v>
      </c>
      <c r="CO508" t="s">
        <v>19</v>
      </c>
      <c r="CP508">
        <v>46111</v>
      </c>
      <c r="CQ508">
        <v>1</v>
      </c>
      <c r="CR508">
        <v>1</v>
      </c>
      <c r="CT508">
        <v>1</v>
      </c>
      <c r="CV508">
        <v>2.4305555555555555E-4</v>
      </c>
      <c r="CW508">
        <v>2.4305555555555555E-4</v>
      </c>
      <c r="CX508">
        <v>0.25662037037037039</v>
      </c>
      <c r="CY508">
        <v>0.14218749999999999</v>
      </c>
      <c r="CZ508">
        <v>185</v>
      </c>
      <c r="DA508">
        <v>280</v>
      </c>
      <c r="DB508">
        <v>21</v>
      </c>
      <c r="DC508" t="s">
        <v>703</v>
      </c>
      <c r="DD508">
        <v>31330</v>
      </c>
      <c r="DE508">
        <v>0.1135</v>
      </c>
      <c r="DF508">
        <v>2</v>
      </c>
      <c r="DG508">
        <v>9.5200000000000007E-2</v>
      </c>
      <c r="DH508">
        <v>6500</v>
      </c>
      <c r="DI508">
        <v>3250</v>
      </c>
      <c r="DJ508">
        <v>6500</v>
      </c>
      <c r="DK508">
        <v>1</v>
      </c>
      <c r="DL508">
        <v>0.15459999999999999</v>
      </c>
      <c r="DM508">
        <v>76</v>
      </c>
      <c r="DN508">
        <v>3250</v>
      </c>
    </row>
    <row r="509" spans="91:118" x14ac:dyDescent="0.25">
      <c r="CM509" t="s">
        <v>637</v>
      </c>
      <c r="CN509" t="s">
        <v>6</v>
      </c>
      <c r="CO509" t="s">
        <v>81</v>
      </c>
      <c r="CP509">
        <v>46106</v>
      </c>
      <c r="CQ509">
        <v>1</v>
      </c>
      <c r="CR509">
        <v>1</v>
      </c>
      <c r="CS509">
        <v>1</v>
      </c>
      <c r="CV509">
        <v>7.013888888888889E-3</v>
      </c>
      <c r="CW509">
        <v>7.013888888888889E-3</v>
      </c>
      <c r="CX509">
        <v>0.18708333333333332</v>
      </c>
      <c r="CY509">
        <v>0.12607638888888889</v>
      </c>
      <c r="CZ509">
        <v>50</v>
      </c>
      <c r="DA509">
        <v>101</v>
      </c>
      <c r="DB509">
        <v>7</v>
      </c>
      <c r="DC509" t="s">
        <v>682</v>
      </c>
      <c r="DD509">
        <v>35983</v>
      </c>
      <c r="DE509">
        <v>0.14000000000000001</v>
      </c>
      <c r="DF509">
        <v>1</v>
      </c>
      <c r="DG509">
        <v>0.1429</v>
      </c>
      <c r="DH509">
        <v>3500</v>
      </c>
      <c r="DI509">
        <v>3500</v>
      </c>
      <c r="DJ509">
        <v>3500</v>
      </c>
      <c r="DK509">
        <v>1</v>
      </c>
      <c r="DM509">
        <v>76</v>
      </c>
      <c r="DN509">
        <v>3500</v>
      </c>
    </row>
    <row r="510" spans="91:118" x14ac:dyDescent="0.25">
      <c r="CM510" t="s">
        <v>637</v>
      </c>
      <c r="CN510" t="s">
        <v>6</v>
      </c>
      <c r="CO510" t="s">
        <v>105</v>
      </c>
      <c r="CP510">
        <v>46086</v>
      </c>
      <c r="CQ510">
        <v>1</v>
      </c>
      <c r="CR510">
        <v>1</v>
      </c>
      <c r="CT510">
        <v>1</v>
      </c>
      <c r="CV510">
        <v>4.6296296296296294E-5</v>
      </c>
      <c r="CW510">
        <v>4.6296296296296294E-5</v>
      </c>
      <c r="CX510">
        <v>0.36149305555555555</v>
      </c>
      <c r="CY510">
        <v>6.6226851851851856E-2</v>
      </c>
      <c r="CZ510">
        <v>89</v>
      </c>
      <c r="DA510">
        <v>214</v>
      </c>
      <c r="DB510">
        <v>19</v>
      </c>
      <c r="DC510" t="s">
        <v>966</v>
      </c>
      <c r="DD510">
        <v>19995</v>
      </c>
      <c r="DE510">
        <v>0.2135</v>
      </c>
      <c r="DF510">
        <v>1</v>
      </c>
      <c r="DG510">
        <v>5.2600000000000001E-2</v>
      </c>
      <c r="DH510">
        <v>250</v>
      </c>
      <c r="DI510">
        <v>250</v>
      </c>
      <c r="DJ510">
        <v>253</v>
      </c>
      <c r="DK510">
        <v>1.01</v>
      </c>
      <c r="DM510">
        <v>76</v>
      </c>
      <c r="DN510">
        <v>253</v>
      </c>
    </row>
    <row r="511" spans="91:118" x14ac:dyDescent="0.25">
      <c r="CM511" t="s">
        <v>637</v>
      </c>
      <c r="CN511" t="s">
        <v>6</v>
      </c>
      <c r="CO511" t="s">
        <v>35</v>
      </c>
      <c r="CP511">
        <v>46085</v>
      </c>
      <c r="CQ511">
        <v>1</v>
      </c>
      <c r="CR511">
        <v>1</v>
      </c>
      <c r="CT511">
        <v>1</v>
      </c>
      <c r="CV511">
        <v>1.3888888888888889E-4</v>
      </c>
      <c r="CW511">
        <v>1.3888888888888889E-4</v>
      </c>
      <c r="CX511">
        <v>0.17145833333333332</v>
      </c>
      <c r="CY511">
        <v>0.19045138888888888</v>
      </c>
      <c r="CZ511">
        <v>45</v>
      </c>
      <c r="DA511">
        <v>85</v>
      </c>
      <c r="DB511">
        <v>18</v>
      </c>
      <c r="DC511" t="s">
        <v>706</v>
      </c>
      <c r="DD511">
        <v>31355</v>
      </c>
      <c r="DE511">
        <v>0.4</v>
      </c>
      <c r="DF511">
        <v>2</v>
      </c>
      <c r="DG511">
        <v>0.1111</v>
      </c>
      <c r="DH511">
        <v>760</v>
      </c>
      <c r="DI511">
        <v>380</v>
      </c>
      <c r="DJ511">
        <v>2000</v>
      </c>
      <c r="DK511">
        <v>2.6316000000000002</v>
      </c>
      <c r="DL511">
        <v>0.13969999999999999</v>
      </c>
      <c r="DM511">
        <v>76</v>
      </c>
      <c r="DN511">
        <v>2000</v>
      </c>
    </row>
    <row r="512" spans="91:118" x14ac:dyDescent="0.25">
      <c r="CM512" t="s">
        <v>637</v>
      </c>
      <c r="CN512" t="s">
        <v>6</v>
      </c>
      <c r="CO512" t="s">
        <v>35</v>
      </c>
      <c r="CP512">
        <v>46098</v>
      </c>
      <c r="CQ512">
        <v>1</v>
      </c>
      <c r="CR512">
        <v>1</v>
      </c>
      <c r="CT512">
        <v>1</v>
      </c>
      <c r="CV512">
        <v>1.273148148148148E-4</v>
      </c>
      <c r="CW512">
        <v>1.273148148148148E-4</v>
      </c>
      <c r="CX512">
        <v>0.20096064814814815</v>
      </c>
      <c r="CY512">
        <v>0.1471412037037037</v>
      </c>
      <c r="CZ512">
        <v>78</v>
      </c>
      <c r="DA512">
        <v>134</v>
      </c>
      <c r="DB512">
        <v>18</v>
      </c>
      <c r="DC512" t="s">
        <v>693</v>
      </c>
      <c r="DD512">
        <v>30000</v>
      </c>
      <c r="DE512">
        <v>0.23080000000000001</v>
      </c>
      <c r="DF512">
        <v>1</v>
      </c>
      <c r="DG512">
        <v>5.5599999999999997E-2</v>
      </c>
      <c r="DH512">
        <v>8500</v>
      </c>
      <c r="DI512">
        <v>8500</v>
      </c>
      <c r="DJ512">
        <v>8500</v>
      </c>
      <c r="DK512">
        <v>1</v>
      </c>
      <c r="DL512">
        <v>0.1114</v>
      </c>
      <c r="DM512">
        <v>76</v>
      </c>
      <c r="DN512">
        <v>8500</v>
      </c>
    </row>
    <row r="513" spans="91:118" x14ac:dyDescent="0.25">
      <c r="CM513" t="s">
        <v>637</v>
      </c>
      <c r="CN513" t="s">
        <v>6</v>
      </c>
      <c r="CO513" t="s">
        <v>35</v>
      </c>
      <c r="CP513">
        <v>46105</v>
      </c>
      <c r="CQ513">
        <v>1</v>
      </c>
      <c r="CR513">
        <v>1</v>
      </c>
      <c r="CT513">
        <v>1</v>
      </c>
      <c r="CV513">
        <v>2.199074074074074E-4</v>
      </c>
      <c r="CW513">
        <v>2.199074074074074E-4</v>
      </c>
      <c r="CX513">
        <v>0.22096064814814814</v>
      </c>
      <c r="CY513">
        <v>0.18281249999999999</v>
      </c>
      <c r="CZ513">
        <v>71</v>
      </c>
      <c r="DA513">
        <v>136</v>
      </c>
      <c r="DB513">
        <v>24</v>
      </c>
      <c r="DC513" t="s">
        <v>814</v>
      </c>
      <c r="DD513">
        <v>42966</v>
      </c>
      <c r="DE513">
        <v>0.33800000000000002</v>
      </c>
      <c r="DF513">
        <v>1</v>
      </c>
      <c r="DG513">
        <v>4.1700000000000001E-2</v>
      </c>
      <c r="DH513">
        <v>600</v>
      </c>
      <c r="DI513">
        <v>600</v>
      </c>
      <c r="DJ513">
        <v>600</v>
      </c>
      <c r="DK513">
        <v>1</v>
      </c>
      <c r="DM513">
        <v>76</v>
      </c>
      <c r="DN513">
        <v>600</v>
      </c>
    </row>
    <row r="514" spans="91:118" x14ac:dyDescent="0.25">
      <c r="CM514" t="s">
        <v>637</v>
      </c>
      <c r="CN514" t="s">
        <v>6</v>
      </c>
      <c r="CO514" t="s">
        <v>97</v>
      </c>
      <c r="CP514">
        <v>46084</v>
      </c>
      <c r="CQ514">
        <v>1</v>
      </c>
      <c r="CR514">
        <v>1</v>
      </c>
      <c r="CT514">
        <v>1</v>
      </c>
      <c r="CV514">
        <v>0</v>
      </c>
      <c r="CW514">
        <v>0</v>
      </c>
      <c r="CX514">
        <v>0.18337962962962964</v>
      </c>
      <c r="CY514">
        <v>0.22968749999999999</v>
      </c>
      <c r="CZ514">
        <v>187</v>
      </c>
      <c r="DA514">
        <v>321</v>
      </c>
      <c r="DB514">
        <v>39</v>
      </c>
      <c r="DC514" t="s">
        <v>714</v>
      </c>
      <c r="DD514">
        <v>15595</v>
      </c>
      <c r="DE514">
        <v>0.20860000000000001</v>
      </c>
      <c r="DF514">
        <v>4</v>
      </c>
      <c r="DG514">
        <v>0.1026</v>
      </c>
      <c r="DH514">
        <v>2125</v>
      </c>
      <c r="DI514">
        <v>531</v>
      </c>
      <c r="DJ514">
        <v>1225</v>
      </c>
      <c r="DK514">
        <v>0.57650000000000001</v>
      </c>
      <c r="DM514">
        <v>76</v>
      </c>
      <c r="DN514">
        <v>408</v>
      </c>
    </row>
    <row r="515" spans="91:118" x14ac:dyDescent="0.25">
      <c r="CM515" t="s">
        <v>637</v>
      </c>
      <c r="CN515" t="s">
        <v>7</v>
      </c>
      <c r="CO515" t="s">
        <v>41</v>
      </c>
      <c r="CP515">
        <v>46085</v>
      </c>
      <c r="CQ515">
        <v>1</v>
      </c>
      <c r="CR515">
        <v>1</v>
      </c>
      <c r="CT515">
        <v>1</v>
      </c>
      <c r="CV515">
        <v>4.1666666666666669E-4</v>
      </c>
      <c r="CW515">
        <v>4.1666666666666669E-4</v>
      </c>
      <c r="CX515">
        <v>0.1867361111111111</v>
      </c>
      <c r="CY515">
        <v>0.1463888888888889</v>
      </c>
      <c r="CZ515">
        <v>63</v>
      </c>
      <c r="DA515">
        <v>150</v>
      </c>
      <c r="DB515">
        <v>38</v>
      </c>
      <c r="DC515" t="s">
        <v>724</v>
      </c>
      <c r="DD515">
        <v>6746</v>
      </c>
      <c r="DE515">
        <v>0.60319999999999996</v>
      </c>
      <c r="DF515">
        <v>1</v>
      </c>
      <c r="DG515">
        <v>2.63E-2</v>
      </c>
      <c r="DH515">
        <v>360</v>
      </c>
      <c r="DI515">
        <v>360</v>
      </c>
      <c r="DM515">
        <v>76</v>
      </c>
    </row>
    <row r="516" spans="91:118" x14ac:dyDescent="0.25">
      <c r="CM516" t="s">
        <v>637</v>
      </c>
      <c r="CN516" t="s">
        <v>7</v>
      </c>
      <c r="CO516" t="s">
        <v>41</v>
      </c>
      <c r="CP516">
        <v>46093</v>
      </c>
      <c r="CQ516">
        <v>1</v>
      </c>
      <c r="CR516">
        <v>1</v>
      </c>
      <c r="CT516">
        <v>1</v>
      </c>
      <c r="CV516">
        <v>2.0833333333333335E-4</v>
      </c>
      <c r="CW516">
        <v>2.0833333333333335E-4</v>
      </c>
      <c r="CX516">
        <v>0.1988425925925926</v>
      </c>
      <c r="CY516">
        <v>0.13947916666666665</v>
      </c>
      <c r="CZ516">
        <v>80</v>
      </c>
      <c r="DA516">
        <v>150</v>
      </c>
      <c r="DB516">
        <v>27</v>
      </c>
      <c r="DC516" t="s">
        <v>780</v>
      </c>
      <c r="DD516">
        <v>6746</v>
      </c>
      <c r="DE516">
        <v>0.33750000000000002</v>
      </c>
      <c r="DF516">
        <v>2</v>
      </c>
      <c r="DG516">
        <v>7.4099999999999999E-2</v>
      </c>
      <c r="DH516">
        <v>1298</v>
      </c>
      <c r="DI516">
        <v>649</v>
      </c>
      <c r="DJ516">
        <v>500</v>
      </c>
      <c r="DK516">
        <v>0.38519999999999999</v>
      </c>
      <c r="DL516">
        <v>0.20830000000000001</v>
      </c>
      <c r="DM516">
        <v>76</v>
      </c>
      <c r="DN516">
        <v>500</v>
      </c>
    </row>
    <row r="517" spans="91:118" x14ac:dyDescent="0.25">
      <c r="CM517" t="s">
        <v>637</v>
      </c>
      <c r="CN517" t="s">
        <v>7</v>
      </c>
      <c r="CO517" t="s">
        <v>41</v>
      </c>
      <c r="CP517">
        <v>46101</v>
      </c>
      <c r="CQ517">
        <v>1</v>
      </c>
      <c r="CR517">
        <v>1</v>
      </c>
      <c r="CT517">
        <v>1</v>
      </c>
      <c r="CV517">
        <v>3.9351851851851852E-4</v>
      </c>
      <c r="CW517">
        <v>3.9351851851851852E-4</v>
      </c>
      <c r="CX517">
        <v>0.1774537037037037</v>
      </c>
      <c r="CY517">
        <v>0.16471064814814815</v>
      </c>
      <c r="CZ517">
        <v>83</v>
      </c>
      <c r="DA517">
        <v>158</v>
      </c>
      <c r="DB517">
        <v>18</v>
      </c>
      <c r="DC517" t="s">
        <v>786</v>
      </c>
      <c r="DD517">
        <v>8580</v>
      </c>
      <c r="DE517">
        <v>0.21690000000000001</v>
      </c>
      <c r="DF517">
        <v>2</v>
      </c>
      <c r="DG517">
        <v>0.1111</v>
      </c>
      <c r="DH517">
        <v>500</v>
      </c>
      <c r="DI517">
        <v>250</v>
      </c>
      <c r="DJ517">
        <v>250</v>
      </c>
      <c r="DK517">
        <v>0.5</v>
      </c>
      <c r="DM517">
        <v>76</v>
      </c>
      <c r="DN517">
        <v>250</v>
      </c>
    </row>
    <row r="518" spans="91:118" x14ac:dyDescent="0.25">
      <c r="CM518" t="s">
        <v>637</v>
      </c>
      <c r="CN518" t="s">
        <v>7</v>
      </c>
      <c r="CO518" t="s">
        <v>495</v>
      </c>
      <c r="CP518">
        <v>46090</v>
      </c>
      <c r="CQ518">
        <v>1</v>
      </c>
      <c r="CR518">
        <v>1</v>
      </c>
      <c r="CT518">
        <v>1</v>
      </c>
      <c r="CV518">
        <v>1.1342592592592593E-3</v>
      </c>
      <c r="CW518">
        <v>1.1342592592592593E-3</v>
      </c>
      <c r="CX518">
        <v>0.19061342592592592</v>
      </c>
      <c r="CY518">
        <v>0.13291666666666666</v>
      </c>
      <c r="CZ518">
        <v>132</v>
      </c>
      <c r="DA518">
        <v>256</v>
      </c>
      <c r="DB518">
        <v>33</v>
      </c>
      <c r="DC518" t="s">
        <v>850</v>
      </c>
      <c r="DD518">
        <v>6761</v>
      </c>
      <c r="DE518">
        <v>0.25</v>
      </c>
      <c r="DF518">
        <v>3</v>
      </c>
      <c r="DG518">
        <v>9.0899999999999995E-2</v>
      </c>
      <c r="DH518">
        <v>1350</v>
      </c>
      <c r="DI518">
        <v>450</v>
      </c>
      <c r="DJ518">
        <v>350</v>
      </c>
      <c r="DK518">
        <v>0.25929999999999997</v>
      </c>
      <c r="DL518">
        <v>1.6400000000000001E-2</v>
      </c>
      <c r="DM518">
        <v>76</v>
      </c>
      <c r="DN518">
        <v>175</v>
      </c>
    </row>
    <row r="519" spans="91:118" x14ac:dyDescent="0.25">
      <c r="CM519" t="s">
        <v>637</v>
      </c>
      <c r="CN519" t="s">
        <v>7</v>
      </c>
      <c r="CO519" t="s">
        <v>495</v>
      </c>
      <c r="CP519">
        <v>46091</v>
      </c>
      <c r="CQ519">
        <v>1</v>
      </c>
      <c r="CR519">
        <v>1</v>
      </c>
      <c r="CS519">
        <v>1</v>
      </c>
      <c r="CV519">
        <v>5.4745370370370373E-3</v>
      </c>
      <c r="CW519">
        <v>5.4745370370370373E-3</v>
      </c>
      <c r="CX519">
        <v>0.24636574074074075</v>
      </c>
      <c r="CY519">
        <v>0.11797453703703703</v>
      </c>
      <c r="CZ519">
        <v>162</v>
      </c>
      <c r="DA519">
        <v>320</v>
      </c>
      <c r="DB519">
        <v>44</v>
      </c>
      <c r="DC519" t="s">
        <v>1049</v>
      </c>
      <c r="DD519">
        <v>7427</v>
      </c>
      <c r="DE519">
        <v>0.27160000000000001</v>
      </c>
      <c r="DF519">
        <v>6</v>
      </c>
      <c r="DG519">
        <v>0.13639999999999999</v>
      </c>
      <c r="DH519">
        <v>1400</v>
      </c>
      <c r="DI519">
        <v>233</v>
      </c>
      <c r="DJ519">
        <v>1000</v>
      </c>
      <c r="DK519">
        <v>0.71430000000000005</v>
      </c>
      <c r="DL519">
        <v>0.23400000000000001</v>
      </c>
      <c r="DM519">
        <v>76</v>
      </c>
      <c r="DN519">
        <v>250</v>
      </c>
    </row>
    <row r="520" spans="91:118" x14ac:dyDescent="0.25">
      <c r="CM520" t="s">
        <v>637</v>
      </c>
      <c r="CN520" t="s">
        <v>7</v>
      </c>
      <c r="CO520" t="s">
        <v>495</v>
      </c>
      <c r="CP520">
        <v>46100</v>
      </c>
      <c r="CQ520">
        <v>1</v>
      </c>
      <c r="CR520">
        <v>1</v>
      </c>
      <c r="CT520">
        <v>1</v>
      </c>
      <c r="CV520">
        <v>2.4537037037037036E-3</v>
      </c>
      <c r="CW520">
        <v>2.4537037037037036E-3</v>
      </c>
      <c r="CX520">
        <v>0.15944444444444444</v>
      </c>
      <c r="CY520">
        <v>0.21682870370370369</v>
      </c>
      <c r="CZ520">
        <v>158</v>
      </c>
      <c r="DA520">
        <v>324</v>
      </c>
      <c r="DB520">
        <v>30</v>
      </c>
      <c r="DC520" t="s">
        <v>784</v>
      </c>
      <c r="DD520">
        <v>7615</v>
      </c>
      <c r="DE520">
        <v>0.18990000000000001</v>
      </c>
      <c r="DF520">
        <v>2</v>
      </c>
      <c r="DG520">
        <v>6.6699999999999995E-2</v>
      </c>
      <c r="DH520">
        <v>450</v>
      </c>
      <c r="DI520">
        <v>225</v>
      </c>
      <c r="DM520">
        <v>76</v>
      </c>
    </row>
    <row r="521" spans="91:118" x14ac:dyDescent="0.25">
      <c r="CM521" t="s">
        <v>637</v>
      </c>
      <c r="CN521" t="s">
        <v>7</v>
      </c>
      <c r="CO521" t="s">
        <v>49</v>
      </c>
      <c r="CP521">
        <v>46108</v>
      </c>
      <c r="CQ521">
        <v>1</v>
      </c>
      <c r="CR521">
        <v>1</v>
      </c>
      <c r="CS521">
        <v>1</v>
      </c>
      <c r="CV521">
        <v>2.5555555555555557E-2</v>
      </c>
      <c r="CW521">
        <v>2.5555555555555557E-2</v>
      </c>
      <c r="CX521">
        <v>0.16252314814814814</v>
      </c>
      <c r="CY521">
        <v>0.15868055555555555</v>
      </c>
      <c r="CZ521">
        <v>51</v>
      </c>
      <c r="DA521">
        <v>92</v>
      </c>
      <c r="DB521">
        <v>10</v>
      </c>
      <c r="DC521">
        <v>2.4</v>
      </c>
      <c r="DD521">
        <v>20329</v>
      </c>
      <c r="DE521">
        <v>0.1961</v>
      </c>
      <c r="DF521">
        <v>3</v>
      </c>
      <c r="DG521">
        <v>0.3</v>
      </c>
      <c r="DH521">
        <v>2300</v>
      </c>
      <c r="DI521">
        <v>767</v>
      </c>
      <c r="DJ521">
        <v>1700</v>
      </c>
      <c r="DK521">
        <v>0.73909999999999998</v>
      </c>
      <c r="DL521">
        <v>0.1381</v>
      </c>
      <c r="DM521">
        <v>76</v>
      </c>
      <c r="DN521">
        <v>850</v>
      </c>
    </row>
    <row r="522" spans="91:118" x14ac:dyDescent="0.25">
      <c r="CM522" t="s">
        <v>637</v>
      </c>
      <c r="CN522" t="s">
        <v>7</v>
      </c>
      <c r="CO522" t="s">
        <v>77</v>
      </c>
      <c r="CP522">
        <v>46091</v>
      </c>
      <c r="CQ522">
        <v>1</v>
      </c>
      <c r="CR522">
        <v>1</v>
      </c>
      <c r="CS522">
        <v>1</v>
      </c>
      <c r="CV522">
        <v>1.7627314814814814E-2</v>
      </c>
      <c r="CW522">
        <v>1.7627314814814814E-2</v>
      </c>
      <c r="CX522">
        <v>0.19712962962962963</v>
      </c>
      <c r="CY522">
        <v>0.1501736111111111</v>
      </c>
      <c r="CZ522">
        <v>124</v>
      </c>
      <c r="DA522">
        <v>304</v>
      </c>
      <c r="DB522">
        <v>42</v>
      </c>
      <c r="DC522" t="s">
        <v>1013</v>
      </c>
      <c r="DD522">
        <v>23947</v>
      </c>
      <c r="DE522">
        <v>0.3387</v>
      </c>
      <c r="DF522">
        <v>1</v>
      </c>
      <c r="DG522">
        <v>2.3800000000000002E-2</v>
      </c>
      <c r="DH522">
        <v>5954</v>
      </c>
      <c r="DI522">
        <v>5954</v>
      </c>
      <c r="DJ522">
        <v>5954</v>
      </c>
      <c r="DK522">
        <v>1</v>
      </c>
      <c r="DL522">
        <v>0.1179</v>
      </c>
      <c r="DM522">
        <v>76</v>
      </c>
      <c r="DN522">
        <v>5954</v>
      </c>
    </row>
    <row r="523" spans="91:118" x14ac:dyDescent="0.25">
      <c r="CM523" t="s">
        <v>637</v>
      </c>
      <c r="CN523" t="s">
        <v>7</v>
      </c>
      <c r="CO523" t="s">
        <v>557</v>
      </c>
      <c r="CP523">
        <v>46084</v>
      </c>
      <c r="CQ523">
        <v>1</v>
      </c>
      <c r="CR523">
        <v>1</v>
      </c>
      <c r="CV523">
        <v>3.6226851851851854E-3</v>
      </c>
      <c r="CW523">
        <v>3.6226851851851854E-3</v>
      </c>
      <c r="CX523">
        <v>0.36348379629629629</v>
      </c>
      <c r="CY523">
        <v>8.5833333333333331E-2</v>
      </c>
      <c r="CZ523">
        <v>118</v>
      </c>
      <c r="DA523">
        <v>189</v>
      </c>
      <c r="DB523">
        <v>46</v>
      </c>
      <c r="DC523" t="s">
        <v>852</v>
      </c>
      <c r="DD523">
        <v>5025</v>
      </c>
      <c r="DE523">
        <v>0.38979999999999998</v>
      </c>
      <c r="DF523">
        <v>3</v>
      </c>
      <c r="DG523">
        <v>6.5199999999999994E-2</v>
      </c>
      <c r="DH523">
        <v>790</v>
      </c>
      <c r="DI523">
        <v>263</v>
      </c>
      <c r="DM523">
        <v>76</v>
      </c>
    </row>
    <row r="524" spans="91:118" x14ac:dyDescent="0.25">
      <c r="CM524" t="s">
        <v>637</v>
      </c>
      <c r="CN524" t="s">
        <v>7</v>
      </c>
      <c r="CO524" t="s">
        <v>557</v>
      </c>
      <c r="CP524">
        <v>46105</v>
      </c>
      <c r="CQ524">
        <v>1</v>
      </c>
      <c r="CR524">
        <v>1</v>
      </c>
      <c r="CT524">
        <v>1</v>
      </c>
      <c r="CV524">
        <v>0</v>
      </c>
      <c r="CW524">
        <v>0</v>
      </c>
      <c r="CX524">
        <v>0.24060185185185184</v>
      </c>
      <c r="CY524">
        <v>0.15684027777777779</v>
      </c>
      <c r="CZ524">
        <v>158</v>
      </c>
      <c r="DA524">
        <v>321</v>
      </c>
      <c r="DB524">
        <v>44</v>
      </c>
      <c r="DC524" t="s">
        <v>743</v>
      </c>
      <c r="DD524">
        <v>9609</v>
      </c>
      <c r="DE524">
        <v>0.27850000000000003</v>
      </c>
      <c r="DF524">
        <v>1</v>
      </c>
      <c r="DG524">
        <v>2.2700000000000001E-2</v>
      </c>
      <c r="DH524">
        <v>385</v>
      </c>
      <c r="DI524">
        <v>385</v>
      </c>
      <c r="DM524">
        <v>76</v>
      </c>
    </row>
    <row r="525" spans="91:118" x14ac:dyDescent="0.25">
      <c r="CM525" t="s">
        <v>637</v>
      </c>
      <c r="CN525" t="s">
        <v>7</v>
      </c>
      <c r="CO525" t="s">
        <v>557</v>
      </c>
      <c r="CP525">
        <v>46111</v>
      </c>
      <c r="CQ525">
        <v>1</v>
      </c>
      <c r="CR525">
        <v>1</v>
      </c>
      <c r="CT525">
        <v>1</v>
      </c>
      <c r="CV525">
        <v>7.8703703703703705E-4</v>
      </c>
      <c r="CW525">
        <v>7.8703703703703705E-4</v>
      </c>
      <c r="CX525">
        <v>0.18381944444444445</v>
      </c>
      <c r="CY525">
        <v>0.1854513888888889</v>
      </c>
      <c r="CZ525">
        <v>139</v>
      </c>
      <c r="DA525">
        <v>274</v>
      </c>
      <c r="DB525">
        <v>40</v>
      </c>
      <c r="DC525">
        <v>1.55</v>
      </c>
      <c r="DD525">
        <v>15666</v>
      </c>
      <c r="DE525">
        <v>0.2878</v>
      </c>
      <c r="DF525">
        <v>2</v>
      </c>
      <c r="DG525">
        <v>0.05</v>
      </c>
      <c r="DH525">
        <v>995</v>
      </c>
      <c r="DI525">
        <v>498</v>
      </c>
      <c r="DM525">
        <v>76</v>
      </c>
    </row>
    <row r="526" spans="91:118" x14ac:dyDescent="0.25">
      <c r="CM526" t="s">
        <v>637</v>
      </c>
      <c r="CN526" t="s">
        <v>3</v>
      </c>
      <c r="CO526" t="s">
        <v>174</v>
      </c>
      <c r="CP526">
        <v>46100</v>
      </c>
      <c r="CQ526">
        <v>1</v>
      </c>
      <c r="CR526">
        <v>1</v>
      </c>
      <c r="CT526">
        <v>1</v>
      </c>
      <c r="CV526">
        <v>1.1574074074074073E-5</v>
      </c>
      <c r="CW526">
        <v>1.1574074074074073E-5</v>
      </c>
      <c r="CX526">
        <v>0.16377314814814814</v>
      </c>
      <c r="CY526">
        <v>0.13760416666666667</v>
      </c>
      <c r="CZ526">
        <v>240</v>
      </c>
      <c r="DA526">
        <v>287</v>
      </c>
      <c r="DB526">
        <v>19</v>
      </c>
      <c r="DC526" t="s">
        <v>794</v>
      </c>
      <c r="DD526">
        <v>22309</v>
      </c>
      <c r="DE526">
        <v>7.9200000000000007E-2</v>
      </c>
      <c r="DF526">
        <v>1</v>
      </c>
      <c r="DG526">
        <v>5.2600000000000001E-2</v>
      </c>
      <c r="DH526">
        <v>250</v>
      </c>
      <c r="DI526">
        <v>250</v>
      </c>
      <c r="DJ526">
        <v>250</v>
      </c>
      <c r="DK526">
        <v>1</v>
      </c>
      <c r="DL526">
        <v>0.51</v>
      </c>
      <c r="DM526">
        <v>76</v>
      </c>
      <c r="DN526">
        <v>250</v>
      </c>
    </row>
    <row r="527" spans="91:118" x14ac:dyDescent="0.25">
      <c r="CM527" t="s">
        <v>637</v>
      </c>
      <c r="CN527" t="s">
        <v>3</v>
      </c>
      <c r="CO527" t="s">
        <v>96</v>
      </c>
      <c r="CP527">
        <v>46083</v>
      </c>
      <c r="CQ527">
        <v>1</v>
      </c>
      <c r="CR527">
        <v>1</v>
      </c>
      <c r="CT527">
        <v>1</v>
      </c>
      <c r="CV527">
        <v>0</v>
      </c>
      <c r="CW527">
        <v>0</v>
      </c>
      <c r="CX527">
        <v>4.8379629629629627E-2</v>
      </c>
      <c r="CY527">
        <v>3.6689814814814814E-3</v>
      </c>
      <c r="CZ527">
        <v>75</v>
      </c>
      <c r="DA527">
        <v>125</v>
      </c>
      <c r="DB527">
        <v>25</v>
      </c>
      <c r="DC527">
        <v>1.84</v>
      </c>
      <c r="DD527">
        <v>28416</v>
      </c>
      <c r="DE527">
        <v>0.33329999999999999</v>
      </c>
      <c r="DF527">
        <v>4</v>
      </c>
      <c r="DG527">
        <v>0.16</v>
      </c>
      <c r="DH527">
        <v>6350</v>
      </c>
      <c r="DI527">
        <v>1588</v>
      </c>
      <c r="DJ527">
        <v>1400</v>
      </c>
      <c r="DK527">
        <v>0.2205</v>
      </c>
      <c r="DL527">
        <v>0.39479999999999998</v>
      </c>
      <c r="DM527">
        <v>76</v>
      </c>
      <c r="DN527">
        <v>700</v>
      </c>
    </row>
    <row r="528" spans="91:118" x14ac:dyDescent="0.25">
      <c r="CM528" t="s">
        <v>637</v>
      </c>
      <c r="CN528" t="s">
        <v>3</v>
      </c>
      <c r="CO528" t="s">
        <v>29</v>
      </c>
      <c r="CP528">
        <v>46106</v>
      </c>
      <c r="CQ528">
        <v>1</v>
      </c>
      <c r="CR528">
        <v>1</v>
      </c>
      <c r="CT528">
        <v>1</v>
      </c>
      <c r="CV528">
        <v>5.0925925925925921E-4</v>
      </c>
      <c r="CW528">
        <v>5.0925925925925921E-4</v>
      </c>
      <c r="CX528">
        <v>0.14440972222222223</v>
      </c>
      <c r="CY528">
        <v>0.1781712962962963</v>
      </c>
      <c r="CZ528">
        <v>75</v>
      </c>
      <c r="DA528">
        <v>136</v>
      </c>
      <c r="DB528">
        <v>16</v>
      </c>
      <c r="DC528">
        <v>2.1875</v>
      </c>
      <c r="DD528">
        <v>12858</v>
      </c>
      <c r="DE528">
        <v>0.21329999999999999</v>
      </c>
      <c r="DF528">
        <v>5</v>
      </c>
      <c r="DG528">
        <v>0.3125</v>
      </c>
      <c r="DH528">
        <v>1742</v>
      </c>
      <c r="DI528">
        <v>348</v>
      </c>
      <c r="DJ528">
        <v>1185</v>
      </c>
      <c r="DK528">
        <v>0.68030000000000002</v>
      </c>
      <c r="DL528">
        <v>0.2485</v>
      </c>
      <c r="DM528">
        <v>76</v>
      </c>
      <c r="DN528">
        <v>395</v>
      </c>
    </row>
    <row r="529" spans="91:118" x14ac:dyDescent="0.25">
      <c r="CM529" t="s">
        <v>637</v>
      </c>
      <c r="CN529" t="s">
        <v>3</v>
      </c>
      <c r="CO529" t="s">
        <v>38</v>
      </c>
      <c r="CP529">
        <v>46112</v>
      </c>
      <c r="CQ529">
        <v>1</v>
      </c>
      <c r="CR529">
        <v>1</v>
      </c>
      <c r="CS529">
        <v>1</v>
      </c>
      <c r="CV529">
        <v>1.0613425925925925E-2</v>
      </c>
      <c r="CW529">
        <v>1.0613425925925925E-2</v>
      </c>
      <c r="CX529">
        <v>0.21065972222222223</v>
      </c>
      <c r="CY529">
        <v>0.15349537037037037</v>
      </c>
      <c r="CZ529">
        <v>78</v>
      </c>
      <c r="DA529">
        <v>96</v>
      </c>
      <c r="DB529">
        <v>31</v>
      </c>
      <c r="DC529" t="s">
        <v>973</v>
      </c>
      <c r="DD529">
        <v>16357</v>
      </c>
      <c r="DE529">
        <v>0.39739999999999998</v>
      </c>
      <c r="DF529">
        <v>1</v>
      </c>
      <c r="DG529">
        <v>3.2300000000000002E-2</v>
      </c>
      <c r="DH529">
        <v>10000</v>
      </c>
      <c r="DI529">
        <v>10000</v>
      </c>
      <c r="DJ529">
        <v>10000</v>
      </c>
      <c r="DK529">
        <v>1</v>
      </c>
      <c r="DL529">
        <v>0.3896</v>
      </c>
      <c r="DM529">
        <v>76</v>
      </c>
      <c r="DN529">
        <v>10000</v>
      </c>
    </row>
    <row r="530" spans="91:118" x14ac:dyDescent="0.25">
      <c r="CM530" t="s">
        <v>637</v>
      </c>
      <c r="CN530" t="s">
        <v>3</v>
      </c>
      <c r="CO530" t="s">
        <v>78</v>
      </c>
      <c r="CP530">
        <v>46093</v>
      </c>
      <c r="CQ530">
        <v>1</v>
      </c>
      <c r="CR530">
        <v>1</v>
      </c>
      <c r="CT530">
        <v>1</v>
      </c>
      <c r="CV530">
        <v>1.9675925925925926E-4</v>
      </c>
      <c r="CW530">
        <v>1.9675925925925926E-4</v>
      </c>
      <c r="CX530">
        <v>0.21033564814814815</v>
      </c>
      <c r="CY530">
        <v>0.13321759259259258</v>
      </c>
      <c r="CZ530">
        <v>55</v>
      </c>
      <c r="DA530">
        <v>132</v>
      </c>
      <c r="DB530">
        <v>29</v>
      </c>
      <c r="DC530" t="s">
        <v>984</v>
      </c>
      <c r="DD530">
        <v>16467</v>
      </c>
      <c r="DE530">
        <v>0.52729999999999999</v>
      </c>
      <c r="DF530">
        <v>4</v>
      </c>
      <c r="DG530">
        <v>0.13789999999999999</v>
      </c>
      <c r="DH530">
        <v>5550</v>
      </c>
      <c r="DI530">
        <v>1388</v>
      </c>
      <c r="DJ530">
        <v>2150</v>
      </c>
      <c r="DK530">
        <v>0.38740000000000002</v>
      </c>
      <c r="DL530">
        <v>7.2300000000000003E-2</v>
      </c>
      <c r="DM530">
        <v>76</v>
      </c>
      <c r="DN530">
        <v>1075</v>
      </c>
    </row>
    <row r="531" spans="91:118" x14ac:dyDescent="0.25">
      <c r="CM531" t="s">
        <v>637</v>
      </c>
      <c r="CN531" t="s">
        <v>3</v>
      </c>
      <c r="CO531" t="s">
        <v>78</v>
      </c>
      <c r="CP531">
        <v>46094</v>
      </c>
      <c r="CQ531">
        <v>1</v>
      </c>
      <c r="CR531">
        <v>1</v>
      </c>
      <c r="CV531">
        <v>2.6620370370370372E-4</v>
      </c>
      <c r="CW531">
        <v>2.6620370370370372E-4</v>
      </c>
      <c r="CX531">
        <v>0.10986111111111112</v>
      </c>
      <c r="CY531">
        <v>0.27807870370370369</v>
      </c>
      <c r="CZ531">
        <v>47</v>
      </c>
      <c r="DA531">
        <v>115</v>
      </c>
      <c r="DB531">
        <v>16</v>
      </c>
      <c r="DC531">
        <v>1.6875</v>
      </c>
      <c r="DD531">
        <v>24003</v>
      </c>
      <c r="DE531">
        <v>0.34039999999999998</v>
      </c>
      <c r="DF531">
        <v>2</v>
      </c>
      <c r="DG531">
        <v>0.125</v>
      </c>
      <c r="DH531">
        <v>1500</v>
      </c>
      <c r="DI531">
        <v>750</v>
      </c>
      <c r="DJ531">
        <v>1000</v>
      </c>
      <c r="DK531">
        <v>0.66669999999999996</v>
      </c>
      <c r="DL531">
        <v>0.79569999999999996</v>
      </c>
      <c r="DM531">
        <v>76</v>
      </c>
      <c r="DN531">
        <v>1000</v>
      </c>
    </row>
    <row r="532" spans="91:118" x14ac:dyDescent="0.25">
      <c r="CM532" t="s">
        <v>637</v>
      </c>
      <c r="CN532" t="s">
        <v>3</v>
      </c>
      <c r="CO532" t="s">
        <v>78</v>
      </c>
      <c r="CP532">
        <v>46106</v>
      </c>
      <c r="CQ532">
        <v>1</v>
      </c>
      <c r="CR532">
        <v>1</v>
      </c>
      <c r="CT532">
        <v>1</v>
      </c>
      <c r="CV532">
        <v>4.7453703703703704E-4</v>
      </c>
      <c r="CW532">
        <v>4.7453703703703704E-4</v>
      </c>
      <c r="CX532">
        <v>0.21265046296296297</v>
      </c>
      <c r="CY532">
        <v>0.11108796296296296</v>
      </c>
      <c r="CZ532">
        <v>68</v>
      </c>
      <c r="DA532">
        <v>122</v>
      </c>
      <c r="DB532">
        <v>25</v>
      </c>
      <c r="DC532">
        <v>1.88</v>
      </c>
      <c r="DD532">
        <v>17224</v>
      </c>
      <c r="DE532">
        <v>0.36759999999999998</v>
      </c>
      <c r="DF532">
        <v>3</v>
      </c>
      <c r="DG532">
        <v>0.12</v>
      </c>
      <c r="DH532">
        <v>5550</v>
      </c>
      <c r="DI532">
        <v>1850</v>
      </c>
      <c r="DJ532">
        <v>4000</v>
      </c>
      <c r="DK532">
        <v>0.72070000000000001</v>
      </c>
      <c r="DL532">
        <v>0.20430000000000001</v>
      </c>
      <c r="DM532">
        <v>76</v>
      </c>
      <c r="DN532">
        <v>4000</v>
      </c>
    </row>
    <row r="533" spans="91:118" x14ac:dyDescent="0.25">
      <c r="CM533" t="s">
        <v>637</v>
      </c>
      <c r="CN533" t="s">
        <v>3</v>
      </c>
      <c r="CO533" t="s">
        <v>76</v>
      </c>
      <c r="CP533">
        <v>46085</v>
      </c>
      <c r="CQ533">
        <v>1</v>
      </c>
      <c r="CR533">
        <v>1</v>
      </c>
      <c r="CT533">
        <v>1</v>
      </c>
      <c r="CV533">
        <v>0</v>
      </c>
      <c r="CW533">
        <v>0</v>
      </c>
      <c r="CX533">
        <v>0.20722222222222222</v>
      </c>
      <c r="CY533">
        <v>0.16527777777777777</v>
      </c>
      <c r="CZ533">
        <v>45</v>
      </c>
      <c r="DA533">
        <v>81</v>
      </c>
      <c r="DB533">
        <v>25</v>
      </c>
      <c r="DC533">
        <v>1.76</v>
      </c>
      <c r="DD533">
        <v>20334</v>
      </c>
      <c r="DE533">
        <v>0.55559999999999998</v>
      </c>
      <c r="DF533">
        <v>3</v>
      </c>
      <c r="DG533">
        <v>0.12</v>
      </c>
      <c r="DH533">
        <v>11110</v>
      </c>
      <c r="DI533">
        <v>3703</v>
      </c>
      <c r="DJ533">
        <v>8110</v>
      </c>
      <c r="DK533">
        <v>0.73</v>
      </c>
      <c r="DL533">
        <v>0.2676</v>
      </c>
      <c r="DM533">
        <v>76</v>
      </c>
      <c r="DN533">
        <v>4055</v>
      </c>
    </row>
    <row r="534" spans="91:118" x14ac:dyDescent="0.25">
      <c r="CM534" t="s">
        <v>637</v>
      </c>
      <c r="CN534" t="s">
        <v>125</v>
      </c>
      <c r="CO534" t="s">
        <v>18</v>
      </c>
      <c r="CP534">
        <v>46092</v>
      </c>
      <c r="CQ534">
        <v>1</v>
      </c>
      <c r="CR534">
        <v>1</v>
      </c>
      <c r="CT534">
        <v>1</v>
      </c>
      <c r="CV534">
        <v>2.0833333333333335E-4</v>
      </c>
      <c r="CW534">
        <v>2.0833333333333335E-4</v>
      </c>
      <c r="CX534">
        <v>0.24765046296296298</v>
      </c>
      <c r="CY534">
        <v>8.9305555555555555E-2</v>
      </c>
      <c r="CZ534">
        <v>130</v>
      </c>
      <c r="DA534">
        <v>267</v>
      </c>
      <c r="DB534">
        <v>14</v>
      </c>
      <c r="DC534">
        <v>1.5</v>
      </c>
      <c r="DD534">
        <v>38638</v>
      </c>
      <c r="DE534">
        <v>0.1077</v>
      </c>
      <c r="DM534">
        <v>74</v>
      </c>
    </row>
    <row r="535" spans="91:118" x14ac:dyDescent="0.25">
      <c r="CM535" t="s">
        <v>637</v>
      </c>
      <c r="CN535" t="s">
        <v>125</v>
      </c>
      <c r="CO535" t="s">
        <v>18</v>
      </c>
      <c r="CP535">
        <v>46106</v>
      </c>
      <c r="CQ535">
        <v>1</v>
      </c>
      <c r="CR535">
        <v>1</v>
      </c>
      <c r="CT535">
        <v>1</v>
      </c>
      <c r="CV535">
        <v>9.2592592592592588E-5</v>
      </c>
      <c r="CW535">
        <v>9.2592592592592588E-5</v>
      </c>
      <c r="CX535">
        <v>0.15659722222222222</v>
      </c>
      <c r="CY535">
        <v>0.17292824074074073</v>
      </c>
      <c r="CZ535">
        <v>106</v>
      </c>
      <c r="DA535">
        <v>224</v>
      </c>
      <c r="DB535">
        <v>10</v>
      </c>
      <c r="DC535">
        <v>1.2</v>
      </c>
      <c r="DD535">
        <v>24964</v>
      </c>
      <c r="DE535">
        <v>9.4299999999999995E-2</v>
      </c>
      <c r="DM535">
        <v>74</v>
      </c>
    </row>
    <row r="536" spans="91:118" x14ac:dyDescent="0.25">
      <c r="CM536" t="s">
        <v>637</v>
      </c>
      <c r="CN536" t="s">
        <v>125</v>
      </c>
      <c r="CO536" t="s">
        <v>18</v>
      </c>
      <c r="CP536">
        <v>46107</v>
      </c>
      <c r="CQ536">
        <v>1</v>
      </c>
      <c r="CR536">
        <v>1</v>
      </c>
      <c r="CT536">
        <v>1</v>
      </c>
      <c r="CV536">
        <v>1.0416666666666667E-4</v>
      </c>
      <c r="CW536">
        <v>1.0416666666666667E-4</v>
      </c>
      <c r="CX536">
        <v>0.19021990740740741</v>
      </c>
      <c r="CY536">
        <v>0.14902777777777779</v>
      </c>
      <c r="CZ536">
        <v>136</v>
      </c>
      <c r="DA536">
        <v>275</v>
      </c>
      <c r="DB536">
        <v>12</v>
      </c>
      <c r="DC536">
        <v>1.25</v>
      </c>
      <c r="DD536">
        <v>32563</v>
      </c>
      <c r="DE536">
        <v>8.8200000000000001E-2</v>
      </c>
      <c r="DM536">
        <v>74</v>
      </c>
    </row>
    <row r="537" spans="91:118" x14ac:dyDescent="0.25">
      <c r="CM537" t="s">
        <v>637</v>
      </c>
      <c r="CN537" t="s">
        <v>125</v>
      </c>
      <c r="CO537" t="s">
        <v>18</v>
      </c>
      <c r="CP537">
        <v>46111</v>
      </c>
      <c r="CQ537">
        <v>1</v>
      </c>
      <c r="CR537">
        <v>1</v>
      </c>
      <c r="CT537">
        <v>1</v>
      </c>
      <c r="CV537">
        <v>0</v>
      </c>
      <c r="CW537">
        <v>0</v>
      </c>
      <c r="CX537">
        <v>0.20731481481481481</v>
      </c>
      <c r="CY537">
        <v>0.16715277777777779</v>
      </c>
      <c r="CZ537">
        <v>149</v>
      </c>
      <c r="DA537">
        <v>278</v>
      </c>
      <c r="DB537">
        <v>13</v>
      </c>
      <c r="DC537" t="s">
        <v>737</v>
      </c>
      <c r="DD537">
        <v>32820</v>
      </c>
      <c r="DE537">
        <v>8.72E-2</v>
      </c>
      <c r="DM537">
        <v>74</v>
      </c>
    </row>
    <row r="538" spans="91:118" x14ac:dyDescent="0.25">
      <c r="CM538" t="s">
        <v>637</v>
      </c>
      <c r="CN538" t="s">
        <v>125</v>
      </c>
      <c r="CO538" t="s">
        <v>18</v>
      </c>
      <c r="CP538">
        <v>46112</v>
      </c>
      <c r="CQ538">
        <v>1</v>
      </c>
      <c r="CR538">
        <v>1</v>
      </c>
      <c r="CS538">
        <v>1</v>
      </c>
      <c r="CV538">
        <v>5.8333333333333336E-3</v>
      </c>
      <c r="CW538">
        <v>5.8333333333333336E-3</v>
      </c>
      <c r="CX538">
        <v>0.21568287037037037</v>
      </c>
      <c r="CY538">
        <v>0.1569675925925926</v>
      </c>
      <c r="CZ538">
        <v>117</v>
      </c>
      <c r="DA538">
        <v>233</v>
      </c>
      <c r="DB538">
        <v>16</v>
      </c>
      <c r="DC538">
        <v>1.3125</v>
      </c>
      <c r="DD538">
        <v>31579</v>
      </c>
      <c r="DE538">
        <v>0.1368</v>
      </c>
      <c r="DF538">
        <v>1</v>
      </c>
      <c r="DG538">
        <v>6.25E-2</v>
      </c>
      <c r="DH538">
        <v>4000</v>
      </c>
      <c r="DI538">
        <v>4000</v>
      </c>
      <c r="DJ538">
        <v>4000</v>
      </c>
      <c r="DK538">
        <v>1</v>
      </c>
      <c r="DL538">
        <v>0.15509999999999999</v>
      </c>
      <c r="DM538">
        <v>74</v>
      </c>
      <c r="DN538">
        <v>4000</v>
      </c>
    </row>
    <row r="539" spans="91:118" x14ac:dyDescent="0.25">
      <c r="CM539" t="s">
        <v>637</v>
      </c>
      <c r="CN539" t="s">
        <v>125</v>
      </c>
      <c r="CO539" t="s">
        <v>109</v>
      </c>
      <c r="CP539">
        <v>46083</v>
      </c>
      <c r="CQ539">
        <v>1</v>
      </c>
      <c r="CR539">
        <v>1</v>
      </c>
      <c r="CT539">
        <v>1</v>
      </c>
      <c r="CV539">
        <v>6.134259259259259E-4</v>
      </c>
      <c r="CW539">
        <v>6.134259259259259E-4</v>
      </c>
      <c r="CX539">
        <v>0.23053240740740741</v>
      </c>
      <c r="CY539">
        <v>5.6631944444444443E-2</v>
      </c>
      <c r="CZ539">
        <v>110</v>
      </c>
      <c r="DA539">
        <v>196</v>
      </c>
      <c r="DB539">
        <v>12</v>
      </c>
      <c r="DC539" t="s">
        <v>814</v>
      </c>
      <c r="DD539">
        <v>38941</v>
      </c>
      <c r="DE539">
        <v>0.1091</v>
      </c>
      <c r="DF539">
        <v>2</v>
      </c>
      <c r="DG539">
        <v>0.16669999999999999</v>
      </c>
      <c r="DH539">
        <v>4350</v>
      </c>
      <c r="DI539">
        <v>2175</v>
      </c>
      <c r="DJ539">
        <v>4350</v>
      </c>
      <c r="DK539">
        <v>1</v>
      </c>
      <c r="DM539">
        <v>74</v>
      </c>
      <c r="DN539">
        <v>2175</v>
      </c>
    </row>
    <row r="540" spans="91:118" x14ac:dyDescent="0.25">
      <c r="CM540" t="s">
        <v>637</v>
      </c>
      <c r="CN540" t="s">
        <v>125</v>
      </c>
      <c r="CO540" t="s">
        <v>109</v>
      </c>
      <c r="CP540">
        <v>46107</v>
      </c>
      <c r="CQ540">
        <v>1</v>
      </c>
      <c r="CR540">
        <v>1</v>
      </c>
      <c r="CT540">
        <v>1</v>
      </c>
      <c r="CV540">
        <v>2.199074074074074E-4</v>
      </c>
      <c r="CW540">
        <v>2.199074074074074E-4</v>
      </c>
      <c r="CX540">
        <v>0.20563657407407407</v>
      </c>
      <c r="CY540">
        <v>0.14399305555555555</v>
      </c>
      <c r="CZ540">
        <v>135</v>
      </c>
      <c r="DA540">
        <v>210</v>
      </c>
      <c r="DB540">
        <v>10</v>
      </c>
      <c r="DC540">
        <v>2.2000000000000002</v>
      </c>
      <c r="DD540">
        <v>26468</v>
      </c>
      <c r="DE540">
        <v>7.4099999999999999E-2</v>
      </c>
      <c r="DM540">
        <v>74</v>
      </c>
    </row>
    <row r="541" spans="91:118" x14ac:dyDescent="0.25">
      <c r="CM541" t="s">
        <v>637</v>
      </c>
      <c r="CN541" t="s">
        <v>125</v>
      </c>
      <c r="CO541" t="s">
        <v>109</v>
      </c>
      <c r="CP541">
        <v>46111</v>
      </c>
      <c r="CQ541">
        <v>1</v>
      </c>
      <c r="CR541">
        <v>1</v>
      </c>
      <c r="CT541">
        <v>1</v>
      </c>
      <c r="CV541">
        <v>3.0092592592592593E-3</v>
      </c>
      <c r="CW541">
        <v>3.0092592592592593E-3</v>
      </c>
      <c r="CX541">
        <v>0.23056712962962964</v>
      </c>
      <c r="CY541">
        <v>0.15346064814814814</v>
      </c>
      <c r="CZ541">
        <v>107</v>
      </c>
      <c r="DA541">
        <v>201</v>
      </c>
      <c r="DB541">
        <v>17</v>
      </c>
      <c r="DC541" t="s">
        <v>731</v>
      </c>
      <c r="DD541">
        <v>20771</v>
      </c>
      <c r="DE541">
        <v>0.15890000000000001</v>
      </c>
      <c r="DM541">
        <v>74</v>
      </c>
    </row>
    <row r="542" spans="91:118" x14ac:dyDescent="0.25">
      <c r="CM542" t="s">
        <v>637</v>
      </c>
      <c r="CN542" t="s">
        <v>125</v>
      </c>
      <c r="CO542" t="s">
        <v>60</v>
      </c>
      <c r="CP542">
        <v>46106</v>
      </c>
      <c r="CQ542">
        <v>1</v>
      </c>
      <c r="CR542">
        <v>1</v>
      </c>
      <c r="CT542">
        <v>1</v>
      </c>
      <c r="CV542">
        <v>1.1574074074074073E-5</v>
      </c>
      <c r="CW542">
        <v>1.1574074074074073E-5</v>
      </c>
      <c r="CX542">
        <v>0.16013888888888889</v>
      </c>
      <c r="CY542">
        <v>0.17164351851851853</v>
      </c>
      <c r="CZ542">
        <v>88</v>
      </c>
      <c r="DA542">
        <v>117</v>
      </c>
      <c r="DB542">
        <v>6</v>
      </c>
      <c r="DC542" t="s">
        <v>706</v>
      </c>
      <c r="DD542">
        <v>53847</v>
      </c>
      <c r="DE542">
        <v>6.8199999999999997E-2</v>
      </c>
      <c r="DM542">
        <v>74</v>
      </c>
    </row>
    <row r="543" spans="91:118" x14ac:dyDescent="0.25">
      <c r="CM543" t="s">
        <v>637</v>
      </c>
      <c r="CN543" t="s">
        <v>125</v>
      </c>
      <c r="CO543" t="s">
        <v>85</v>
      </c>
      <c r="CP543">
        <v>46087</v>
      </c>
      <c r="CQ543">
        <v>1</v>
      </c>
      <c r="CR543">
        <v>1</v>
      </c>
      <c r="CS543">
        <v>1</v>
      </c>
      <c r="CV543">
        <v>4.4444444444444444E-3</v>
      </c>
      <c r="CW543">
        <v>4.4444444444444444E-3</v>
      </c>
      <c r="CX543">
        <v>0.27789351851851851</v>
      </c>
      <c r="CY543">
        <v>6.4722222222222223E-2</v>
      </c>
      <c r="CZ543">
        <v>70</v>
      </c>
      <c r="DA543">
        <v>144</v>
      </c>
      <c r="DB543">
        <v>18</v>
      </c>
      <c r="DC543" t="s">
        <v>752</v>
      </c>
      <c r="DD543">
        <v>23781</v>
      </c>
      <c r="DE543">
        <v>0.2571</v>
      </c>
      <c r="DF543">
        <v>1</v>
      </c>
      <c r="DG543">
        <v>5.5599999999999997E-2</v>
      </c>
      <c r="DH543">
        <v>1000</v>
      </c>
      <c r="DI543">
        <v>1000</v>
      </c>
      <c r="DJ543">
        <v>1000</v>
      </c>
      <c r="DK543">
        <v>1</v>
      </c>
      <c r="DL543">
        <v>0.33810000000000001</v>
      </c>
      <c r="DM543">
        <v>74</v>
      </c>
      <c r="DN543">
        <v>1000</v>
      </c>
    </row>
    <row r="544" spans="91:118" x14ac:dyDescent="0.25">
      <c r="CM544" t="s">
        <v>637</v>
      </c>
      <c r="CN544" t="s">
        <v>125</v>
      </c>
      <c r="CO544" t="s">
        <v>85</v>
      </c>
      <c r="CP544">
        <v>46090</v>
      </c>
      <c r="CQ544">
        <v>1</v>
      </c>
      <c r="CR544">
        <v>1</v>
      </c>
      <c r="CS544">
        <v>1</v>
      </c>
      <c r="CV544">
        <v>1.2048611111111111E-2</v>
      </c>
      <c r="CW544">
        <v>1.2048611111111111E-2</v>
      </c>
      <c r="CX544">
        <v>0.2479513888888889</v>
      </c>
      <c r="CY544">
        <v>6.1446759259259257E-2</v>
      </c>
      <c r="CZ544">
        <v>96</v>
      </c>
      <c r="DA544">
        <v>168</v>
      </c>
      <c r="DB544">
        <v>14</v>
      </c>
      <c r="DC544" t="s">
        <v>733</v>
      </c>
      <c r="DD544">
        <v>37995</v>
      </c>
      <c r="DE544">
        <v>0.14580000000000001</v>
      </c>
      <c r="DF544">
        <v>1</v>
      </c>
      <c r="DG544">
        <v>7.1400000000000005E-2</v>
      </c>
      <c r="DH544">
        <v>1150</v>
      </c>
      <c r="DI544">
        <v>1150</v>
      </c>
      <c r="DJ544">
        <v>1150</v>
      </c>
      <c r="DK544">
        <v>1</v>
      </c>
      <c r="DL544">
        <v>0.1951</v>
      </c>
      <c r="DM544">
        <v>74</v>
      </c>
      <c r="DN544">
        <v>1150</v>
      </c>
    </row>
    <row r="545" spans="91:118" x14ac:dyDescent="0.25">
      <c r="CM545" t="s">
        <v>637</v>
      </c>
      <c r="CN545" t="s">
        <v>125</v>
      </c>
      <c r="CO545" t="s">
        <v>85</v>
      </c>
      <c r="CP545">
        <v>46107</v>
      </c>
      <c r="CQ545">
        <v>1</v>
      </c>
      <c r="CR545">
        <v>1</v>
      </c>
      <c r="CT545">
        <v>1</v>
      </c>
      <c r="CV545">
        <v>0</v>
      </c>
      <c r="CW545">
        <v>0</v>
      </c>
      <c r="CX545">
        <v>0.20748842592592592</v>
      </c>
      <c r="CY545">
        <v>0.14523148148148149</v>
      </c>
      <c r="CZ545">
        <v>72</v>
      </c>
      <c r="DA545">
        <v>182</v>
      </c>
      <c r="DB545">
        <v>14</v>
      </c>
      <c r="DC545">
        <v>1.5</v>
      </c>
      <c r="DD545">
        <v>25826</v>
      </c>
      <c r="DE545">
        <v>0.19439999999999999</v>
      </c>
      <c r="DM545">
        <v>74</v>
      </c>
    </row>
    <row r="546" spans="91:118" x14ac:dyDescent="0.25">
      <c r="CM546" t="s">
        <v>637</v>
      </c>
      <c r="CN546" t="s">
        <v>125</v>
      </c>
      <c r="CO546" t="s">
        <v>85</v>
      </c>
      <c r="CP546">
        <v>46108</v>
      </c>
      <c r="CQ546">
        <v>1</v>
      </c>
      <c r="CR546">
        <v>1</v>
      </c>
      <c r="CT546">
        <v>1</v>
      </c>
      <c r="CV546">
        <v>0</v>
      </c>
      <c r="CW546">
        <v>0</v>
      </c>
      <c r="CX546">
        <v>0.24184027777777778</v>
      </c>
      <c r="CY546">
        <v>0.12011574074074075</v>
      </c>
      <c r="CZ546">
        <v>55</v>
      </c>
      <c r="DA546">
        <v>163</v>
      </c>
      <c r="DB546">
        <v>14</v>
      </c>
      <c r="DC546" t="s">
        <v>708</v>
      </c>
      <c r="DD546">
        <v>26171</v>
      </c>
      <c r="DE546">
        <v>0.2545</v>
      </c>
      <c r="DF546">
        <v>1</v>
      </c>
      <c r="DG546">
        <v>7.1400000000000005E-2</v>
      </c>
      <c r="DH546">
        <v>6600</v>
      </c>
      <c r="DI546">
        <v>6600</v>
      </c>
      <c r="DM546">
        <v>74</v>
      </c>
    </row>
    <row r="547" spans="91:118" x14ac:dyDescent="0.25">
      <c r="CM547" t="s">
        <v>637</v>
      </c>
      <c r="CN547" t="s">
        <v>125</v>
      </c>
      <c r="CO547" t="s">
        <v>85</v>
      </c>
      <c r="CP547">
        <v>46111</v>
      </c>
      <c r="CQ547">
        <v>1</v>
      </c>
      <c r="CR547">
        <v>1</v>
      </c>
      <c r="CT547">
        <v>1</v>
      </c>
      <c r="CV547">
        <v>2.3148148148148149E-4</v>
      </c>
      <c r="CW547">
        <v>2.3148148148148149E-4</v>
      </c>
      <c r="CX547">
        <v>0.2008449074074074</v>
      </c>
      <c r="CY547">
        <v>0.18665509259259258</v>
      </c>
      <c r="CZ547">
        <v>93</v>
      </c>
      <c r="DA547">
        <v>258</v>
      </c>
      <c r="DB547">
        <v>22</v>
      </c>
      <c r="DC547" t="s">
        <v>683</v>
      </c>
      <c r="DD547">
        <v>52999</v>
      </c>
      <c r="DE547">
        <v>0.2366</v>
      </c>
      <c r="DM547">
        <v>74</v>
      </c>
    </row>
    <row r="548" spans="91:118" x14ac:dyDescent="0.25">
      <c r="CM548" t="s">
        <v>637</v>
      </c>
      <c r="CN548" t="s">
        <v>125</v>
      </c>
      <c r="CO548" t="s">
        <v>61</v>
      </c>
      <c r="CP548">
        <v>46092</v>
      </c>
      <c r="CQ548">
        <v>1</v>
      </c>
      <c r="CR548">
        <v>1</v>
      </c>
      <c r="CT548">
        <v>1</v>
      </c>
      <c r="CV548">
        <v>1.273148148148148E-4</v>
      </c>
      <c r="CW548">
        <v>1.273148148148148E-4</v>
      </c>
      <c r="CX548">
        <v>0.21253472222222222</v>
      </c>
      <c r="CY548">
        <v>8.3611111111111108E-2</v>
      </c>
      <c r="CZ548">
        <v>100</v>
      </c>
      <c r="DA548">
        <v>270</v>
      </c>
      <c r="DB548">
        <v>12</v>
      </c>
      <c r="DC548">
        <v>1.5</v>
      </c>
      <c r="DD548">
        <v>61553</v>
      </c>
      <c r="DE548">
        <v>0.12</v>
      </c>
      <c r="DM548">
        <v>74</v>
      </c>
    </row>
    <row r="549" spans="91:118" x14ac:dyDescent="0.25">
      <c r="CM549" t="s">
        <v>637</v>
      </c>
      <c r="CN549" t="s">
        <v>125</v>
      </c>
      <c r="CO549" t="s">
        <v>61</v>
      </c>
      <c r="CP549">
        <v>46107</v>
      </c>
      <c r="CQ549">
        <v>1</v>
      </c>
      <c r="CR549">
        <v>1</v>
      </c>
      <c r="CT549">
        <v>1</v>
      </c>
      <c r="CV549">
        <v>2.4305555555555555E-4</v>
      </c>
      <c r="CW549">
        <v>2.4305555555555555E-4</v>
      </c>
      <c r="CX549">
        <v>0.20321759259259259</v>
      </c>
      <c r="CY549">
        <v>0.16519675925925925</v>
      </c>
      <c r="CZ549">
        <v>124</v>
      </c>
      <c r="DA549">
        <v>275</v>
      </c>
      <c r="DB549">
        <v>20</v>
      </c>
      <c r="DC549">
        <v>1.45</v>
      </c>
      <c r="DD549">
        <v>31989</v>
      </c>
      <c r="DE549">
        <v>0.1613</v>
      </c>
      <c r="DM549">
        <v>74</v>
      </c>
    </row>
    <row r="550" spans="91:118" x14ac:dyDescent="0.25">
      <c r="CM550" t="s">
        <v>637</v>
      </c>
      <c r="CN550" t="s">
        <v>125</v>
      </c>
      <c r="CO550" t="s">
        <v>72</v>
      </c>
      <c r="CP550">
        <v>46111</v>
      </c>
      <c r="CQ550">
        <v>1</v>
      </c>
      <c r="CR550">
        <v>1</v>
      </c>
      <c r="CT550">
        <v>1</v>
      </c>
      <c r="CV550">
        <v>6.9444444444444444E-5</v>
      </c>
      <c r="CW550">
        <v>6.9444444444444444E-5</v>
      </c>
      <c r="CX550">
        <v>0.16348379629629631</v>
      </c>
      <c r="CY550">
        <v>0.21587962962962962</v>
      </c>
      <c r="CZ550">
        <v>154</v>
      </c>
      <c r="DA550">
        <v>384</v>
      </c>
      <c r="DB550">
        <v>20</v>
      </c>
      <c r="DC550">
        <v>1.2</v>
      </c>
      <c r="DD550">
        <v>55131</v>
      </c>
      <c r="DE550">
        <v>0.12989999999999999</v>
      </c>
      <c r="DM550">
        <v>74</v>
      </c>
    </row>
    <row r="551" spans="91:118" x14ac:dyDescent="0.25">
      <c r="CM551" t="s">
        <v>637</v>
      </c>
      <c r="CN551" t="s">
        <v>125</v>
      </c>
      <c r="CO551" t="s">
        <v>12</v>
      </c>
      <c r="CP551">
        <v>46097</v>
      </c>
      <c r="CQ551">
        <v>1</v>
      </c>
      <c r="CR551">
        <v>1</v>
      </c>
      <c r="CS551">
        <v>1</v>
      </c>
      <c r="CV551">
        <v>9.9733796296296293E-2</v>
      </c>
      <c r="CW551">
        <v>9.9733796296296293E-2</v>
      </c>
      <c r="CX551">
        <v>0.22888888888888889</v>
      </c>
      <c r="CY551">
        <v>0.11313657407407407</v>
      </c>
      <c r="CZ551">
        <v>53</v>
      </c>
      <c r="DA551">
        <v>119</v>
      </c>
      <c r="DB551">
        <v>17</v>
      </c>
      <c r="DC551" t="s">
        <v>1050</v>
      </c>
      <c r="DD551">
        <v>26097</v>
      </c>
      <c r="DE551">
        <v>0.32079999999999997</v>
      </c>
      <c r="DF551">
        <v>1</v>
      </c>
      <c r="DG551">
        <v>5.8799999999999998E-2</v>
      </c>
      <c r="DH551">
        <v>3000</v>
      </c>
      <c r="DI551">
        <v>3000</v>
      </c>
      <c r="DJ551">
        <v>3000</v>
      </c>
      <c r="DK551">
        <v>1</v>
      </c>
      <c r="DL551">
        <v>0.26329999999999998</v>
      </c>
      <c r="DM551">
        <v>74</v>
      </c>
      <c r="DN551">
        <v>3000</v>
      </c>
    </row>
    <row r="552" spans="91:118" x14ac:dyDescent="0.25">
      <c r="CM552" t="s">
        <v>637</v>
      </c>
      <c r="CN552" t="s">
        <v>125</v>
      </c>
      <c r="CO552" t="s">
        <v>122</v>
      </c>
      <c r="CP552">
        <v>46104</v>
      </c>
      <c r="CQ552">
        <v>1</v>
      </c>
      <c r="CR552">
        <v>1</v>
      </c>
      <c r="CS552">
        <v>1</v>
      </c>
      <c r="CV552">
        <v>1.6597222222222222E-2</v>
      </c>
      <c r="CW552">
        <v>1.6597222222222222E-2</v>
      </c>
      <c r="CX552">
        <v>0.17587962962962964</v>
      </c>
      <c r="CY552">
        <v>0.13015046296296295</v>
      </c>
      <c r="CZ552">
        <v>50</v>
      </c>
      <c r="DA552">
        <v>191</v>
      </c>
      <c r="DB552">
        <v>13</v>
      </c>
      <c r="DC552" t="s">
        <v>790</v>
      </c>
      <c r="DD552">
        <v>33725</v>
      </c>
      <c r="DE552">
        <v>0.26</v>
      </c>
      <c r="DM552">
        <v>74</v>
      </c>
    </row>
    <row r="553" spans="91:118" x14ac:dyDescent="0.25">
      <c r="CM553" t="s">
        <v>637</v>
      </c>
      <c r="CN553" t="s">
        <v>125</v>
      </c>
      <c r="CO553" t="s">
        <v>122</v>
      </c>
      <c r="CP553">
        <v>46107</v>
      </c>
      <c r="CQ553">
        <v>1</v>
      </c>
      <c r="CR553">
        <v>1</v>
      </c>
      <c r="CT553">
        <v>1</v>
      </c>
      <c r="CV553">
        <v>3.4027777777777776E-3</v>
      </c>
      <c r="CW553">
        <v>3.4027777777777776E-3</v>
      </c>
      <c r="CX553">
        <v>0.17141203703703703</v>
      </c>
      <c r="CY553">
        <v>0.14839120370370371</v>
      </c>
      <c r="CZ553">
        <v>63</v>
      </c>
      <c r="DA553">
        <v>212</v>
      </c>
      <c r="DB553">
        <v>9</v>
      </c>
      <c r="DC553" t="s">
        <v>677</v>
      </c>
      <c r="DD553">
        <v>24367</v>
      </c>
      <c r="DE553">
        <v>0.1429</v>
      </c>
      <c r="DM553">
        <v>74</v>
      </c>
    </row>
    <row r="554" spans="91:118" x14ac:dyDescent="0.25">
      <c r="CM554" t="s">
        <v>637</v>
      </c>
      <c r="CN554" t="s">
        <v>125</v>
      </c>
      <c r="CO554" t="s">
        <v>75</v>
      </c>
      <c r="CP554">
        <v>46106</v>
      </c>
      <c r="CQ554">
        <v>1</v>
      </c>
      <c r="CR554">
        <v>1</v>
      </c>
      <c r="CT554">
        <v>1</v>
      </c>
      <c r="CV554">
        <v>1.2152777777777778E-3</v>
      </c>
      <c r="CW554">
        <v>1.2152777777777778E-3</v>
      </c>
      <c r="CX554">
        <v>0.14894675925925926</v>
      </c>
      <c r="CY554">
        <v>0.18724537037037037</v>
      </c>
      <c r="CZ554">
        <v>85</v>
      </c>
      <c r="DA554">
        <v>161</v>
      </c>
      <c r="DB554">
        <v>11</v>
      </c>
      <c r="DC554" t="s">
        <v>1016</v>
      </c>
      <c r="DD554">
        <v>15650</v>
      </c>
      <c r="DE554">
        <v>0.12939999999999999</v>
      </c>
      <c r="DM554">
        <v>74</v>
      </c>
    </row>
    <row r="555" spans="91:118" x14ac:dyDescent="0.25">
      <c r="CM555" t="s">
        <v>637</v>
      </c>
      <c r="CN555" t="s">
        <v>125</v>
      </c>
      <c r="CO555" t="s">
        <v>75</v>
      </c>
      <c r="CP555">
        <v>46107</v>
      </c>
      <c r="CQ555">
        <v>1</v>
      </c>
      <c r="CR555">
        <v>1</v>
      </c>
      <c r="CT555">
        <v>1</v>
      </c>
      <c r="CV555">
        <v>1.9675925925925926E-4</v>
      </c>
      <c r="CW555">
        <v>1.9675925925925926E-4</v>
      </c>
      <c r="CX555">
        <v>0.1897800925925926</v>
      </c>
      <c r="CY555">
        <v>0.14575231481481482</v>
      </c>
      <c r="CZ555">
        <v>85</v>
      </c>
      <c r="DA555">
        <v>170</v>
      </c>
      <c r="DB555">
        <v>14</v>
      </c>
      <c r="DC555" t="s">
        <v>738</v>
      </c>
      <c r="DD555">
        <v>27042</v>
      </c>
      <c r="DE555">
        <v>0.16470000000000001</v>
      </c>
      <c r="DM555">
        <v>74</v>
      </c>
    </row>
    <row r="556" spans="91:118" x14ac:dyDescent="0.25">
      <c r="CM556" t="s">
        <v>637</v>
      </c>
      <c r="CN556" t="s">
        <v>125</v>
      </c>
      <c r="CO556" t="s">
        <v>206</v>
      </c>
      <c r="CP556">
        <v>46092</v>
      </c>
      <c r="CQ556">
        <v>1</v>
      </c>
      <c r="CR556">
        <v>1</v>
      </c>
      <c r="CT556">
        <v>1</v>
      </c>
      <c r="CV556">
        <v>1.1574074074074075E-4</v>
      </c>
      <c r="CW556">
        <v>1.1574074074074075E-4</v>
      </c>
      <c r="CX556">
        <v>0.26871527777777776</v>
      </c>
      <c r="CY556">
        <v>8.0868055555555554E-2</v>
      </c>
      <c r="CZ556">
        <v>175</v>
      </c>
      <c r="DA556">
        <v>373</v>
      </c>
      <c r="DB556">
        <v>11</v>
      </c>
      <c r="DC556">
        <v>2</v>
      </c>
      <c r="DD556">
        <v>26147</v>
      </c>
      <c r="DE556">
        <v>6.2899999999999998E-2</v>
      </c>
      <c r="DM556">
        <v>74</v>
      </c>
    </row>
    <row r="557" spans="91:118" x14ac:dyDescent="0.25">
      <c r="CM557" t="s">
        <v>637</v>
      </c>
      <c r="CN557" t="s">
        <v>125</v>
      </c>
      <c r="CO557" t="s">
        <v>206</v>
      </c>
      <c r="CP557">
        <v>46106</v>
      </c>
      <c r="CQ557">
        <v>1</v>
      </c>
      <c r="CR557">
        <v>1</v>
      </c>
      <c r="CT557">
        <v>1</v>
      </c>
      <c r="CV557">
        <v>1.5046296296296297E-4</v>
      </c>
      <c r="CW557">
        <v>1.5046296296296297E-4</v>
      </c>
      <c r="CX557">
        <v>0.17819444444444443</v>
      </c>
      <c r="CY557">
        <v>0.17989583333333334</v>
      </c>
      <c r="CZ557">
        <v>115</v>
      </c>
      <c r="DA557">
        <v>332</v>
      </c>
      <c r="DB557">
        <v>18</v>
      </c>
      <c r="DC557" t="s">
        <v>718</v>
      </c>
      <c r="DD557">
        <v>40088</v>
      </c>
      <c r="DE557">
        <v>0.1565</v>
      </c>
      <c r="DM557">
        <v>74</v>
      </c>
    </row>
    <row r="558" spans="91:118" x14ac:dyDescent="0.25">
      <c r="CM558" t="s">
        <v>637</v>
      </c>
      <c r="CN558" t="s">
        <v>125</v>
      </c>
      <c r="CO558" t="s">
        <v>206</v>
      </c>
      <c r="CP558">
        <v>46107</v>
      </c>
      <c r="CQ558">
        <v>1</v>
      </c>
      <c r="CR558">
        <v>1</v>
      </c>
      <c r="CT558">
        <v>1</v>
      </c>
      <c r="CV558">
        <v>5.7870370370370373E-5</v>
      </c>
      <c r="CW558">
        <v>5.7870370370370373E-5</v>
      </c>
      <c r="CX558">
        <v>0.19246527777777778</v>
      </c>
      <c r="CY558">
        <v>0.16193287037037038</v>
      </c>
      <c r="CZ558">
        <v>131</v>
      </c>
      <c r="DA558">
        <v>358</v>
      </c>
      <c r="DB558">
        <v>29</v>
      </c>
      <c r="DC558" t="s">
        <v>905</v>
      </c>
      <c r="DD558">
        <v>16504</v>
      </c>
      <c r="DE558">
        <v>0.22140000000000001</v>
      </c>
      <c r="DM558">
        <v>74</v>
      </c>
    </row>
    <row r="559" spans="91:118" x14ac:dyDescent="0.25">
      <c r="CM559" t="s">
        <v>637</v>
      </c>
      <c r="CN559" t="s">
        <v>125</v>
      </c>
      <c r="CO559" t="s">
        <v>59</v>
      </c>
      <c r="CP559">
        <v>46092</v>
      </c>
      <c r="CQ559">
        <v>1</v>
      </c>
      <c r="CR559">
        <v>1</v>
      </c>
      <c r="CT559">
        <v>1</v>
      </c>
      <c r="CV559">
        <v>1.5046296296296297E-4</v>
      </c>
      <c r="CW559">
        <v>1.5046296296296297E-4</v>
      </c>
      <c r="CX559">
        <v>0.25172453703703701</v>
      </c>
      <c r="CY559">
        <v>8.756944444444445E-2</v>
      </c>
      <c r="CZ559">
        <v>119</v>
      </c>
      <c r="DA559">
        <v>228</v>
      </c>
      <c r="DB559">
        <v>15</v>
      </c>
      <c r="DC559" t="s">
        <v>745</v>
      </c>
      <c r="DD559">
        <v>33942</v>
      </c>
      <c r="DE559">
        <v>0.12609999999999999</v>
      </c>
      <c r="DM559">
        <v>74</v>
      </c>
    </row>
    <row r="560" spans="91:118" x14ac:dyDescent="0.25">
      <c r="CM560" t="s">
        <v>637</v>
      </c>
      <c r="CN560" t="s">
        <v>125</v>
      </c>
      <c r="CO560" t="s">
        <v>59</v>
      </c>
      <c r="CP560">
        <v>46111</v>
      </c>
      <c r="CQ560">
        <v>1</v>
      </c>
      <c r="CR560">
        <v>1</v>
      </c>
      <c r="CT560">
        <v>1</v>
      </c>
      <c r="CV560">
        <v>4.6296296296296294E-5</v>
      </c>
      <c r="CW560">
        <v>4.6296296296296294E-5</v>
      </c>
      <c r="CX560">
        <v>0.26938657407407407</v>
      </c>
      <c r="CY560">
        <v>0.11174768518518519</v>
      </c>
      <c r="CZ560">
        <v>237</v>
      </c>
      <c r="DA560">
        <v>364</v>
      </c>
      <c r="DB560">
        <v>20</v>
      </c>
      <c r="DC560">
        <v>1.7</v>
      </c>
      <c r="DD560">
        <v>33279</v>
      </c>
      <c r="DE560">
        <v>8.4400000000000003E-2</v>
      </c>
      <c r="DM560">
        <v>74</v>
      </c>
    </row>
    <row r="561" spans="91:118" x14ac:dyDescent="0.25">
      <c r="CM561" t="s">
        <v>637</v>
      </c>
      <c r="CN561" t="s">
        <v>125</v>
      </c>
      <c r="CO561" t="s">
        <v>10</v>
      </c>
      <c r="CP561">
        <v>46085</v>
      </c>
      <c r="CQ561">
        <v>1</v>
      </c>
      <c r="CR561">
        <v>1</v>
      </c>
      <c r="CV561">
        <v>0</v>
      </c>
      <c r="CW561">
        <v>0</v>
      </c>
      <c r="CX561">
        <v>0</v>
      </c>
      <c r="CY561">
        <v>0</v>
      </c>
      <c r="DM561">
        <v>74</v>
      </c>
    </row>
    <row r="562" spans="91:118" x14ac:dyDescent="0.25">
      <c r="CM562" t="s">
        <v>637</v>
      </c>
      <c r="CN562" t="s">
        <v>125</v>
      </c>
      <c r="CO562" t="s">
        <v>10</v>
      </c>
      <c r="CP562">
        <v>46091</v>
      </c>
      <c r="CQ562">
        <v>1</v>
      </c>
      <c r="CR562">
        <v>1</v>
      </c>
      <c r="CV562">
        <v>0</v>
      </c>
      <c r="CW562">
        <v>0</v>
      </c>
      <c r="CX562">
        <v>0</v>
      </c>
      <c r="CY562">
        <v>0</v>
      </c>
      <c r="DM562">
        <v>74</v>
      </c>
    </row>
    <row r="563" spans="91:118" x14ac:dyDescent="0.25">
      <c r="CM563" t="s">
        <v>637</v>
      </c>
      <c r="CN563" t="s">
        <v>125</v>
      </c>
      <c r="CO563" t="s">
        <v>10</v>
      </c>
      <c r="CP563">
        <v>46104</v>
      </c>
      <c r="CQ563">
        <v>1</v>
      </c>
      <c r="CR563">
        <v>1</v>
      </c>
      <c r="CV563">
        <v>0</v>
      </c>
      <c r="CW563">
        <v>0</v>
      </c>
      <c r="CX563">
        <v>0</v>
      </c>
      <c r="CY563">
        <v>0</v>
      </c>
      <c r="DM563">
        <v>74</v>
      </c>
    </row>
    <row r="564" spans="91:118" x14ac:dyDescent="0.25">
      <c r="CM564" t="s">
        <v>637</v>
      </c>
      <c r="CN564" t="s">
        <v>2</v>
      </c>
      <c r="CO564" t="s">
        <v>15</v>
      </c>
      <c r="CP564">
        <v>46099</v>
      </c>
      <c r="CQ564">
        <v>1</v>
      </c>
      <c r="CR564">
        <v>1</v>
      </c>
      <c r="CT564">
        <v>1</v>
      </c>
      <c r="CV564">
        <v>6.9444444444444444E-5</v>
      </c>
      <c r="CW564">
        <v>6.9444444444444444E-5</v>
      </c>
      <c r="CX564">
        <v>0.19150462962962964</v>
      </c>
      <c r="CY564">
        <v>0.15033564814814815</v>
      </c>
      <c r="CZ564">
        <v>101</v>
      </c>
      <c r="DA564">
        <v>128</v>
      </c>
      <c r="DB564">
        <v>16</v>
      </c>
      <c r="DC564">
        <v>1.375</v>
      </c>
      <c r="DD564">
        <v>32865</v>
      </c>
      <c r="DE564">
        <v>0.15840000000000001</v>
      </c>
      <c r="DM564">
        <v>74</v>
      </c>
    </row>
    <row r="565" spans="91:118" x14ac:dyDescent="0.25">
      <c r="CM565" t="s">
        <v>637</v>
      </c>
      <c r="CN565" t="s">
        <v>2</v>
      </c>
      <c r="CO565" t="s">
        <v>22</v>
      </c>
      <c r="CP565">
        <v>46099</v>
      </c>
      <c r="CQ565">
        <v>1</v>
      </c>
      <c r="CR565">
        <v>1</v>
      </c>
      <c r="CT565">
        <v>1</v>
      </c>
      <c r="CV565">
        <v>0</v>
      </c>
      <c r="CW565">
        <v>0</v>
      </c>
      <c r="CX565">
        <v>0.17355324074074074</v>
      </c>
      <c r="CY565">
        <v>0.1690625</v>
      </c>
      <c r="CZ565">
        <v>75</v>
      </c>
      <c r="DA565">
        <v>151</v>
      </c>
      <c r="DB565">
        <v>24</v>
      </c>
      <c r="DC565" t="s">
        <v>706</v>
      </c>
      <c r="DD565">
        <v>43276</v>
      </c>
      <c r="DE565">
        <v>0.32</v>
      </c>
      <c r="DM565">
        <v>74</v>
      </c>
    </row>
    <row r="566" spans="91:118" x14ac:dyDescent="0.25">
      <c r="CM566" t="s">
        <v>637</v>
      </c>
      <c r="CN566" t="s">
        <v>2</v>
      </c>
      <c r="CO566" t="s">
        <v>24</v>
      </c>
      <c r="CP566">
        <v>46083</v>
      </c>
      <c r="CQ566">
        <v>1</v>
      </c>
      <c r="CR566">
        <v>1</v>
      </c>
      <c r="CS566">
        <v>1</v>
      </c>
      <c r="CV566">
        <v>1.0983796296296297E-2</v>
      </c>
      <c r="CW566">
        <v>1.0983796296296297E-2</v>
      </c>
      <c r="CX566">
        <v>0.14284722222222221</v>
      </c>
      <c r="CY566">
        <v>0.16934027777777777</v>
      </c>
      <c r="CZ566">
        <v>36</v>
      </c>
      <c r="DA566">
        <v>73</v>
      </c>
      <c r="DB566">
        <v>16</v>
      </c>
      <c r="DC566">
        <v>1.5625</v>
      </c>
      <c r="DD566">
        <v>21336</v>
      </c>
      <c r="DE566">
        <v>0.44440000000000002</v>
      </c>
      <c r="DF566">
        <v>7</v>
      </c>
      <c r="DG566">
        <v>0.4375</v>
      </c>
      <c r="DH566">
        <v>3954</v>
      </c>
      <c r="DI566">
        <v>565</v>
      </c>
      <c r="DJ566">
        <v>3954</v>
      </c>
      <c r="DK566">
        <v>1</v>
      </c>
      <c r="DM566">
        <v>74</v>
      </c>
      <c r="DN566">
        <v>565</v>
      </c>
    </row>
    <row r="567" spans="91:118" x14ac:dyDescent="0.25">
      <c r="CM567" t="s">
        <v>637</v>
      </c>
      <c r="CN567" t="s">
        <v>2</v>
      </c>
      <c r="CO567" t="s">
        <v>13</v>
      </c>
      <c r="CP567">
        <v>46099</v>
      </c>
      <c r="CQ567">
        <v>1</v>
      </c>
      <c r="CR567">
        <v>1</v>
      </c>
      <c r="CT567">
        <v>1</v>
      </c>
      <c r="CV567">
        <v>1.1574074074074075E-4</v>
      </c>
      <c r="CW567">
        <v>1.1574074074074075E-4</v>
      </c>
      <c r="CX567">
        <v>0.22403935185185186</v>
      </c>
      <c r="CY567">
        <v>0.11857638888888888</v>
      </c>
      <c r="CZ567">
        <v>75</v>
      </c>
      <c r="DA567">
        <v>162</v>
      </c>
      <c r="DB567">
        <v>23</v>
      </c>
      <c r="DC567" t="s">
        <v>750</v>
      </c>
      <c r="DD567">
        <v>50171</v>
      </c>
      <c r="DE567">
        <v>0.30669999999999997</v>
      </c>
      <c r="DM567">
        <v>74</v>
      </c>
    </row>
    <row r="568" spans="91:118" x14ac:dyDescent="0.25">
      <c r="CM568" t="s">
        <v>637</v>
      </c>
      <c r="CN568" t="s">
        <v>2</v>
      </c>
      <c r="CO568" t="s">
        <v>42</v>
      </c>
      <c r="CP568">
        <v>46106</v>
      </c>
      <c r="CQ568">
        <v>1</v>
      </c>
      <c r="CR568">
        <v>1</v>
      </c>
      <c r="CV568">
        <v>0</v>
      </c>
      <c r="CW568">
        <v>0</v>
      </c>
      <c r="CX568">
        <v>0</v>
      </c>
      <c r="CY568">
        <v>0</v>
      </c>
      <c r="DM568">
        <v>74</v>
      </c>
    </row>
    <row r="569" spans="91:118" x14ac:dyDescent="0.25">
      <c r="CM569" t="s">
        <v>637</v>
      </c>
      <c r="CN569" t="s">
        <v>2</v>
      </c>
      <c r="CO569" t="s">
        <v>65</v>
      </c>
      <c r="CP569">
        <v>46099</v>
      </c>
      <c r="CQ569">
        <v>1</v>
      </c>
      <c r="CR569">
        <v>1</v>
      </c>
      <c r="CT569">
        <v>1</v>
      </c>
      <c r="CV569">
        <v>1.273148148148148E-4</v>
      </c>
      <c r="CW569">
        <v>1.273148148148148E-4</v>
      </c>
      <c r="CX569">
        <v>0.19893518518518519</v>
      </c>
      <c r="CY569">
        <v>0.15104166666666666</v>
      </c>
      <c r="CZ569">
        <v>57</v>
      </c>
      <c r="DA569">
        <v>128</v>
      </c>
      <c r="DB569">
        <v>9</v>
      </c>
      <c r="DC569" t="s">
        <v>772</v>
      </c>
      <c r="DD569">
        <v>26492</v>
      </c>
      <c r="DE569">
        <v>0.15790000000000001</v>
      </c>
      <c r="DM569">
        <v>74</v>
      </c>
    </row>
    <row r="570" spans="91:118" x14ac:dyDescent="0.25">
      <c r="CM570" t="s">
        <v>637</v>
      </c>
      <c r="CN570" t="s">
        <v>2</v>
      </c>
      <c r="CO570" t="s">
        <v>23</v>
      </c>
      <c r="CP570">
        <v>46084</v>
      </c>
      <c r="CQ570">
        <v>1</v>
      </c>
      <c r="CR570">
        <v>1</v>
      </c>
      <c r="CS570">
        <v>1</v>
      </c>
      <c r="CV570">
        <v>0.14432870370370371</v>
      </c>
      <c r="CW570">
        <v>0.14432870370370371</v>
      </c>
      <c r="CX570">
        <v>0.22555555555555556</v>
      </c>
      <c r="CY570">
        <v>2.6643518518518518E-2</v>
      </c>
      <c r="CZ570">
        <v>84</v>
      </c>
      <c r="DA570">
        <v>166</v>
      </c>
      <c r="DB570">
        <v>11</v>
      </c>
      <c r="DC570" t="s">
        <v>1023</v>
      </c>
      <c r="DD570">
        <v>11593</v>
      </c>
      <c r="DE570">
        <v>0.13100000000000001</v>
      </c>
      <c r="DF570">
        <v>3</v>
      </c>
      <c r="DG570">
        <v>0.2727</v>
      </c>
      <c r="DH570">
        <v>3480</v>
      </c>
      <c r="DI570">
        <v>1160</v>
      </c>
      <c r="DJ570">
        <v>3205</v>
      </c>
      <c r="DK570">
        <v>0.92100000000000004</v>
      </c>
      <c r="DM570">
        <v>74</v>
      </c>
      <c r="DN570">
        <v>1603</v>
      </c>
    </row>
    <row r="571" spans="91:118" x14ac:dyDescent="0.25">
      <c r="CM571" t="s">
        <v>637</v>
      </c>
      <c r="CN571" t="s">
        <v>2</v>
      </c>
      <c r="CO571" t="s">
        <v>25</v>
      </c>
      <c r="CP571">
        <v>46086</v>
      </c>
      <c r="CQ571">
        <v>1</v>
      </c>
      <c r="CR571">
        <v>1</v>
      </c>
      <c r="CS571">
        <v>1</v>
      </c>
      <c r="CV571">
        <v>1.1666666666666667E-2</v>
      </c>
      <c r="CW571">
        <v>1.1666666666666667E-2</v>
      </c>
      <c r="CX571">
        <v>0.30603009259259262</v>
      </c>
      <c r="CY571">
        <v>9.3599537037037037E-2</v>
      </c>
      <c r="CZ571">
        <v>101</v>
      </c>
      <c r="DA571">
        <v>161</v>
      </c>
      <c r="DB571">
        <v>25</v>
      </c>
      <c r="DC571">
        <v>1.56</v>
      </c>
      <c r="DD571">
        <v>42811</v>
      </c>
      <c r="DE571">
        <v>0.2475</v>
      </c>
      <c r="DF571">
        <v>1</v>
      </c>
      <c r="DG571">
        <v>0.04</v>
      </c>
      <c r="DH571">
        <v>280</v>
      </c>
      <c r="DI571">
        <v>280</v>
      </c>
      <c r="DJ571">
        <v>280</v>
      </c>
      <c r="DK571">
        <v>1</v>
      </c>
      <c r="DL571">
        <v>0.875</v>
      </c>
      <c r="DM571">
        <v>74</v>
      </c>
      <c r="DN571">
        <v>280</v>
      </c>
    </row>
    <row r="572" spans="91:118" x14ac:dyDescent="0.25">
      <c r="CM572" t="s">
        <v>637</v>
      </c>
      <c r="CN572" t="s">
        <v>6</v>
      </c>
      <c r="CO572" t="s">
        <v>105</v>
      </c>
      <c r="CP572">
        <v>46111</v>
      </c>
      <c r="CQ572">
        <v>1</v>
      </c>
      <c r="CR572">
        <v>1</v>
      </c>
      <c r="CV572">
        <v>3.7499999999999999E-3</v>
      </c>
      <c r="CW572">
        <v>3.7499999999999999E-3</v>
      </c>
      <c r="CX572">
        <v>0.20991898148148147</v>
      </c>
      <c r="CY572">
        <v>0.16390046296296296</v>
      </c>
      <c r="CZ572">
        <v>114</v>
      </c>
      <c r="DA572">
        <v>177</v>
      </c>
      <c r="DB572">
        <v>32</v>
      </c>
      <c r="DC572">
        <v>1.6875</v>
      </c>
      <c r="DD572">
        <v>22886</v>
      </c>
      <c r="DE572">
        <v>0.28070000000000001</v>
      </c>
      <c r="DF572">
        <v>3</v>
      </c>
      <c r="DG572">
        <v>9.3799999999999994E-2</v>
      </c>
      <c r="DH572">
        <v>8760</v>
      </c>
      <c r="DI572">
        <v>2920</v>
      </c>
      <c r="DJ572">
        <v>9365</v>
      </c>
      <c r="DK572">
        <v>1.0690999999999999</v>
      </c>
      <c r="DL572">
        <v>0.17910000000000001</v>
      </c>
      <c r="DM572">
        <v>74</v>
      </c>
      <c r="DN572">
        <v>3122</v>
      </c>
    </row>
    <row r="573" spans="91:118" x14ac:dyDescent="0.25">
      <c r="CM573" t="s">
        <v>637</v>
      </c>
      <c r="CN573" t="s">
        <v>6</v>
      </c>
      <c r="CO573" t="s">
        <v>37</v>
      </c>
      <c r="CP573">
        <v>46087</v>
      </c>
      <c r="CQ573">
        <v>1</v>
      </c>
      <c r="CR573">
        <v>1</v>
      </c>
      <c r="CT573">
        <v>1</v>
      </c>
      <c r="CV573">
        <v>2.5694444444444445E-3</v>
      </c>
      <c r="CW573">
        <v>2.5694444444444445E-3</v>
      </c>
      <c r="CX573">
        <v>0.19550925925925927</v>
      </c>
      <c r="CY573">
        <v>0.11784722222222223</v>
      </c>
      <c r="CZ573">
        <v>67</v>
      </c>
      <c r="DA573">
        <v>90</v>
      </c>
      <c r="DB573">
        <v>9</v>
      </c>
      <c r="DC573" t="s">
        <v>677</v>
      </c>
      <c r="DD573">
        <v>22685</v>
      </c>
      <c r="DE573">
        <v>0.1343</v>
      </c>
      <c r="DF573">
        <v>1</v>
      </c>
      <c r="DG573">
        <v>0.1111</v>
      </c>
      <c r="DH573">
        <v>550</v>
      </c>
      <c r="DI573">
        <v>550</v>
      </c>
      <c r="DJ573">
        <v>100</v>
      </c>
      <c r="DK573">
        <v>0.18179999999999999</v>
      </c>
      <c r="DL573">
        <v>0.10150000000000001</v>
      </c>
      <c r="DM573">
        <v>74</v>
      </c>
      <c r="DN573">
        <v>100</v>
      </c>
    </row>
    <row r="574" spans="91:118" x14ac:dyDescent="0.25">
      <c r="CM574" t="s">
        <v>637</v>
      </c>
      <c r="CN574" t="s">
        <v>6</v>
      </c>
      <c r="CO574" t="s">
        <v>50</v>
      </c>
      <c r="CP574">
        <v>46099</v>
      </c>
      <c r="CQ574">
        <v>1</v>
      </c>
      <c r="CR574">
        <v>1</v>
      </c>
      <c r="CT574">
        <v>1</v>
      </c>
      <c r="CV574">
        <v>1.0416666666666667E-3</v>
      </c>
      <c r="CW574">
        <v>1.0416666666666667E-3</v>
      </c>
      <c r="CX574">
        <v>0.21226851851851852</v>
      </c>
      <c r="CY574">
        <v>0.18435185185185185</v>
      </c>
      <c r="CZ574">
        <v>92</v>
      </c>
      <c r="DA574">
        <v>163</v>
      </c>
      <c r="DB574">
        <v>15</v>
      </c>
      <c r="DC574" t="s">
        <v>745</v>
      </c>
      <c r="DD574">
        <v>21468</v>
      </c>
      <c r="DE574">
        <v>0.16300000000000001</v>
      </c>
      <c r="DF574">
        <v>1</v>
      </c>
      <c r="DG574">
        <v>6.6699999999999995E-2</v>
      </c>
      <c r="DH574">
        <v>900</v>
      </c>
      <c r="DI574">
        <v>900</v>
      </c>
      <c r="DJ574">
        <v>900</v>
      </c>
      <c r="DK574">
        <v>1</v>
      </c>
      <c r="DM574">
        <v>74</v>
      </c>
      <c r="DN574">
        <v>900</v>
      </c>
    </row>
    <row r="575" spans="91:118" x14ac:dyDescent="0.25">
      <c r="CM575" t="s">
        <v>637</v>
      </c>
      <c r="CN575" t="s">
        <v>6</v>
      </c>
      <c r="CO575" t="s">
        <v>11</v>
      </c>
      <c r="CP575">
        <v>46091</v>
      </c>
      <c r="CQ575">
        <v>1</v>
      </c>
      <c r="CR575">
        <v>1</v>
      </c>
      <c r="CT575">
        <v>1</v>
      </c>
      <c r="CV575">
        <v>3.8194444444444446E-4</v>
      </c>
      <c r="CW575">
        <v>3.8194444444444446E-4</v>
      </c>
      <c r="CX575">
        <v>0.31013888888888891</v>
      </c>
      <c r="CY575">
        <v>9.3425925925925926E-2</v>
      </c>
      <c r="CZ575">
        <v>152</v>
      </c>
      <c r="DA575">
        <v>268</v>
      </c>
      <c r="DB575">
        <v>27</v>
      </c>
      <c r="DC575" t="s">
        <v>679</v>
      </c>
      <c r="DD575">
        <v>19056</v>
      </c>
      <c r="DE575">
        <v>0.17760000000000001</v>
      </c>
      <c r="DF575">
        <v>1</v>
      </c>
      <c r="DG575">
        <v>3.6999999999999998E-2</v>
      </c>
      <c r="DH575">
        <v>250</v>
      </c>
      <c r="DI575">
        <v>250</v>
      </c>
      <c r="DJ575">
        <v>250</v>
      </c>
      <c r="DK575">
        <v>1</v>
      </c>
      <c r="DL575">
        <v>0.49940000000000001</v>
      </c>
      <c r="DM575">
        <v>74</v>
      </c>
      <c r="DN575">
        <v>250</v>
      </c>
    </row>
    <row r="576" spans="91:118" x14ac:dyDescent="0.25">
      <c r="CM576" t="s">
        <v>637</v>
      </c>
      <c r="CN576" t="s">
        <v>6</v>
      </c>
      <c r="CO576" t="s">
        <v>11</v>
      </c>
      <c r="CP576">
        <v>46097</v>
      </c>
      <c r="CQ576">
        <v>1</v>
      </c>
      <c r="CR576">
        <v>1</v>
      </c>
      <c r="CT576">
        <v>1</v>
      </c>
      <c r="CV576">
        <v>5.7870370370370373E-5</v>
      </c>
      <c r="CW576">
        <v>5.7870370370370373E-5</v>
      </c>
      <c r="CX576">
        <v>0.3137847222222222</v>
      </c>
      <c r="CY576">
        <v>0.12802083333333333</v>
      </c>
      <c r="CZ576">
        <v>136</v>
      </c>
      <c r="DA576">
        <v>265</v>
      </c>
      <c r="DB576">
        <v>47</v>
      </c>
      <c r="DC576" t="s">
        <v>1051</v>
      </c>
      <c r="DD576">
        <v>14818</v>
      </c>
      <c r="DE576">
        <v>0.34560000000000002</v>
      </c>
      <c r="DF576">
        <v>2</v>
      </c>
      <c r="DG576">
        <v>4.2599999999999999E-2</v>
      </c>
      <c r="DH576">
        <v>320</v>
      </c>
      <c r="DI576">
        <v>160</v>
      </c>
      <c r="DJ576">
        <v>230</v>
      </c>
      <c r="DK576">
        <v>0.71879999999999999</v>
      </c>
      <c r="DM576">
        <v>74</v>
      </c>
      <c r="DN576">
        <v>230</v>
      </c>
    </row>
    <row r="577" spans="91:118" x14ac:dyDescent="0.25">
      <c r="CM577" t="s">
        <v>637</v>
      </c>
      <c r="CN577" t="s">
        <v>6</v>
      </c>
      <c r="CO577" t="s">
        <v>97</v>
      </c>
      <c r="CP577">
        <v>46083</v>
      </c>
      <c r="CQ577">
        <v>1</v>
      </c>
      <c r="CR577">
        <v>1</v>
      </c>
      <c r="CT577">
        <v>1</v>
      </c>
      <c r="CV577">
        <v>1.1574074074074073E-5</v>
      </c>
      <c r="CW577">
        <v>1.1574074074074073E-5</v>
      </c>
      <c r="CX577">
        <v>0.22318287037037038</v>
      </c>
      <c r="CY577">
        <v>0.10622685185185185</v>
      </c>
      <c r="CZ577">
        <v>80</v>
      </c>
      <c r="DA577">
        <v>144</v>
      </c>
      <c r="DB577">
        <v>51</v>
      </c>
      <c r="DC577" t="s">
        <v>677</v>
      </c>
      <c r="DD577">
        <v>21194</v>
      </c>
      <c r="DE577">
        <v>0.63749999999999996</v>
      </c>
      <c r="DF577">
        <v>11</v>
      </c>
      <c r="DG577">
        <v>0.2157</v>
      </c>
      <c r="DH577">
        <v>17245</v>
      </c>
      <c r="DI577">
        <v>1568</v>
      </c>
      <c r="DJ577">
        <v>8530</v>
      </c>
      <c r="DK577">
        <v>0.49459999999999998</v>
      </c>
      <c r="DL577">
        <v>0.1643</v>
      </c>
      <c r="DM577">
        <v>74</v>
      </c>
      <c r="DN577">
        <v>1066</v>
      </c>
    </row>
    <row r="578" spans="91:118" x14ac:dyDescent="0.25">
      <c r="CM578" t="s">
        <v>637</v>
      </c>
      <c r="CN578" t="s">
        <v>7</v>
      </c>
      <c r="CO578" t="s">
        <v>41</v>
      </c>
      <c r="CP578">
        <v>46097</v>
      </c>
      <c r="CQ578">
        <v>1</v>
      </c>
      <c r="CR578">
        <v>1</v>
      </c>
      <c r="CT578">
        <v>1</v>
      </c>
      <c r="CV578">
        <v>1.8865740740740742E-3</v>
      </c>
      <c r="CW578">
        <v>1.8865740740740742E-3</v>
      </c>
      <c r="CX578">
        <v>0.2316087962962963</v>
      </c>
      <c r="CY578">
        <v>0.17824074074074073</v>
      </c>
      <c r="CZ578">
        <v>97</v>
      </c>
      <c r="DA578">
        <v>207</v>
      </c>
      <c r="DB578">
        <v>36</v>
      </c>
      <c r="DC578" t="s">
        <v>677</v>
      </c>
      <c r="DD578">
        <v>10745</v>
      </c>
      <c r="DE578">
        <v>0.37109999999999999</v>
      </c>
      <c r="DM578">
        <v>74</v>
      </c>
    </row>
    <row r="579" spans="91:118" x14ac:dyDescent="0.25">
      <c r="CM579" t="s">
        <v>637</v>
      </c>
      <c r="CN579" t="s">
        <v>7</v>
      </c>
      <c r="CO579" t="s">
        <v>51</v>
      </c>
      <c r="CP579">
        <v>46085</v>
      </c>
      <c r="CQ579">
        <v>1</v>
      </c>
      <c r="CR579">
        <v>1</v>
      </c>
      <c r="CT579">
        <v>1</v>
      </c>
      <c r="CV579">
        <v>0</v>
      </c>
      <c r="CW579">
        <v>0</v>
      </c>
      <c r="CX579">
        <v>0.24766203703703704</v>
      </c>
      <c r="CY579">
        <v>8.0648148148148149E-2</v>
      </c>
      <c r="CZ579">
        <v>151</v>
      </c>
      <c r="DA579">
        <v>299</v>
      </c>
      <c r="DB579">
        <v>19</v>
      </c>
      <c r="DC579" t="s">
        <v>685</v>
      </c>
      <c r="DD579">
        <v>22279</v>
      </c>
      <c r="DE579">
        <v>0.1258</v>
      </c>
      <c r="DM579">
        <v>74</v>
      </c>
    </row>
    <row r="580" spans="91:118" x14ac:dyDescent="0.25">
      <c r="CM580" t="s">
        <v>637</v>
      </c>
      <c r="CN580" t="s">
        <v>7</v>
      </c>
      <c r="CO580" t="s">
        <v>51</v>
      </c>
      <c r="CP580">
        <v>46106</v>
      </c>
      <c r="CQ580">
        <v>1</v>
      </c>
      <c r="CR580">
        <v>1</v>
      </c>
      <c r="CT580">
        <v>1</v>
      </c>
      <c r="CV580">
        <v>2.0254629629629629E-3</v>
      </c>
      <c r="CW580">
        <v>2.0254629629629629E-3</v>
      </c>
      <c r="CX580">
        <v>0.16664351851851852</v>
      </c>
      <c r="CY580">
        <v>0.1254861111111111</v>
      </c>
      <c r="CZ580">
        <v>98</v>
      </c>
      <c r="DA580">
        <v>185</v>
      </c>
      <c r="DB580">
        <v>16</v>
      </c>
      <c r="DC580">
        <v>1.4375</v>
      </c>
      <c r="DD580">
        <v>17285</v>
      </c>
      <c r="DE580">
        <v>0.1633</v>
      </c>
      <c r="DF580">
        <v>1</v>
      </c>
      <c r="DG580">
        <v>6.25E-2</v>
      </c>
      <c r="DH580">
        <v>4000</v>
      </c>
      <c r="DI580">
        <v>4000</v>
      </c>
      <c r="DM580">
        <v>74</v>
      </c>
    </row>
    <row r="581" spans="91:118" x14ac:dyDescent="0.25">
      <c r="CM581" t="s">
        <v>637</v>
      </c>
      <c r="CN581" t="s">
        <v>7</v>
      </c>
      <c r="CO581" t="s">
        <v>549</v>
      </c>
      <c r="CP581">
        <v>46085</v>
      </c>
      <c r="CQ581">
        <v>1</v>
      </c>
      <c r="CR581">
        <v>1</v>
      </c>
      <c r="CT581">
        <v>1</v>
      </c>
      <c r="CV581">
        <v>0</v>
      </c>
      <c r="CW581">
        <v>0</v>
      </c>
      <c r="CX581">
        <v>0.25549768518518517</v>
      </c>
      <c r="CY581">
        <v>0.10137731481481481</v>
      </c>
      <c r="CZ581">
        <v>162</v>
      </c>
      <c r="DA581">
        <v>259</v>
      </c>
      <c r="DB581">
        <v>56</v>
      </c>
      <c r="DC581" t="s">
        <v>1052</v>
      </c>
      <c r="DD581">
        <v>10283</v>
      </c>
      <c r="DE581">
        <v>0.34570000000000001</v>
      </c>
      <c r="DM581">
        <v>74</v>
      </c>
    </row>
    <row r="582" spans="91:118" x14ac:dyDescent="0.25">
      <c r="CM582" t="s">
        <v>637</v>
      </c>
      <c r="CN582" t="s">
        <v>7</v>
      </c>
      <c r="CO582" t="s">
        <v>549</v>
      </c>
      <c r="CP582">
        <v>46097</v>
      </c>
      <c r="CQ582">
        <v>1</v>
      </c>
      <c r="CR582">
        <v>1</v>
      </c>
      <c r="CT582">
        <v>1</v>
      </c>
      <c r="CV582">
        <v>0</v>
      </c>
      <c r="CW582">
        <v>0</v>
      </c>
      <c r="CX582">
        <v>0.25837962962962963</v>
      </c>
      <c r="CY582">
        <v>0.10990740740740741</v>
      </c>
      <c r="CZ582">
        <v>232</v>
      </c>
      <c r="DA582">
        <v>372</v>
      </c>
      <c r="DB582">
        <v>69</v>
      </c>
      <c r="DC582" t="s">
        <v>1053</v>
      </c>
      <c r="DD582">
        <v>8090</v>
      </c>
      <c r="DE582">
        <v>0.2974</v>
      </c>
      <c r="DM582">
        <v>74</v>
      </c>
    </row>
    <row r="583" spans="91:118" x14ac:dyDescent="0.25">
      <c r="CM583" t="s">
        <v>637</v>
      </c>
      <c r="CN583" t="s">
        <v>7</v>
      </c>
      <c r="CO583" t="s">
        <v>549</v>
      </c>
      <c r="CP583">
        <v>46104</v>
      </c>
      <c r="CQ583">
        <v>1</v>
      </c>
      <c r="CR583">
        <v>1</v>
      </c>
      <c r="CT583">
        <v>1</v>
      </c>
      <c r="CV583">
        <v>9.7222222222222219E-4</v>
      </c>
      <c r="CW583">
        <v>9.7222222222222219E-4</v>
      </c>
      <c r="CX583">
        <v>0.20603009259259258</v>
      </c>
      <c r="CY583">
        <v>0.13145833333333334</v>
      </c>
      <c r="CZ583">
        <v>182</v>
      </c>
      <c r="DA583">
        <v>260</v>
      </c>
      <c r="DB583">
        <v>26</v>
      </c>
      <c r="DC583" t="s">
        <v>889</v>
      </c>
      <c r="DD583">
        <v>7987</v>
      </c>
      <c r="DE583">
        <v>0.1429</v>
      </c>
      <c r="DM583">
        <v>74</v>
      </c>
    </row>
    <row r="584" spans="91:118" x14ac:dyDescent="0.25">
      <c r="CM584" t="s">
        <v>637</v>
      </c>
      <c r="CN584" t="s">
        <v>7</v>
      </c>
      <c r="CO584" t="s">
        <v>77</v>
      </c>
      <c r="CP584">
        <v>46085</v>
      </c>
      <c r="CQ584">
        <v>1</v>
      </c>
      <c r="CR584">
        <v>1</v>
      </c>
      <c r="CT584">
        <v>1</v>
      </c>
      <c r="CV584">
        <v>0</v>
      </c>
      <c r="CW584">
        <v>0</v>
      </c>
      <c r="CX584">
        <v>0.23872685185185186</v>
      </c>
      <c r="CY584">
        <v>9.8668981481481483E-2</v>
      </c>
      <c r="CZ584">
        <v>95</v>
      </c>
      <c r="DA584">
        <v>226</v>
      </c>
      <c r="DB584">
        <v>39</v>
      </c>
      <c r="DC584" t="s">
        <v>1054</v>
      </c>
      <c r="DD584">
        <v>15256</v>
      </c>
      <c r="DE584">
        <v>0.41049999999999998</v>
      </c>
      <c r="DM584">
        <v>74</v>
      </c>
    </row>
    <row r="585" spans="91:118" x14ac:dyDescent="0.25">
      <c r="CM585" t="s">
        <v>637</v>
      </c>
      <c r="CN585" t="s">
        <v>7</v>
      </c>
      <c r="CO585" t="s">
        <v>77</v>
      </c>
      <c r="CP585">
        <v>46086</v>
      </c>
      <c r="CQ585">
        <v>1</v>
      </c>
      <c r="CR585">
        <v>1</v>
      </c>
      <c r="CT585">
        <v>1</v>
      </c>
      <c r="CV585">
        <v>0</v>
      </c>
      <c r="CW585">
        <v>0</v>
      </c>
      <c r="CX585">
        <v>0.33371527777777776</v>
      </c>
      <c r="CY585">
        <v>9.8171296296296298E-2</v>
      </c>
      <c r="CZ585">
        <v>110</v>
      </c>
      <c r="DA585">
        <v>216</v>
      </c>
      <c r="DB585">
        <v>43</v>
      </c>
      <c r="DC585" t="s">
        <v>817</v>
      </c>
      <c r="DD585">
        <v>14412</v>
      </c>
      <c r="DE585">
        <v>0.39090000000000003</v>
      </c>
      <c r="DM585">
        <v>74</v>
      </c>
    </row>
    <row r="586" spans="91:118" x14ac:dyDescent="0.25">
      <c r="CM586" t="s">
        <v>637</v>
      </c>
      <c r="CN586" t="s">
        <v>7</v>
      </c>
      <c r="CO586" t="s">
        <v>77</v>
      </c>
      <c r="CP586">
        <v>46097</v>
      </c>
      <c r="CQ586">
        <v>1</v>
      </c>
      <c r="CR586">
        <v>1</v>
      </c>
      <c r="CT586">
        <v>1</v>
      </c>
      <c r="CV586">
        <v>3.3217592592592591E-3</v>
      </c>
      <c r="CW586">
        <v>3.3217592592592591E-3</v>
      </c>
      <c r="CX586">
        <v>0.32239583333333333</v>
      </c>
      <c r="CY586">
        <v>6.2615740740740736E-2</v>
      </c>
      <c r="CZ586">
        <v>100</v>
      </c>
      <c r="DA586">
        <v>225</v>
      </c>
      <c r="DB586">
        <v>48</v>
      </c>
      <c r="DC586" t="s">
        <v>734</v>
      </c>
      <c r="DD586">
        <v>17705</v>
      </c>
      <c r="DE586">
        <v>0.48</v>
      </c>
      <c r="DM586">
        <v>74</v>
      </c>
    </row>
    <row r="587" spans="91:118" x14ac:dyDescent="0.25">
      <c r="CM587" t="s">
        <v>637</v>
      </c>
      <c r="CN587" t="s">
        <v>7</v>
      </c>
      <c r="CO587" t="s">
        <v>77</v>
      </c>
      <c r="CP587">
        <v>46100</v>
      </c>
      <c r="CQ587">
        <v>1</v>
      </c>
      <c r="CR587">
        <v>1</v>
      </c>
      <c r="CS587">
        <v>1</v>
      </c>
      <c r="CV587">
        <v>7.5462962962962966E-3</v>
      </c>
      <c r="CW587">
        <v>7.5462962962962966E-3</v>
      </c>
      <c r="CX587">
        <v>0.20998842592592593</v>
      </c>
      <c r="CY587">
        <v>0.14623842592592592</v>
      </c>
      <c r="CZ587">
        <v>124</v>
      </c>
      <c r="DA587">
        <v>229</v>
      </c>
      <c r="DB587">
        <v>26</v>
      </c>
      <c r="DC587" t="s">
        <v>782</v>
      </c>
      <c r="DD587">
        <v>30227</v>
      </c>
      <c r="DE587">
        <v>0.2097</v>
      </c>
      <c r="DF587">
        <v>1</v>
      </c>
      <c r="DG587">
        <v>3.85E-2</v>
      </c>
      <c r="DH587">
        <v>364</v>
      </c>
      <c r="DI587">
        <v>364</v>
      </c>
      <c r="DJ587">
        <v>364</v>
      </c>
      <c r="DK587">
        <v>1</v>
      </c>
      <c r="DM587">
        <v>74</v>
      </c>
      <c r="DN587">
        <v>364</v>
      </c>
    </row>
    <row r="588" spans="91:118" x14ac:dyDescent="0.25">
      <c r="CM588" t="s">
        <v>637</v>
      </c>
      <c r="CN588" t="s">
        <v>7</v>
      </c>
      <c r="CO588" t="s">
        <v>566</v>
      </c>
      <c r="CP588">
        <v>46090</v>
      </c>
      <c r="CQ588">
        <v>1</v>
      </c>
      <c r="CR588">
        <v>1</v>
      </c>
      <c r="CS588">
        <v>1</v>
      </c>
      <c r="CV588">
        <v>6.3541666666666668E-3</v>
      </c>
      <c r="CW588">
        <v>6.3541666666666668E-3</v>
      </c>
      <c r="CX588">
        <v>0.24469907407407407</v>
      </c>
      <c r="CY588">
        <v>8.3402777777777784E-2</v>
      </c>
      <c r="CZ588">
        <v>113</v>
      </c>
      <c r="DA588">
        <v>169</v>
      </c>
      <c r="DB588">
        <v>31</v>
      </c>
      <c r="DC588" t="s">
        <v>937</v>
      </c>
      <c r="DD588">
        <v>7215</v>
      </c>
      <c r="DE588">
        <v>0.27429999999999999</v>
      </c>
      <c r="DF588">
        <v>1</v>
      </c>
      <c r="DG588">
        <v>3.2300000000000002E-2</v>
      </c>
      <c r="DH588">
        <v>300</v>
      </c>
      <c r="DI588">
        <v>300</v>
      </c>
      <c r="DJ588">
        <v>300</v>
      </c>
      <c r="DK588">
        <v>1</v>
      </c>
      <c r="DL588">
        <v>0.12759999999999999</v>
      </c>
      <c r="DM588">
        <v>74</v>
      </c>
      <c r="DN588">
        <v>300</v>
      </c>
    </row>
    <row r="589" spans="91:118" x14ac:dyDescent="0.25">
      <c r="CM589" t="s">
        <v>637</v>
      </c>
      <c r="CN589" t="s">
        <v>7</v>
      </c>
      <c r="CO589" t="s">
        <v>557</v>
      </c>
      <c r="CP589">
        <v>46086</v>
      </c>
      <c r="CQ589">
        <v>1</v>
      </c>
      <c r="CR589">
        <v>1</v>
      </c>
      <c r="CT589">
        <v>1</v>
      </c>
      <c r="CV589">
        <v>2.3148148148148147E-5</v>
      </c>
      <c r="CW589">
        <v>2.3148148148148147E-5</v>
      </c>
      <c r="CX589">
        <v>0.32202546296296297</v>
      </c>
      <c r="CY589">
        <v>9.1817129629629624E-2</v>
      </c>
      <c r="CZ589">
        <v>144</v>
      </c>
      <c r="DA589">
        <v>282</v>
      </c>
      <c r="DB589">
        <v>71</v>
      </c>
      <c r="DC589" t="s">
        <v>1055</v>
      </c>
      <c r="DD589">
        <v>6097</v>
      </c>
      <c r="DE589">
        <v>0.49309999999999998</v>
      </c>
      <c r="DM589">
        <v>74</v>
      </c>
    </row>
    <row r="590" spans="91:118" x14ac:dyDescent="0.25">
      <c r="CM590" t="s">
        <v>637</v>
      </c>
      <c r="CN590" t="s">
        <v>7</v>
      </c>
      <c r="CO590" t="s">
        <v>557</v>
      </c>
      <c r="CP590">
        <v>46093</v>
      </c>
      <c r="CQ590">
        <v>1</v>
      </c>
      <c r="CR590">
        <v>1</v>
      </c>
      <c r="CS590">
        <v>1</v>
      </c>
      <c r="CV590">
        <v>7.2222222222222219E-3</v>
      </c>
      <c r="CW590">
        <v>7.2222222222222219E-3</v>
      </c>
      <c r="CX590">
        <v>0.22460648148148149</v>
      </c>
      <c r="CY590">
        <v>8.9490740740740746E-2</v>
      </c>
      <c r="CZ590">
        <v>85</v>
      </c>
      <c r="DA590">
        <v>161</v>
      </c>
      <c r="DB590">
        <v>46</v>
      </c>
      <c r="DC590" t="s">
        <v>957</v>
      </c>
      <c r="DD590">
        <v>5709</v>
      </c>
      <c r="DE590">
        <v>0.54120000000000001</v>
      </c>
      <c r="DF590">
        <v>1</v>
      </c>
      <c r="DG590">
        <v>2.1700000000000001E-2</v>
      </c>
      <c r="DH590">
        <v>200</v>
      </c>
      <c r="DI590">
        <v>200</v>
      </c>
      <c r="DJ590">
        <v>200</v>
      </c>
      <c r="DK590">
        <v>1</v>
      </c>
      <c r="DL590">
        <v>0.14319999999999999</v>
      </c>
      <c r="DM590">
        <v>74</v>
      </c>
      <c r="DN590">
        <v>200</v>
      </c>
    </row>
    <row r="591" spans="91:118" x14ac:dyDescent="0.25">
      <c r="CM591" t="s">
        <v>637</v>
      </c>
      <c r="CN591" t="s">
        <v>7</v>
      </c>
      <c r="CO591" t="s">
        <v>557</v>
      </c>
      <c r="CP591">
        <v>46104</v>
      </c>
      <c r="CQ591">
        <v>1</v>
      </c>
      <c r="CR591">
        <v>1</v>
      </c>
      <c r="CT591">
        <v>1</v>
      </c>
      <c r="CV591">
        <v>4.1666666666666669E-4</v>
      </c>
      <c r="CW591">
        <v>4.1666666666666669E-4</v>
      </c>
      <c r="CX591">
        <v>0.19965277777777779</v>
      </c>
      <c r="CY591">
        <v>0.13768518518518519</v>
      </c>
      <c r="CZ591">
        <v>129</v>
      </c>
      <c r="DA591">
        <v>266</v>
      </c>
      <c r="DB591">
        <v>23</v>
      </c>
      <c r="DC591" t="s">
        <v>859</v>
      </c>
      <c r="DD591">
        <v>16609</v>
      </c>
      <c r="DE591">
        <v>0.17829999999999999</v>
      </c>
      <c r="DM591">
        <v>74</v>
      </c>
    </row>
    <row r="592" spans="91:118" x14ac:dyDescent="0.25">
      <c r="CM592" t="s">
        <v>637</v>
      </c>
      <c r="CN592" t="s">
        <v>7</v>
      </c>
      <c r="CO592" t="s">
        <v>48</v>
      </c>
      <c r="CP592">
        <v>46083</v>
      </c>
      <c r="CQ592">
        <v>1</v>
      </c>
      <c r="CR592">
        <v>1</v>
      </c>
      <c r="CT592">
        <v>1</v>
      </c>
      <c r="CV592">
        <v>0</v>
      </c>
      <c r="CW592">
        <v>0</v>
      </c>
      <c r="CX592">
        <v>0.23400462962962962</v>
      </c>
      <c r="CY592">
        <v>9.2789351851851845E-2</v>
      </c>
      <c r="CZ592">
        <v>65</v>
      </c>
      <c r="DA592">
        <v>91</v>
      </c>
      <c r="DB592">
        <v>30</v>
      </c>
      <c r="DC592" t="s">
        <v>726</v>
      </c>
      <c r="DD592">
        <v>14978</v>
      </c>
      <c r="DE592">
        <v>0.46150000000000002</v>
      </c>
      <c r="DF592">
        <v>8</v>
      </c>
      <c r="DG592">
        <v>0.26669999999999999</v>
      </c>
      <c r="DH592">
        <v>6083</v>
      </c>
      <c r="DI592">
        <v>760</v>
      </c>
      <c r="DJ592">
        <v>4430</v>
      </c>
      <c r="DK592">
        <v>0.72829999999999995</v>
      </c>
      <c r="DM592">
        <v>74</v>
      </c>
      <c r="DN592">
        <v>886</v>
      </c>
    </row>
    <row r="593" spans="91:118" x14ac:dyDescent="0.25">
      <c r="CM593" t="s">
        <v>637</v>
      </c>
      <c r="CN593" t="s">
        <v>7</v>
      </c>
      <c r="CO593" t="s">
        <v>48</v>
      </c>
      <c r="CP593">
        <v>46086</v>
      </c>
      <c r="CQ593">
        <v>1</v>
      </c>
      <c r="CR593">
        <v>1</v>
      </c>
      <c r="CT593">
        <v>1</v>
      </c>
      <c r="CV593">
        <v>2.7083333333333334E-3</v>
      </c>
      <c r="CW593">
        <v>2.7083333333333334E-3</v>
      </c>
      <c r="CX593">
        <v>0.29703703703703704</v>
      </c>
      <c r="CY593">
        <v>0.13159722222222223</v>
      </c>
      <c r="CZ593">
        <v>110</v>
      </c>
      <c r="DA593">
        <v>161</v>
      </c>
      <c r="DB593">
        <v>38</v>
      </c>
      <c r="DC593" t="s">
        <v>795</v>
      </c>
      <c r="DD593">
        <v>23161</v>
      </c>
      <c r="DE593">
        <v>0.34549999999999997</v>
      </c>
      <c r="DM593">
        <v>74</v>
      </c>
    </row>
    <row r="594" spans="91:118" x14ac:dyDescent="0.25">
      <c r="CM594" t="s">
        <v>637</v>
      </c>
      <c r="CN594" t="s">
        <v>7</v>
      </c>
      <c r="CO594" t="s">
        <v>48</v>
      </c>
      <c r="CP594">
        <v>46097</v>
      </c>
      <c r="CQ594">
        <v>1</v>
      </c>
      <c r="CR594">
        <v>1</v>
      </c>
      <c r="CT594">
        <v>1</v>
      </c>
      <c r="CV594">
        <v>8.4490740740740739E-4</v>
      </c>
      <c r="CW594">
        <v>8.4490740740740739E-4</v>
      </c>
      <c r="CX594">
        <v>0.21140046296296297</v>
      </c>
      <c r="CY594">
        <v>0.19474537037037037</v>
      </c>
      <c r="CZ594">
        <v>79</v>
      </c>
      <c r="DA594">
        <v>135</v>
      </c>
      <c r="DB594">
        <v>29</v>
      </c>
      <c r="DC594" t="s">
        <v>1009</v>
      </c>
      <c r="DD594">
        <v>19373</v>
      </c>
      <c r="DE594">
        <v>0.36709999999999998</v>
      </c>
      <c r="DM594">
        <v>74</v>
      </c>
    </row>
    <row r="595" spans="91:118" x14ac:dyDescent="0.25">
      <c r="CM595" t="s">
        <v>637</v>
      </c>
      <c r="CN595" t="s">
        <v>7</v>
      </c>
      <c r="CO595" t="s">
        <v>48</v>
      </c>
      <c r="CP595">
        <v>46104</v>
      </c>
      <c r="CQ595">
        <v>1</v>
      </c>
      <c r="CR595">
        <v>1</v>
      </c>
      <c r="CT595">
        <v>1</v>
      </c>
      <c r="CV595">
        <v>1.8518518518518518E-4</v>
      </c>
      <c r="CW595">
        <v>1.8518518518518518E-4</v>
      </c>
      <c r="CX595">
        <v>0.22086805555555555</v>
      </c>
      <c r="CY595">
        <v>0.10666666666666667</v>
      </c>
      <c r="CZ595">
        <v>91</v>
      </c>
      <c r="DA595">
        <v>128</v>
      </c>
      <c r="DB595">
        <v>22</v>
      </c>
      <c r="DC595" t="s">
        <v>683</v>
      </c>
      <c r="DD595">
        <v>16141</v>
      </c>
      <c r="DE595">
        <v>0.24179999999999999</v>
      </c>
      <c r="DM595">
        <v>74</v>
      </c>
    </row>
    <row r="596" spans="91:118" x14ac:dyDescent="0.25">
      <c r="CM596" t="s">
        <v>637</v>
      </c>
      <c r="CN596" t="s">
        <v>3</v>
      </c>
      <c r="CO596" t="s">
        <v>174</v>
      </c>
      <c r="CP596">
        <v>46104</v>
      </c>
      <c r="CQ596">
        <v>1</v>
      </c>
      <c r="CR596">
        <v>1</v>
      </c>
      <c r="CT596">
        <v>1</v>
      </c>
      <c r="CV596">
        <v>0</v>
      </c>
      <c r="CW596">
        <v>0</v>
      </c>
      <c r="CX596">
        <v>0.19560185185185186</v>
      </c>
      <c r="CY596">
        <v>0.12893518518518518</v>
      </c>
      <c r="CZ596">
        <v>139</v>
      </c>
      <c r="DA596">
        <v>204</v>
      </c>
      <c r="DB596">
        <v>21</v>
      </c>
      <c r="DC596" t="s">
        <v>965</v>
      </c>
      <c r="DD596">
        <v>21453</v>
      </c>
      <c r="DE596">
        <v>0.15110000000000001</v>
      </c>
      <c r="DM596">
        <v>74</v>
      </c>
    </row>
    <row r="597" spans="91:118" x14ac:dyDescent="0.25">
      <c r="CM597" t="s">
        <v>637</v>
      </c>
      <c r="CN597" t="s">
        <v>3</v>
      </c>
      <c r="CO597" t="s">
        <v>174</v>
      </c>
      <c r="CP597">
        <v>46112</v>
      </c>
      <c r="CQ597">
        <v>1</v>
      </c>
      <c r="CR597">
        <v>1</v>
      </c>
      <c r="CT597">
        <v>1</v>
      </c>
      <c r="CV597">
        <v>1.1574074074074073E-5</v>
      </c>
      <c r="CW597">
        <v>1.1574074074074073E-5</v>
      </c>
      <c r="CX597">
        <v>0.21519675925925927</v>
      </c>
      <c r="CY597">
        <v>0.17178240740740741</v>
      </c>
      <c r="CZ597">
        <v>76</v>
      </c>
      <c r="DA597">
        <v>134</v>
      </c>
      <c r="DB597">
        <v>22</v>
      </c>
      <c r="DC597" t="s">
        <v>698</v>
      </c>
      <c r="DD597">
        <v>35305</v>
      </c>
      <c r="DE597">
        <v>0.28949999999999998</v>
      </c>
      <c r="DF597">
        <v>2</v>
      </c>
      <c r="DG597">
        <v>9.0899999999999995E-2</v>
      </c>
      <c r="DH597">
        <v>1500</v>
      </c>
      <c r="DI597">
        <v>750</v>
      </c>
      <c r="DJ597">
        <v>1000</v>
      </c>
      <c r="DK597">
        <v>0.66669999999999996</v>
      </c>
      <c r="DL597">
        <v>0.2225</v>
      </c>
      <c r="DM597">
        <v>74</v>
      </c>
      <c r="DN597">
        <v>1000</v>
      </c>
    </row>
    <row r="598" spans="91:118" x14ac:dyDescent="0.25">
      <c r="CM598" t="s">
        <v>637</v>
      </c>
      <c r="CN598" t="s">
        <v>3</v>
      </c>
      <c r="CO598" t="s">
        <v>493</v>
      </c>
      <c r="CP598">
        <v>46098</v>
      </c>
      <c r="CQ598">
        <v>1</v>
      </c>
      <c r="CR598">
        <v>1</v>
      </c>
      <c r="CT598">
        <v>1</v>
      </c>
      <c r="CV598">
        <v>0</v>
      </c>
      <c r="CW598">
        <v>0</v>
      </c>
      <c r="CX598">
        <v>0.21990740740740741</v>
      </c>
      <c r="CY598">
        <v>0.10357638888888888</v>
      </c>
      <c r="CZ598">
        <v>147</v>
      </c>
      <c r="DA598">
        <v>192</v>
      </c>
      <c r="DB598">
        <v>37</v>
      </c>
      <c r="DC598" t="s">
        <v>1056</v>
      </c>
      <c r="DD598">
        <v>28305</v>
      </c>
      <c r="DE598">
        <v>0.25169999999999998</v>
      </c>
      <c r="DF598">
        <v>1</v>
      </c>
      <c r="DG598">
        <v>2.7E-2</v>
      </c>
      <c r="DH598">
        <v>1000</v>
      </c>
      <c r="DI598">
        <v>1000</v>
      </c>
      <c r="DJ598">
        <v>1000</v>
      </c>
      <c r="DK598">
        <v>1</v>
      </c>
      <c r="DL598">
        <v>0.38490000000000002</v>
      </c>
      <c r="DM598">
        <v>74</v>
      </c>
      <c r="DN598">
        <v>1000</v>
      </c>
    </row>
    <row r="599" spans="91:118" x14ac:dyDescent="0.25">
      <c r="CM599" t="s">
        <v>637</v>
      </c>
      <c r="CN599" t="s">
        <v>3</v>
      </c>
      <c r="CO599" t="s">
        <v>32</v>
      </c>
      <c r="CP599">
        <v>46104</v>
      </c>
      <c r="CQ599">
        <v>1</v>
      </c>
      <c r="CR599">
        <v>1</v>
      </c>
      <c r="CT599">
        <v>1</v>
      </c>
      <c r="CV599">
        <v>1.9675925925925926E-4</v>
      </c>
      <c r="CW599">
        <v>1.9675925925925926E-4</v>
      </c>
      <c r="CX599">
        <v>0.21164351851851851</v>
      </c>
      <c r="CY599">
        <v>0.10340277777777777</v>
      </c>
      <c r="CZ599">
        <v>76</v>
      </c>
      <c r="DA599">
        <v>169</v>
      </c>
      <c r="DB599">
        <v>25</v>
      </c>
      <c r="DC599">
        <v>1.6</v>
      </c>
      <c r="DD599">
        <v>44148</v>
      </c>
      <c r="DE599">
        <v>0.32890000000000003</v>
      </c>
      <c r="DM599">
        <v>74</v>
      </c>
    </row>
    <row r="600" spans="91:118" x14ac:dyDescent="0.25">
      <c r="CM600" t="s">
        <v>637</v>
      </c>
      <c r="CN600" t="s">
        <v>3</v>
      </c>
      <c r="CO600" t="s">
        <v>32</v>
      </c>
      <c r="CP600">
        <v>46106</v>
      </c>
      <c r="CQ600">
        <v>1</v>
      </c>
      <c r="CR600">
        <v>1</v>
      </c>
      <c r="CT600">
        <v>1</v>
      </c>
      <c r="CV600">
        <v>3.7037037037037035E-4</v>
      </c>
      <c r="CW600">
        <v>3.7037037037037035E-4</v>
      </c>
      <c r="CX600">
        <v>0.18494212962962964</v>
      </c>
      <c r="CY600">
        <v>0.14304398148148148</v>
      </c>
      <c r="CZ600">
        <v>77</v>
      </c>
      <c r="DA600">
        <v>163</v>
      </c>
      <c r="DB600">
        <v>26</v>
      </c>
      <c r="DC600" t="s">
        <v>782</v>
      </c>
      <c r="DD600">
        <v>36836</v>
      </c>
      <c r="DE600">
        <v>0.3377</v>
      </c>
      <c r="DF600">
        <v>2</v>
      </c>
      <c r="DG600">
        <v>7.6899999999999996E-2</v>
      </c>
      <c r="DH600">
        <v>1575</v>
      </c>
      <c r="DI600">
        <v>788</v>
      </c>
      <c r="DJ600">
        <v>1575</v>
      </c>
      <c r="DK600">
        <v>1</v>
      </c>
      <c r="DL600">
        <v>0.13519999999999999</v>
      </c>
      <c r="DM600">
        <v>74</v>
      </c>
      <c r="DN600">
        <v>788</v>
      </c>
    </row>
    <row r="601" spans="91:118" x14ac:dyDescent="0.25">
      <c r="CM601" t="s">
        <v>637</v>
      </c>
      <c r="CN601" t="s">
        <v>3</v>
      </c>
      <c r="CO601" t="s">
        <v>68</v>
      </c>
      <c r="CP601">
        <v>46106</v>
      </c>
      <c r="CQ601">
        <v>1</v>
      </c>
      <c r="CR601">
        <v>1</v>
      </c>
      <c r="CT601">
        <v>1</v>
      </c>
      <c r="CV601">
        <v>2.7777777777777778E-4</v>
      </c>
      <c r="CW601">
        <v>2.7777777777777778E-4</v>
      </c>
      <c r="CX601">
        <v>0.1724074074074074</v>
      </c>
      <c r="CY601">
        <v>0.13717592592592592</v>
      </c>
      <c r="CZ601">
        <v>80</v>
      </c>
      <c r="DA601">
        <v>111</v>
      </c>
      <c r="DB601">
        <v>24</v>
      </c>
      <c r="DC601">
        <v>1.5</v>
      </c>
      <c r="DD601">
        <v>40067</v>
      </c>
      <c r="DE601">
        <v>0.3</v>
      </c>
      <c r="DF601">
        <v>1</v>
      </c>
      <c r="DG601">
        <v>4.1700000000000001E-2</v>
      </c>
      <c r="DH601">
        <v>11000</v>
      </c>
      <c r="DI601">
        <v>11000</v>
      </c>
      <c r="DJ601">
        <v>11000</v>
      </c>
      <c r="DK601">
        <v>1</v>
      </c>
      <c r="DL601">
        <v>0.1077</v>
      </c>
      <c r="DM601">
        <v>74</v>
      </c>
      <c r="DN601">
        <v>11000</v>
      </c>
    </row>
    <row r="602" spans="91:118" x14ac:dyDescent="0.25">
      <c r="CM602" t="s">
        <v>637</v>
      </c>
      <c r="CN602" t="s">
        <v>3</v>
      </c>
      <c r="CO602" t="s">
        <v>29</v>
      </c>
      <c r="CP602">
        <v>46104</v>
      </c>
      <c r="CQ602">
        <v>1</v>
      </c>
      <c r="CR602">
        <v>1</v>
      </c>
      <c r="CT602">
        <v>1</v>
      </c>
      <c r="CV602">
        <v>2.3148148148148149E-4</v>
      </c>
      <c r="CW602">
        <v>2.3148148148148149E-4</v>
      </c>
      <c r="CX602">
        <v>0.20148148148148148</v>
      </c>
      <c r="CY602">
        <v>0.11217592592592593</v>
      </c>
      <c r="CZ602">
        <v>87</v>
      </c>
      <c r="DA602">
        <v>166</v>
      </c>
      <c r="DB602">
        <v>16</v>
      </c>
      <c r="DC602">
        <v>1.625</v>
      </c>
      <c r="DD602">
        <v>24876</v>
      </c>
      <c r="DE602">
        <v>0.18390000000000001</v>
      </c>
      <c r="DM602">
        <v>74</v>
      </c>
    </row>
    <row r="603" spans="91:118" x14ac:dyDescent="0.25">
      <c r="CM603" t="s">
        <v>637</v>
      </c>
      <c r="CN603" t="s">
        <v>3</v>
      </c>
      <c r="CO603" t="s">
        <v>79</v>
      </c>
      <c r="CP603">
        <v>46101</v>
      </c>
      <c r="CQ603">
        <v>1</v>
      </c>
      <c r="CR603">
        <v>1</v>
      </c>
      <c r="CS603">
        <v>1</v>
      </c>
      <c r="CV603">
        <v>9.6226851851851855E-2</v>
      </c>
      <c r="CW603">
        <v>9.6226851851851855E-2</v>
      </c>
      <c r="CX603">
        <v>3.471064814814815E-2</v>
      </c>
      <c r="CY603">
        <v>0.15162037037037038</v>
      </c>
      <c r="CZ603">
        <v>48</v>
      </c>
      <c r="DA603">
        <v>103</v>
      </c>
      <c r="DB603">
        <v>16</v>
      </c>
      <c r="DC603">
        <v>1.875</v>
      </c>
      <c r="DD603">
        <v>29451</v>
      </c>
      <c r="DE603">
        <v>0.33329999999999999</v>
      </c>
      <c r="DF603">
        <v>3</v>
      </c>
      <c r="DG603">
        <v>0.1875</v>
      </c>
      <c r="DH603">
        <v>12410</v>
      </c>
      <c r="DI603">
        <v>4137</v>
      </c>
      <c r="DJ603">
        <v>10810</v>
      </c>
      <c r="DK603">
        <v>0.87109999999999999</v>
      </c>
      <c r="DL603">
        <v>0.11600000000000001</v>
      </c>
      <c r="DM603">
        <v>74</v>
      </c>
      <c r="DN603">
        <v>5405</v>
      </c>
    </row>
    <row r="604" spans="91:118" x14ac:dyDescent="0.25">
      <c r="CM604" t="s">
        <v>637</v>
      </c>
      <c r="CN604" t="s">
        <v>3</v>
      </c>
      <c r="CO604" t="s">
        <v>79</v>
      </c>
      <c r="CP604">
        <v>46104</v>
      </c>
      <c r="CQ604">
        <v>1</v>
      </c>
      <c r="CR604">
        <v>1</v>
      </c>
      <c r="CT604">
        <v>1</v>
      </c>
      <c r="CV604">
        <v>2.6620370370370372E-4</v>
      </c>
      <c r="CW604">
        <v>2.6620370370370372E-4</v>
      </c>
      <c r="CX604">
        <v>0.20246527777777779</v>
      </c>
      <c r="CY604">
        <v>0.10164351851851852</v>
      </c>
      <c r="CZ604">
        <v>41</v>
      </c>
      <c r="DA604">
        <v>96</v>
      </c>
      <c r="DB604">
        <v>13</v>
      </c>
      <c r="DC604">
        <v>2</v>
      </c>
      <c r="DD604">
        <v>43184</v>
      </c>
      <c r="DE604">
        <v>0.31709999999999999</v>
      </c>
      <c r="DM604">
        <v>74</v>
      </c>
    </row>
    <row r="605" spans="91:118" x14ac:dyDescent="0.25">
      <c r="CM605" t="s">
        <v>637</v>
      </c>
      <c r="CN605" t="s">
        <v>3</v>
      </c>
      <c r="CO605" t="s">
        <v>76</v>
      </c>
      <c r="CP605">
        <v>46112</v>
      </c>
      <c r="CQ605">
        <v>1</v>
      </c>
      <c r="CR605">
        <v>1</v>
      </c>
      <c r="CS605">
        <v>1</v>
      </c>
      <c r="CV605">
        <v>7.7326388888888889E-2</v>
      </c>
      <c r="CW605">
        <v>7.7326388888888889E-2</v>
      </c>
      <c r="CX605">
        <v>0.12091435185185186</v>
      </c>
      <c r="CY605">
        <v>0.18868055555555555</v>
      </c>
      <c r="CZ605">
        <v>44</v>
      </c>
      <c r="DA605">
        <v>81</v>
      </c>
      <c r="DB605">
        <v>7</v>
      </c>
      <c r="DC605" t="s">
        <v>853</v>
      </c>
      <c r="DD605">
        <v>29257</v>
      </c>
      <c r="DE605">
        <v>0.15909999999999999</v>
      </c>
      <c r="DF605">
        <v>1</v>
      </c>
      <c r="DG605">
        <v>0.1429</v>
      </c>
      <c r="DH605">
        <v>254</v>
      </c>
      <c r="DI605">
        <v>254</v>
      </c>
      <c r="DJ605">
        <v>254</v>
      </c>
      <c r="DK605">
        <v>1.0012000000000001</v>
      </c>
      <c r="DM605">
        <v>74</v>
      </c>
      <c r="DN605">
        <v>254</v>
      </c>
    </row>
    <row r="606" spans="91:118" x14ac:dyDescent="0.25">
      <c r="CM606" t="s">
        <v>637</v>
      </c>
      <c r="CN606" t="s">
        <v>125</v>
      </c>
      <c r="CO606" t="s">
        <v>72</v>
      </c>
      <c r="CP606">
        <v>46097</v>
      </c>
      <c r="CQ606">
        <v>1</v>
      </c>
      <c r="CR606">
        <v>1</v>
      </c>
      <c r="CS606">
        <v>1</v>
      </c>
      <c r="CV606">
        <v>8.7962962962962968E-3</v>
      </c>
      <c r="CW606">
        <v>8.7962962962962968E-3</v>
      </c>
      <c r="CX606">
        <v>0.24324074074074073</v>
      </c>
      <c r="CY606">
        <v>0.15225694444444443</v>
      </c>
      <c r="CZ606">
        <v>117</v>
      </c>
      <c r="DA606">
        <v>336</v>
      </c>
      <c r="DB606">
        <v>27</v>
      </c>
      <c r="DC606" t="s">
        <v>1024</v>
      </c>
      <c r="DD606">
        <v>35898</v>
      </c>
      <c r="DE606">
        <v>0.23080000000000001</v>
      </c>
      <c r="DF606">
        <v>3</v>
      </c>
      <c r="DG606">
        <v>0.1111</v>
      </c>
      <c r="DH606">
        <v>12500</v>
      </c>
      <c r="DI606">
        <v>4167</v>
      </c>
      <c r="DJ606">
        <v>12000</v>
      </c>
      <c r="DK606">
        <v>0.96</v>
      </c>
      <c r="DL606">
        <v>0.1227</v>
      </c>
      <c r="DM606">
        <v>72</v>
      </c>
      <c r="DN606">
        <v>6000</v>
      </c>
    </row>
    <row r="607" spans="91:118" x14ac:dyDescent="0.25">
      <c r="CM607" t="s">
        <v>637</v>
      </c>
      <c r="CN607" t="s">
        <v>125</v>
      </c>
      <c r="CO607" t="s">
        <v>12</v>
      </c>
      <c r="CP607">
        <v>46101</v>
      </c>
      <c r="CQ607">
        <v>1</v>
      </c>
      <c r="CR607">
        <v>1</v>
      </c>
      <c r="CT607">
        <v>1</v>
      </c>
      <c r="CV607">
        <v>1.7361111111111112E-4</v>
      </c>
      <c r="CW607">
        <v>1.7361111111111112E-4</v>
      </c>
      <c r="CX607">
        <v>0.20248842592592592</v>
      </c>
      <c r="CY607">
        <v>0.14252314814814815</v>
      </c>
      <c r="CZ607">
        <v>79</v>
      </c>
      <c r="DA607">
        <v>198</v>
      </c>
      <c r="DB607">
        <v>17</v>
      </c>
      <c r="DC607" t="s">
        <v>824</v>
      </c>
      <c r="DD607">
        <v>33748</v>
      </c>
      <c r="DE607">
        <v>0.2152</v>
      </c>
      <c r="DF607">
        <v>1</v>
      </c>
      <c r="DG607">
        <v>5.8799999999999998E-2</v>
      </c>
      <c r="DH607">
        <v>350</v>
      </c>
      <c r="DI607">
        <v>350</v>
      </c>
      <c r="DJ607">
        <v>350</v>
      </c>
      <c r="DK607">
        <v>1</v>
      </c>
      <c r="DL607">
        <v>0.2477</v>
      </c>
      <c r="DM607">
        <v>72</v>
      </c>
      <c r="DN607">
        <v>350</v>
      </c>
    </row>
    <row r="608" spans="91:118" x14ac:dyDescent="0.25">
      <c r="CM608" t="s">
        <v>637</v>
      </c>
      <c r="CN608" t="s">
        <v>125</v>
      </c>
      <c r="CO608" t="s">
        <v>206</v>
      </c>
      <c r="CP608">
        <v>46097</v>
      </c>
      <c r="CQ608">
        <v>1</v>
      </c>
      <c r="CR608">
        <v>1</v>
      </c>
      <c r="CT608">
        <v>1</v>
      </c>
      <c r="CV608">
        <v>2.199074074074074E-4</v>
      </c>
      <c r="CW608">
        <v>2.199074074074074E-4</v>
      </c>
      <c r="CX608">
        <v>0.30609953703703702</v>
      </c>
      <c r="CY608">
        <v>0.11667824074074074</v>
      </c>
      <c r="CZ608">
        <v>159</v>
      </c>
      <c r="DA608">
        <v>420</v>
      </c>
      <c r="DB608">
        <v>34</v>
      </c>
      <c r="DC608" t="s">
        <v>969</v>
      </c>
      <c r="DD608">
        <v>30680</v>
      </c>
      <c r="DE608">
        <v>0.21379999999999999</v>
      </c>
      <c r="DF608">
        <v>1</v>
      </c>
      <c r="DG608">
        <v>2.9399999999999999E-2</v>
      </c>
      <c r="DH608">
        <v>3050</v>
      </c>
      <c r="DI608">
        <v>3050</v>
      </c>
      <c r="DJ608">
        <v>3050</v>
      </c>
      <c r="DK608">
        <v>1</v>
      </c>
      <c r="DL608">
        <v>0.18140000000000001</v>
      </c>
      <c r="DM608">
        <v>72</v>
      </c>
      <c r="DN608">
        <v>3050</v>
      </c>
    </row>
    <row r="609" spans="91:118" x14ac:dyDescent="0.25">
      <c r="CM609" t="s">
        <v>637</v>
      </c>
      <c r="CN609" t="s">
        <v>125</v>
      </c>
      <c r="CO609" t="s">
        <v>59</v>
      </c>
      <c r="CP609">
        <v>46098</v>
      </c>
      <c r="CQ609">
        <v>1</v>
      </c>
      <c r="CR609">
        <v>1</v>
      </c>
      <c r="CS609">
        <v>1</v>
      </c>
      <c r="CV609">
        <v>7.0486111111111114E-3</v>
      </c>
      <c r="CW609">
        <v>7.0486111111111114E-3</v>
      </c>
      <c r="CX609">
        <v>0.2026388888888889</v>
      </c>
      <c r="CY609">
        <v>0.13663194444444443</v>
      </c>
      <c r="CZ609">
        <v>144</v>
      </c>
      <c r="DA609">
        <v>231</v>
      </c>
      <c r="DB609">
        <v>20</v>
      </c>
      <c r="DC609">
        <v>1.7</v>
      </c>
      <c r="DD609">
        <v>50050</v>
      </c>
      <c r="DE609">
        <v>0.1389</v>
      </c>
      <c r="DF609">
        <v>1</v>
      </c>
      <c r="DG609">
        <v>0.05</v>
      </c>
      <c r="DH609">
        <v>2200</v>
      </c>
      <c r="DI609">
        <v>2200</v>
      </c>
      <c r="DJ609">
        <v>2200</v>
      </c>
      <c r="DK609">
        <v>1</v>
      </c>
      <c r="DL609">
        <v>0.10489999999999999</v>
      </c>
      <c r="DM609">
        <v>72</v>
      </c>
      <c r="DN609">
        <v>2200</v>
      </c>
    </row>
    <row r="610" spans="91:118" x14ac:dyDescent="0.25">
      <c r="CM610" t="s">
        <v>637</v>
      </c>
      <c r="CN610" t="s">
        <v>2</v>
      </c>
      <c r="CO610" t="s">
        <v>15</v>
      </c>
      <c r="CP610">
        <v>46085</v>
      </c>
      <c r="CQ610">
        <v>1</v>
      </c>
      <c r="CR610">
        <v>1</v>
      </c>
      <c r="CT610">
        <v>1</v>
      </c>
      <c r="CV610">
        <v>0</v>
      </c>
      <c r="CW610">
        <v>0</v>
      </c>
      <c r="CX610">
        <v>0.2467361111111111</v>
      </c>
      <c r="CY610">
        <v>8.7789351851851855E-2</v>
      </c>
      <c r="CZ610">
        <v>130</v>
      </c>
      <c r="DA610">
        <v>156</v>
      </c>
      <c r="DB610">
        <v>14</v>
      </c>
      <c r="DC610">
        <v>1.5</v>
      </c>
      <c r="DD610">
        <v>26376</v>
      </c>
      <c r="DE610">
        <v>0.1077</v>
      </c>
      <c r="DF610">
        <v>1</v>
      </c>
      <c r="DG610">
        <v>7.1400000000000005E-2</v>
      </c>
      <c r="DH610">
        <v>1440</v>
      </c>
      <c r="DI610">
        <v>1440</v>
      </c>
      <c r="DJ610">
        <v>720</v>
      </c>
      <c r="DK610">
        <v>0.5</v>
      </c>
      <c r="DM610">
        <v>72</v>
      </c>
      <c r="DN610">
        <v>720</v>
      </c>
    </row>
    <row r="611" spans="91:118" x14ac:dyDescent="0.25">
      <c r="CM611" t="s">
        <v>637</v>
      </c>
      <c r="CN611" t="s">
        <v>2</v>
      </c>
      <c r="CO611" t="s">
        <v>23</v>
      </c>
      <c r="CP611">
        <v>46083</v>
      </c>
      <c r="CQ611">
        <v>1</v>
      </c>
      <c r="CR611">
        <v>1</v>
      </c>
      <c r="CT611">
        <v>1</v>
      </c>
      <c r="CV611">
        <v>0</v>
      </c>
      <c r="CW611">
        <v>0</v>
      </c>
      <c r="CX611">
        <v>0.2512152777777778</v>
      </c>
      <c r="CY611">
        <v>4.6157407407407404E-2</v>
      </c>
      <c r="CZ611">
        <v>80</v>
      </c>
      <c r="DA611">
        <v>138</v>
      </c>
      <c r="DB611">
        <v>31</v>
      </c>
      <c r="DC611" t="s">
        <v>1022</v>
      </c>
      <c r="DD611">
        <v>29115</v>
      </c>
      <c r="DE611">
        <v>0.38750000000000001</v>
      </c>
      <c r="DF611">
        <v>14</v>
      </c>
      <c r="DG611">
        <v>0.4516</v>
      </c>
      <c r="DH611">
        <v>17258</v>
      </c>
      <c r="DI611">
        <v>1233</v>
      </c>
      <c r="DJ611">
        <v>7008</v>
      </c>
      <c r="DK611">
        <v>0.40610000000000002</v>
      </c>
      <c r="DL611">
        <v>9.4999999999999998E-3</v>
      </c>
      <c r="DM611">
        <v>72</v>
      </c>
      <c r="DN611">
        <v>637</v>
      </c>
    </row>
    <row r="612" spans="91:118" x14ac:dyDescent="0.25">
      <c r="CM612" t="s">
        <v>637</v>
      </c>
      <c r="CN612" t="s">
        <v>2</v>
      </c>
      <c r="CO612" t="s">
        <v>23</v>
      </c>
      <c r="CP612">
        <v>46087</v>
      </c>
      <c r="CQ612">
        <v>1</v>
      </c>
      <c r="CR612">
        <v>1</v>
      </c>
      <c r="CS612">
        <v>1</v>
      </c>
      <c r="CV612">
        <v>1.1203703703703704E-2</v>
      </c>
      <c r="CW612">
        <v>1.1203703703703704E-2</v>
      </c>
      <c r="CX612">
        <v>0.25666666666666665</v>
      </c>
      <c r="CY612">
        <v>6.1851851851851852E-2</v>
      </c>
      <c r="CZ612">
        <v>61</v>
      </c>
      <c r="DA612">
        <v>104</v>
      </c>
      <c r="DB612">
        <v>10</v>
      </c>
      <c r="DC612">
        <v>1.9</v>
      </c>
      <c r="DD612">
        <v>23606</v>
      </c>
      <c r="DE612">
        <v>0.16389999999999999</v>
      </c>
      <c r="DF612">
        <v>1</v>
      </c>
      <c r="DG612">
        <v>0.1</v>
      </c>
      <c r="DH612">
        <v>1800</v>
      </c>
      <c r="DI612">
        <v>1800</v>
      </c>
      <c r="DJ612">
        <v>1350</v>
      </c>
      <c r="DK612">
        <v>0.75</v>
      </c>
      <c r="DL612">
        <v>0.15709999999999999</v>
      </c>
      <c r="DM612">
        <v>72</v>
      </c>
      <c r="DN612">
        <v>1350</v>
      </c>
    </row>
    <row r="613" spans="91:118" x14ac:dyDescent="0.25">
      <c r="CM613" t="s">
        <v>637</v>
      </c>
      <c r="CN613" t="s">
        <v>6</v>
      </c>
      <c r="CO613" t="s">
        <v>19</v>
      </c>
      <c r="CP613">
        <v>46098</v>
      </c>
      <c r="CQ613">
        <v>1</v>
      </c>
      <c r="CR613">
        <v>1</v>
      </c>
      <c r="CT613">
        <v>1</v>
      </c>
      <c r="CV613">
        <v>1.7361111111111112E-4</v>
      </c>
      <c r="CW613">
        <v>1.7361111111111112E-4</v>
      </c>
      <c r="CX613">
        <v>0.21907407407407409</v>
      </c>
      <c r="CY613">
        <v>0.13202546296296297</v>
      </c>
      <c r="CZ613">
        <v>199</v>
      </c>
      <c r="DA613">
        <v>341</v>
      </c>
      <c r="DB613">
        <v>30</v>
      </c>
      <c r="DC613" t="s">
        <v>1057</v>
      </c>
      <c r="DD613">
        <v>21894</v>
      </c>
      <c r="DE613">
        <v>0.15079999999999999</v>
      </c>
      <c r="DF613">
        <v>1</v>
      </c>
      <c r="DG613">
        <v>3.3300000000000003E-2</v>
      </c>
      <c r="DH613">
        <v>3800</v>
      </c>
      <c r="DI613">
        <v>3800</v>
      </c>
      <c r="DJ613">
        <v>3800</v>
      </c>
      <c r="DK613">
        <v>1</v>
      </c>
      <c r="DL613">
        <v>0.16139999999999999</v>
      </c>
      <c r="DM613">
        <v>72</v>
      </c>
      <c r="DN613">
        <v>3800</v>
      </c>
    </row>
    <row r="614" spans="91:118" x14ac:dyDescent="0.25">
      <c r="CM614" t="s">
        <v>637</v>
      </c>
      <c r="CN614" t="s">
        <v>6</v>
      </c>
      <c r="CO614" t="s">
        <v>80</v>
      </c>
      <c r="CP614">
        <v>46093</v>
      </c>
      <c r="CQ614">
        <v>1</v>
      </c>
      <c r="CR614">
        <v>1</v>
      </c>
      <c r="CT614">
        <v>1</v>
      </c>
      <c r="CV614">
        <v>1.1574074074074075E-4</v>
      </c>
      <c r="CW614">
        <v>1.1574074074074075E-4</v>
      </c>
      <c r="CX614">
        <v>0.16163194444444445</v>
      </c>
      <c r="CY614">
        <v>0.15327546296296296</v>
      </c>
      <c r="CZ614">
        <v>60</v>
      </c>
      <c r="DA614">
        <v>98</v>
      </c>
      <c r="DB614">
        <v>10</v>
      </c>
      <c r="DC614">
        <v>2</v>
      </c>
      <c r="DD614">
        <v>41052</v>
      </c>
      <c r="DE614">
        <v>0.16669999999999999</v>
      </c>
      <c r="DF614">
        <v>1</v>
      </c>
      <c r="DG614">
        <v>0.1</v>
      </c>
      <c r="DH614">
        <v>500</v>
      </c>
      <c r="DI614">
        <v>500</v>
      </c>
      <c r="DM614">
        <v>72</v>
      </c>
    </row>
    <row r="615" spans="91:118" x14ac:dyDescent="0.25">
      <c r="CM615" t="s">
        <v>637</v>
      </c>
      <c r="CN615" t="s">
        <v>6</v>
      </c>
      <c r="CO615" t="s">
        <v>80</v>
      </c>
      <c r="CP615">
        <v>46104</v>
      </c>
      <c r="CQ615">
        <v>1</v>
      </c>
      <c r="CR615">
        <v>1</v>
      </c>
      <c r="CT615">
        <v>1</v>
      </c>
      <c r="CV615">
        <v>8.1018518518518516E-5</v>
      </c>
      <c r="CW615">
        <v>8.1018518518518516E-5</v>
      </c>
      <c r="CX615">
        <v>0.16697916666666668</v>
      </c>
      <c r="CY615">
        <v>0.15664351851851852</v>
      </c>
      <c r="CZ615">
        <v>58</v>
      </c>
      <c r="DA615">
        <v>102</v>
      </c>
      <c r="DB615">
        <v>14</v>
      </c>
      <c r="DC615">
        <v>2.5</v>
      </c>
      <c r="DD615">
        <v>42596</v>
      </c>
      <c r="DE615">
        <v>0.2414</v>
      </c>
      <c r="DF615">
        <v>2</v>
      </c>
      <c r="DG615">
        <v>0.1429</v>
      </c>
      <c r="DH615">
        <v>2989</v>
      </c>
      <c r="DI615">
        <v>1495</v>
      </c>
      <c r="DJ615">
        <v>2500</v>
      </c>
      <c r="DK615">
        <v>0.83640000000000003</v>
      </c>
      <c r="DL615">
        <v>0.1719</v>
      </c>
      <c r="DM615">
        <v>72</v>
      </c>
      <c r="DN615">
        <v>2500</v>
      </c>
    </row>
    <row r="616" spans="91:118" x14ac:dyDescent="0.25">
      <c r="CM616" t="s">
        <v>637</v>
      </c>
      <c r="CN616" t="s">
        <v>6</v>
      </c>
      <c r="CO616" t="s">
        <v>105</v>
      </c>
      <c r="CP616">
        <v>46094</v>
      </c>
      <c r="CQ616">
        <v>1</v>
      </c>
      <c r="CR616">
        <v>1</v>
      </c>
      <c r="CT616">
        <v>1</v>
      </c>
      <c r="CV616">
        <v>1.7361111111111112E-4</v>
      </c>
      <c r="CW616">
        <v>1.7361111111111112E-4</v>
      </c>
      <c r="CX616">
        <v>0.21465277777777778</v>
      </c>
      <c r="CY616">
        <v>0.14608796296296298</v>
      </c>
      <c r="CZ616">
        <v>73</v>
      </c>
      <c r="DA616">
        <v>160</v>
      </c>
      <c r="DB616">
        <v>22</v>
      </c>
      <c r="DC616" t="s">
        <v>867</v>
      </c>
      <c r="DD616">
        <v>19985</v>
      </c>
      <c r="DE616">
        <v>0.3014</v>
      </c>
      <c r="DF616">
        <v>2</v>
      </c>
      <c r="DG616">
        <v>9.0899999999999995E-2</v>
      </c>
      <c r="DH616">
        <v>2810</v>
      </c>
      <c r="DI616">
        <v>1405</v>
      </c>
      <c r="DJ616">
        <v>550</v>
      </c>
      <c r="DK616">
        <v>0.19570000000000001</v>
      </c>
      <c r="DL616">
        <v>4.1700000000000001E-2</v>
      </c>
      <c r="DM616">
        <v>72</v>
      </c>
      <c r="DN616">
        <v>550</v>
      </c>
    </row>
    <row r="617" spans="91:118" x14ac:dyDescent="0.25">
      <c r="CM617" t="s">
        <v>637</v>
      </c>
      <c r="CN617" t="s">
        <v>6</v>
      </c>
      <c r="CO617" t="s">
        <v>105</v>
      </c>
      <c r="CP617">
        <v>46099</v>
      </c>
      <c r="CQ617">
        <v>1</v>
      </c>
      <c r="CR617">
        <v>1</v>
      </c>
      <c r="CS617">
        <v>1</v>
      </c>
      <c r="CV617">
        <v>4.6759259259259263E-3</v>
      </c>
      <c r="CW617">
        <v>4.6759259259259263E-3</v>
      </c>
      <c r="CX617">
        <v>0.23646990740740742</v>
      </c>
      <c r="CY617">
        <v>0.13895833333333332</v>
      </c>
      <c r="CZ617">
        <v>98</v>
      </c>
      <c r="DA617">
        <v>185</v>
      </c>
      <c r="DB617">
        <v>15</v>
      </c>
      <c r="DC617">
        <v>2</v>
      </c>
      <c r="DD617">
        <v>30931</v>
      </c>
      <c r="DE617">
        <v>0.15310000000000001</v>
      </c>
      <c r="DF617">
        <v>1</v>
      </c>
      <c r="DG617">
        <v>6.6699999999999995E-2</v>
      </c>
      <c r="DH617">
        <v>4000</v>
      </c>
      <c r="DI617">
        <v>4000</v>
      </c>
      <c r="DJ617">
        <v>4000</v>
      </c>
      <c r="DK617">
        <v>1</v>
      </c>
      <c r="DL617">
        <v>0.11840000000000001</v>
      </c>
      <c r="DM617">
        <v>72</v>
      </c>
      <c r="DN617">
        <v>4000</v>
      </c>
    </row>
    <row r="618" spans="91:118" x14ac:dyDescent="0.25">
      <c r="CM618" t="s">
        <v>637</v>
      </c>
      <c r="CN618" t="s">
        <v>6</v>
      </c>
      <c r="CO618" t="s">
        <v>37</v>
      </c>
      <c r="CP618">
        <v>46083</v>
      </c>
      <c r="CQ618">
        <v>1</v>
      </c>
      <c r="CR618">
        <v>1</v>
      </c>
      <c r="CT618">
        <v>1</v>
      </c>
      <c r="CV618">
        <v>4.1666666666666669E-4</v>
      </c>
      <c r="CW618">
        <v>4.1666666666666669E-4</v>
      </c>
      <c r="CX618">
        <v>0.24347222222222223</v>
      </c>
      <c r="CY618">
        <v>0.10506944444444444</v>
      </c>
      <c r="CZ618">
        <v>49</v>
      </c>
      <c r="DA618">
        <v>79</v>
      </c>
      <c r="DB618">
        <v>27</v>
      </c>
      <c r="DC618" t="s">
        <v>832</v>
      </c>
      <c r="DD618">
        <v>15237</v>
      </c>
      <c r="DE618">
        <v>0.55100000000000005</v>
      </c>
      <c r="DF618">
        <v>7</v>
      </c>
      <c r="DG618">
        <v>0.25929999999999997</v>
      </c>
      <c r="DH618">
        <v>4376</v>
      </c>
      <c r="DI618">
        <v>625</v>
      </c>
      <c r="DJ618">
        <v>2950</v>
      </c>
      <c r="DK618">
        <v>0.67410000000000003</v>
      </c>
      <c r="DL618">
        <v>0.13320000000000001</v>
      </c>
      <c r="DM618">
        <v>72</v>
      </c>
      <c r="DN618">
        <v>738</v>
      </c>
    </row>
    <row r="619" spans="91:118" x14ac:dyDescent="0.25">
      <c r="CM619" t="s">
        <v>637</v>
      </c>
      <c r="CN619" t="s">
        <v>6</v>
      </c>
      <c r="CO619" t="s">
        <v>50</v>
      </c>
      <c r="CP619">
        <v>46085</v>
      </c>
      <c r="CQ619">
        <v>1</v>
      </c>
      <c r="CR619">
        <v>1</v>
      </c>
      <c r="CT619">
        <v>1</v>
      </c>
      <c r="CV619">
        <v>1.273148148148148E-4</v>
      </c>
      <c r="CW619">
        <v>1.273148148148148E-4</v>
      </c>
      <c r="CX619">
        <v>0.22320601851851851</v>
      </c>
      <c r="CY619">
        <v>0.12061342592592593</v>
      </c>
      <c r="CZ619">
        <v>103</v>
      </c>
      <c r="DA619">
        <v>204</v>
      </c>
      <c r="DB619">
        <v>17</v>
      </c>
      <c r="DC619" t="s">
        <v>775</v>
      </c>
      <c r="DD619">
        <v>16777</v>
      </c>
      <c r="DE619">
        <v>0.16500000000000001</v>
      </c>
      <c r="DF619">
        <v>1</v>
      </c>
      <c r="DG619">
        <v>5.8799999999999998E-2</v>
      </c>
      <c r="DH619">
        <v>300</v>
      </c>
      <c r="DI619">
        <v>300</v>
      </c>
      <c r="DJ619">
        <v>300</v>
      </c>
      <c r="DK619">
        <v>1</v>
      </c>
      <c r="DL619">
        <v>0.30370000000000003</v>
      </c>
      <c r="DM619">
        <v>72</v>
      </c>
      <c r="DN619">
        <v>300</v>
      </c>
    </row>
    <row r="620" spans="91:118" x14ac:dyDescent="0.25">
      <c r="CM620" t="s">
        <v>637</v>
      </c>
      <c r="CN620" t="s">
        <v>6</v>
      </c>
      <c r="CO620" t="s">
        <v>50</v>
      </c>
      <c r="CP620">
        <v>46111</v>
      </c>
      <c r="CQ620">
        <v>1</v>
      </c>
      <c r="CR620">
        <v>1</v>
      </c>
      <c r="CS620">
        <v>1</v>
      </c>
      <c r="CV620">
        <v>1.3356481481481481E-2</v>
      </c>
      <c r="CW620">
        <v>1.3356481481481481E-2</v>
      </c>
      <c r="CX620">
        <v>0.18975694444444444</v>
      </c>
      <c r="CY620">
        <v>0.1930787037037037</v>
      </c>
      <c r="CZ620">
        <v>110</v>
      </c>
      <c r="DA620">
        <v>195</v>
      </c>
      <c r="DB620">
        <v>19</v>
      </c>
      <c r="DC620" t="s">
        <v>686</v>
      </c>
      <c r="DD620">
        <v>17595</v>
      </c>
      <c r="DE620">
        <v>0.17269999999999999</v>
      </c>
      <c r="DF620">
        <v>2</v>
      </c>
      <c r="DG620">
        <v>0.1053</v>
      </c>
      <c r="DH620">
        <v>8100</v>
      </c>
      <c r="DI620">
        <v>4050</v>
      </c>
      <c r="DJ620">
        <v>8100</v>
      </c>
      <c r="DK620">
        <v>1</v>
      </c>
      <c r="DL620">
        <v>0.1203</v>
      </c>
      <c r="DM620">
        <v>72</v>
      </c>
      <c r="DN620">
        <v>4050</v>
      </c>
    </row>
    <row r="621" spans="91:118" x14ac:dyDescent="0.25">
      <c r="CM621" t="s">
        <v>637</v>
      </c>
      <c r="CN621" t="s">
        <v>6</v>
      </c>
      <c r="CO621" t="s">
        <v>11</v>
      </c>
      <c r="CP621">
        <v>46090</v>
      </c>
      <c r="CQ621">
        <v>1</v>
      </c>
      <c r="CR621">
        <v>1</v>
      </c>
      <c r="CT621">
        <v>1</v>
      </c>
      <c r="CV621">
        <v>4.6296296296296294E-5</v>
      </c>
      <c r="CW621">
        <v>4.6296296296296294E-5</v>
      </c>
      <c r="CX621">
        <v>0.27266203703703706</v>
      </c>
      <c r="CY621">
        <v>5.1724537037037034E-2</v>
      </c>
      <c r="CZ621">
        <v>86</v>
      </c>
      <c r="DA621">
        <v>182</v>
      </c>
      <c r="DB621">
        <v>24</v>
      </c>
      <c r="DC621" t="s">
        <v>1058</v>
      </c>
      <c r="DD621">
        <v>11892</v>
      </c>
      <c r="DE621">
        <v>0.27910000000000001</v>
      </c>
      <c r="DF621">
        <v>3</v>
      </c>
      <c r="DG621">
        <v>0.125</v>
      </c>
      <c r="DH621">
        <v>6000</v>
      </c>
      <c r="DI621">
        <v>2000</v>
      </c>
      <c r="DJ621">
        <v>5200</v>
      </c>
      <c r="DK621">
        <v>0.86670000000000003</v>
      </c>
      <c r="DL621">
        <v>0.1195</v>
      </c>
      <c r="DM621">
        <v>72</v>
      </c>
      <c r="DN621">
        <v>2600</v>
      </c>
    </row>
    <row r="622" spans="91:118" x14ac:dyDescent="0.25">
      <c r="CM622" t="s">
        <v>637</v>
      </c>
      <c r="CN622" t="s">
        <v>6</v>
      </c>
      <c r="CO622" t="s">
        <v>11</v>
      </c>
      <c r="CP622">
        <v>46105</v>
      </c>
      <c r="CQ622">
        <v>1</v>
      </c>
      <c r="CR622">
        <v>1</v>
      </c>
      <c r="CT622">
        <v>1</v>
      </c>
      <c r="CV622">
        <v>1.7361111111111112E-4</v>
      </c>
      <c r="CW622">
        <v>1.7361111111111112E-4</v>
      </c>
      <c r="CX622">
        <v>0.25702546296296297</v>
      </c>
      <c r="CY622">
        <v>0.13582175925925927</v>
      </c>
      <c r="CZ622">
        <v>124</v>
      </c>
      <c r="DA622">
        <v>229</v>
      </c>
      <c r="DB622">
        <v>34</v>
      </c>
      <c r="DC622" t="s">
        <v>788</v>
      </c>
      <c r="DD622">
        <v>27687</v>
      </c>
      <c r="DE622">
        <v>0.2742</v>
      </c>
      <c r="DF622">
        <v>2</v>
      </c>
      <c r="DG622">
        <v>5.8799999999999998E-2</v>
      </c>
      <c r="DH622">
        <v>5053</v>
      </c>
      <c r="DI622">
        <v>2527</v>
      </c>
      <c r="DJ622">
        <v>2000</v>
      </c>
      <c r="DK622">
        <v>0.39579999999999999</v>
      </c>
      <c r="DL622">
        <v>0.1241</v>
      </c>
      <c r="DM622">
        <v>72</v>
      </c>
      <c r="DN622">
        <v>2000</v>
      </c>
    </row>
    <row r="623" spans="91:118" x14ac:dyDescent="0.25">
      <c r="CM623" t="s">
        <v>637</v>
      </c>
      <c r="CN623" t="s">
        <v>6</v>
      </c>
      <c r="CO623" t="s">
        <v>97</v>
      </c>
      <c r="CP623">
        <v>46092</v>
      </c>
      <c r="CQ623">
        <v>1</v>
      </c>
      <c r="CR623">
        <v>1</v>
      </c>
      <c r="CT623">
        <v>1</v>
      </c>
      <c r="CV623">
        <v>5.7870370370370373E-5</v>
      </c>
      <c r="CW623">
        <v>5.7870370370370373E-5</v>
      </c>
      <c r="CX623">
        <v>0.23212962962962963</v>
      </c>
      <c r="CY623">
        <v>0.11182870370370371</v>
      </c>
      <c r="CZ623">
        <v>86</v>
      </c>
      <c r="DA623">
        <v>167</v>
      </c>
      <c r="DB623">
        <v>20</v>
      </c>
      <c r="DC623">
        <v>1.75</v>
      </c>
      <c r="DD623">
        <v>27411</v>
      </c>
      <c r="DE623">
        <v>0.2326</v>
      </c>
      <c r="DF623">
        <v>2</v>
      </c>
      <c r="DG623">
        <v>0.1</v>
      </c>
      <c r="DH623">
        <v>5400</v>
      </c>
      <c r="DI623">
        <v>2700</v>
      </c>
      <c r="DJ623">
        <v>4000</v>
      </c>
      <c r="DK623">
        <v>0.74070000000000003</v>
      </c>
      <c r="DM623">
        <v>72</v>
      </c>
      <c r="DN623">
        <v>4000</v>
      </c>
    </row>
    <row r="624" spans="91:118" x14ac:dyDescent="0.25">
      <c r="CM624" t="s">
        <v>637</v>
      </c>
      <c r="CN624" t="s">
        <v>6</v>
      </c>
      <c r="CO624" t="s">
        <v>34</v>
      </c>
      <c r="CP624">
        <v>46086</v>
      </c>
      <c r="CQ624">
        <v>1</v>
      </c>
      <c r="CR624">
        <v>1</v>
      </c>
      <c r="CT624">
        <v>1</v>
      </c>
      <c r="CV624">
        <v>2.3148148148148147E-5</v>
      </c>
      <c r="CW624">
        <v>2.3148148148148147E-5</v>
      </c>
      <c r="CX624">
        <v>0.24686342592592592</v>
      </c>
      <c r="CY624">
        <v>0.17508101851851851</v>
      </c>
      <c r="CZ624">
        <v>142</v>
      </c>
      <c r="DA624">
        <v>160</v>
      </c>
      <c r="DB624">
        <v>8</v>
      </c>
      <c r="DC624">
        <v>1.625</v>
      </c>
      <c r="DD624">
        <v>21097</v>
      </c>
      <c r="DE624">
        <v>5.6300000000000003E-2</v>
      </c>
      <c r="DF624">
        <v>1</v>
      </c>
      <c r="DG624">
        <v>0.125</v>
      </c>
      <c r="DH624">
        <v>1050</v>
      </c>
      <c r="DI624">
        <v>1050</v>
      </c>
      <c r="DM624">
        <v>72</v>
      </c>
    </row>
    <row r="625" spans="91:118" x14ac:dyDescent="0.25">
      <c r="CM625" t="s">
        <v>637</v>
      </c>
      <c r="CN625" t="s">
        <v>7</v>
      </c>
      <c r="CO625" t="s">
        <v>41</v>
      </c>
      <c r="CP625">
        <v>46090</v>
      </c>
      <c r="CQ625">
        <v>1</v>
      </c>
      <c r="CR625">
        <v>1</v>
      </c>
      <c r="CT625">
        <v>1</v>
      </c>
      <c r="CV625">
        <v>0</v>
      </c>
      <c r="CW625">
        <v>0</v>
      </c>
      <c r="CX625">
        <v>0.206875</v>
      </c>
      <c r="CY625">
        <v>0.10331018518518519</v>
      </c>
      <c r="CZ625">
        <v>75</v>
      </c>
      <c r="DA625">
        <v>150</v>
      </c>
      <c r="DB625">
        <v>22</v>
      </c>
      <c r="DC625" t="s">
        <v>743</v>
      </c>
      <c r="DD625">
        <v>4008</v>
      </c>
      <c r="DE625">
        <v>0.29330000000000001</v>
      </c>
      <c r="DF625">
        <v>2</v>
      </c>
      <c r="DG625">
        <v>9.0899999999999995E-2</v>
      </c>
      <c r="DH625">
        <v>1200</v>
      </c>
      <c r="DI625">
        <v>600</v>
      </c>
      <c r="DM625">
        <v>72</v>
      </c>
    </row>
    <row r="626" spans="91:118" x14ac:dyDescent="0.25">
      <c r="CM626" t="s">
        <v>637</v>
      </c>
      <c r="CN626" t="s">
        <v>7</v>
      </c>
      <c r="CO626" t="s">
        <v>566</v>
      </c>
      <c r="CP626">
        <v>46112</v>
      </c>
      <c r="CQ626">
        <v>1</v>
      </c>
      <c r="CR626">
        <v>1</v>
      </c>
      <c r="CS626">
        <v>1</v>
      </c>
      <c r="CV626">
        <v>7.9282407407407409E-3</v>
      </c>
      <c r="CW626">
        <v>7.9282407407407409E-3</v>
      </c>
      <c r="CX626">
        <v>0.20553240740740741</v>
      </c>
      <c r="CY626">
        <v>0.18927083333333333</v>
      </c>
      <c r="CZ626">
        <v>60</v>
      </c>
      <c r="DA626">
        <v>190</v>
      </c>
      <c r="DB626">
        <v>30</v>
      </c>
      <c r="DC626" t="s">
        <v>988</v>
      </c>
      <c r="DD626">
        <v>25380</v>
      </c>
      <c r="DE626">
        <v>0.5</v>
      </c>
      <c r="DF626">
        <v>1</v>
      </c>
      <c r="DG626">
        <v>3.3300000000000003E-2</v>
      </c>
      <c r="DH626">
        <v>400</v>
      </c>
      <c r="DI626">
        <v>400</v>
      </c>
      <c r="DJ626">
        <v>400</v>
      </c>
      <c r="DK626">
        <v>1</v>
      </c>
      <c r="DL626">
        <v>0.36299999999999999</v>
      </c>
      <c r="DM626">
        <v>72</v>
      </c>
      <c r="DN626">
        <v>400</v>
      </c>
    </row>
    <row r="627" spans="91:118" x14ac:dyDescent="0.25">
      <c r="CM627" t="s">
        <v>637</v>
      </c>
      <c r="CN627" t="s">
        <v>3</v>
      </c>
      <c r="CO627" t="s">
        <v>174</v>
      </c>
      <c r="CP627">
        <v>46091</v>
      </c>
      <c r="CQ627">
        <v>1</v>
      </c>
      <c r="CR627">
        <v>1</v>
      </c>
      <c r="CS627">
        <v>1</v>
      </c>
      <c r="CV627">
        <v>9.5231481481481486E-2</v>
      </c>
      <c r="CW627">
        <v>9.5231481481481486E-2</v>
      </c>
      <c r="CX627">
        <v>0.24560185185185185</v>
      </c>
      <c r="CY627">
        <v>0.10084490740740741</v>
      </c>
      <c r="CZ627">
        <v>209</v>
      </c>
      <c r="DA627">
        <v>271</v>
      </c>
      <c r="DB627">
        <v>37</v>
      </c>
      <c r="DC627" t="s">
        <v>998</v>
      </c>
      <c r="DD627">
        <v>25879</v>
      </c>
      <c r="DE627">
        <v>0.17699999999999999</v>
      </c>
      <c r="DF627">
        <v>1</v>
      </c>
      <c r="DG627">
        <v>2.7E-2</v>
      </c>
      <c r="DH627">
        <v>4000</v>
      </c>
      <c r="DI627">
        <v>4000</v>
      </c>
      <c r="DJ627">
        <v>4000</v>
      </c>
      <c r="DK627">
        <v>1</v>
      </c>
      <c r="DL627">
        <v>0.377</v>
      </c>
      <c r="DM627">
        <v>72</v>
      </c>
      <c r="DN627">
        <v>4000</v>
      </c>
    </row>
    <row r="628" spans="91:118" x14ac:dyDescent="0.25">
      <c r="CM628" t="s">
        <v>637</v>
      </c>
      <c r="CN628" t="s">
        <v>3</v>
      </c>
      <c r="CO628" t="s">
        <v>32</v>
      </c>
      <c r="CP628">
        <v>46083</v>
      </c>
      <c r="CQ628">
        <v>1</v>
      </c>
      <c r="CR628">
        <v>1</v>
      </c>
      <c r="CT628">
        <v>1</v>
      </c>
      <c r="CV628">
        <v>0</v>
      </c>
      <c r="CW628">
        <v>0</v>
      </c>
      <c r="CX628">
        <v>0.23072916666666668</v>
      </c>
      <c r="CY628">
        <v>0.10376157407407408</v>
      </c>
      <c r="CZ628">
        <v>75</v>
      </c>
      <c r="DA628">
        <v>152</v>
      </c>
      <c r="DB628">
        <v>37</v>
      </c>
      <c r="DC628" t="s">
        <v>1059</v>
      </c>
      <c r="DD628">
        <v>19014</v>
      </c>
      <c r="DE628">
        <v>0.49330000000000002</v>
      </c>
      <c r="DF628">
        <v>6</v>
      </c>
      <c r="DG628">
        <v>0.16220000000000001</v>
      </c>
      <c r="DH628">
        <v>6398</v>
      </c>
      <c r="DI628">
        <v>1066</v>
      </c>
      <c r="DJ628">
        <v>3280</v>
      </c>
      <c r="DK628">
        <v>0.51270000000000004</v>
      </c>
      <c r="DL628">
        <v>6.8699999999999997E-2</v>
      </c>
      <c r="DM628">
        <v>72</v>
      </c>
      <c r="DN628">
        <v>1640</v>
      </c>
    </row>
    <row r="629" spans="91:118" x14ac:dyDescent="0.25">
      <c r="CM629" t="s">
        <v>637</v>
      </c>
      <c r="CN629" t="s">
        <v>3</v>
      </c>
      <c r="CO629" t="s">
        <v>32</v>
      </c>
      <c r="CP629">
        <v>46101</v>
      </c>
      <c r="CQ629">
        <v>1</v>
      </c>
      <c r="CR629">
        <v>1</v>
      </c>
      <c r="CT629">
        <v>1</v>
      </c>
      <c r="CV629">
        <v>1.1574074074074075E-4</v>
      </c>
      <c r="CW629">
        <v>1.1574074074074075E-4</v>
      </c>
      <c r="CX629">
        <v>0.21318287037037037</v>
      </c>
      <c r="CY629">
        <v>0.14123842592592592</v>
      </c>
      <c r="CZ629">
        <v>88</v>
      </c>
      <c r="DA629">
        <v>180</v>
      </c>
      <c r="DB629">
        <v>25</v>
      </c>
      <c r="DC629">
        <v>1.72</v>
      </c>
      <c r="DD629">
        <v>29891</v>
      </c>
      <c r="DE629">
        <v>0.28410000000000002</v>
      </c>
      <c r="DF629">
        <v>2</v>
      </c>
      <c r="DG629">
        <v>0.08</v>
      </c>
      <c r="DH629">
        <v>2900</v>
      </c>
      <c r="DI629">
        <v>1450</v>
      </c>
      <c r="DJ629">
        <v>2500</v>
      </c>
      <c r="DK629">
        <v>0.86209999999999998</v>
      </c>
      <c r="DL629">
        <v>0.12590000000000001</v>
      </c>
      <c r="DM629">
        <v>72</v>
      </c>
      <c r="DN629">
        <v>2500</v>
      </c>
    </row>
    <row r="630" spans="91:118" x14ac:dyDescent="0.25">
      <c r="CM630" t="s">
        <v>637</v>
      </c>
      <c r="CN630" t="s">
        <v>3</v>
      </c>
      <c r="CO630" t="s">
        <v>32</v>
      </c>
      <c r="CP630">
        <v>46108</v>
      </c>
      <c r="CQ630">
        <v>1</v>
      </c>
      <c r="CR630">
        <v>1</v>
      </c>
      <c r="CT630">
        <v>1</v>
      </c>
      <c r="CV630">
        <v>1.273148148148148E-4</v>
      </c>
      <c r="CW630">
        <v>1.273148148148148E-4</v>
      </c>
      <c r="CX630">
        <v>0.22449074074074074</v>
      </c>
      <c r="CY630">
        <v>0.12952546296296297</v>
      </c>
      <c r="CZ630">
        <v>112</v>
      </c>
      <c r="DA630">
        <v>197</v>
      </c>
      <c r="DB630">
        <v>30</v>
      </c>
      <c r="DC630">
        <v>1.8</v>
      </c>
      <c r="DD630">
        <v>28084</v>
      </c>
      <c r="DE630">
        <v>0.26790000000000003</v>
      </c>
      <c r="DF630">
        <v>1</v>
      </c>
      <c r="DG630">
        <v>3.3300000000000003E-2</v>
      </c>
      <c r="DH630">
        <v>8000</v>
      </c>
      <c r="DI630">
        <v>8000</v>
      </c>
      <c r="DJ630">
        <v>8000</v>
      </c>
      <c r="DK630">
        <v>1</v>
      </c>
      <c r="DL630">
        <v>0.1414</v>
      </c>
      <c r="DM630">
        <v>72</v>
      </c>
      <c r="DN630">
        <v>8000</v>
      </c>
    </row>
    <row r="631" spans="91:118" x14ac:dyDescent="0.25">
      <c r="CM631" t="s">
        <v>637</v>
      </c>
      <c r="CN631" t="s">
        <v>3</v>
      </c>
      <c r="CO631" t="s">
        <v>29</v>
      </c>
      <c r="CP631">
        <v>46087</v>
      </c>
      <c r="CQ631">
        <v>1</v>
      </c>
      <c r="CR631">
        <v>1</v>
      </c>
      <c r="CS631">
        <v>1</v>
      </c>
      <c r="CV631">
        <v>7.2453703703703708E-3</v>
      </c>
      <c r="CW631">
        <v>7.2453703703703708E-3</v>
      </c>
      <c r="CX631">
        <v>0.23869212962962963</v>
      </c>
      <c r="CY631">
        <v>6.8020833333333336E-2</v>
      </c>
      <c r="CZ631">
        <v>91</v>
      </c>
      <c r="DA631">
        <v>172</v>
      </c>
      <c r="DB631">
        <v>12</v>
      </c>
      <c r="DC631">
        <v>2.25</v>
      </c>
      <c r="DD631">
        <v>14998</v>
      </c>
      <c r="DE631">
        <v>0.13189999999999999</v>
      </c>
      <c r="DF631">
        <v>2</v>
      </c>
      <c r="DG631">
        <v>0.16669999999999999</v>
      </c>
      <c r="DH631">
        <v>1820</v>
      </c>
      <c r="DI631">
        <v>910</v>
      </c>
      <c r="DJ631">
        <v>1220</v>
      </c>
      <c r="DK631">
        <v>0.67030000000000001</v>
      </c>
      <c r="DL631">
        <v>0.69359999999999999</v>
      </c>
      <c r="DM631">
        <v>72</v>
      </c>
      <c r="DN631">
        <v>610</v>
      </c>
    </row>
    <row r="632" spans="91:118" x14ac:dyDescent="0.25">
      <c r="CM632" t="s">
        <v>637</v>
      </c>
      <c r="CN632" t="s">
        <v>3</v>
      </c>
      <c r="CO632" t="s">
        <v>29</v>
      </c>
      <c r="CP632">
        <v>46094</v>
      </c>
      <c r="CQ632">
        <v>1</v>
      </c>
      <c r="CR632">
        <v>1</v>
      </c>
      <c r="CS632">
        <v>1</v>
      </c>
      <c r="CV632">
        <v>1.1168981481481481E-2</v>
      </c>
      <c r="CW632">
        <v>1.1168981481481481E-2</v>
      </c>
      <c r="CX632">
        <v>0.22163194444444445</v>
      </c>
      <c r="CY632">
        <v>0.12005787037037037</v>
      </c>
      <c r="CZ632">
        <v>108</v>
      </c>
      <c r="DA632">
        <v>191</v>
      </c>
      <c r="DB632">
        <v>20</v>
      </c>
      <c r="DC632">
        <v>1.85</v>
      </c>
      <c r="DD632">
        <v>17354</v>
      </c>
      <c r="DE632">
        <v>0.1852</v>
      </c>
      <c r="DF632">
        <v>1</v>
      </c>
      <c r="DG632">
        <v>0.05</v>
      </c>
      <c r="DH632">
        <v>83</v>
      </c>
      <c r="DI632">
        <v>83</v>
      </c>
      <c r="DJ632">
        <v>83</v>
      </c>
      <c r="DK632">
        <v>1</v>
      </c>
      <c r="DL632">
        <v>0.73440000000000005</v>
      </c>
      <c r="DM632">
        <v>72</v>
      </c>
      <c r="DN632">
        <v>83</v>
      </c>
    </row>
    <row r="633" spans="91:118" x14ac:dyDescent="0.25">
      <c r="CM633" t="s">
        <v>637</v>
      </c>
      <c r="CN633" t="s">
        <v>3</v>
      </c>
      <c r="CO633" t="s">
        <v>79</v>
      </c>
      <c r="CP633">
        <v>46092</v>
      </c>
      <c r="CQ633">
        <v>1</v>
      </c>
      <c r="CR633">
        <v>1</v>
      </c>
      <c r="CT633">
        <v>1</v>
      </c>
      <c r="CV633">
        <v>0</v>
      </c>
      <c r="CW633">
        <v>0</v>
      </c>
      <c r="CX633">
        <v>9.8518518518518519E-2</v>
      </c>
      <c r="CY633">
        <v>6.7280092592592586E-2</v>
      </c>
      <c r="CZ633">
        <v>63</v>
      </c>
      <c r="DA633">
        <v>165</v>
      </c>
      <c r="DB633">
        <v>14</v>
      </c>
      <c r="DC633" t="s">
        <v>765</v>
      </c>
      <c r="DD633">
        <v>9457</v>
      </c>
      <c r="DE633">
        <v>0.22220000000000001</v>
      </c>
      <c r="DF633">
        <v>1</v>
      </c>
      <c r="DG633">
        <v>7.1400000000000005E-2</v>
      </c>
      <c r="DH633">
        <v>1000</v>
      </c>
      <c r="DI633">
        <v>1000</v>
      </c>
      <c r="DM633">
        <v>72</v>
      </c>
    </row>
    <row r="634" spans="91:118" x14ac:dyDescent="0.25">
      <c r="CM634" t="s">
        <v>637</v>
      </c>
      <c r="CN634" t="s">
        <v>3</v>
      </c>
      <c r="CO634" t="s">
        <v>78</v>
      </c>
      <c r="CP634">
        <v>46091</v>
      </c>
      <c r="CQ634">
        <v>1</v>
      </c>
      <c r="CR634">
        <v>1</v>
      </c>
      <c r="CT634">
        <v>1</v>
      </c>
      <c r="CV634">
        <v>2.3148148148148149E-4</v>
      </c>
      <c r="CW634">
        <v>2.3148148148148149E-4</v>
      </c>
      <c r="CX634">
        <v>0.34369212962962964</v>
      </c>
      <c r="CY634">
        <v>7.6377314814814815E-2</v>
      </c>
      <c r="CZ634">
        <v>97</v>
      </c>
      <c r="DA634">
        <v>200</v>
      </c>
      <c r="DB634">
        <v>51</v>
      </c>
      <c r="DC634">
        <v>2</v>
      </c>
      <c r="DD634">
        <v>32558</v>
      </c>
      <c r="DE634">
        <v>0.52580000000000005</v>
      </c>
      <c r="DF634">
        <v>2</v>
      </c>
      <c r="DG634">
        <v>3.9199999999999999E-2</v>
      </c>
      <c r="DH634">
        <v>2000</v>
      </c>
      <c r="DI634">
        <v>1000</v>
      </c>
      <c r="DM634">
        <v>72</v>
      </c>
    </row>
    <row r="635" spans="91:118" x14ac:dyDescent="0.25">
      <c r="CM635" t="s">
        <v>637</v>
      </c>
      <c r="CN635" t="s">
        <v>125</v>
      </c>
      <c r="CO635" t="s">
        <v>12</v>
      </c>
      <c r="CP635">
        <v>46090</v>
      </c>
      <c r="CQ635">
        <v>1</v>
      </c>
      <c r="CR635">
        <v>1</v>
      </c>
      <c r="CT635">
        <v>1</v>
      </c>
      <c r="CV635">
        <v>1.7361111111111112E-4</v>
      </c>
      <c r="CW635">
        <v>1.7361111111111112E-4</v>
      </c>
      <c r="CX635">
        <v>0.22940972222222222</v>
      </c>
      <c r="CY635">
        <v>8.5833333333333331E-2</v>
      </c>
      <c r="CZ635">
        <v>49</v>
      </c>
      <c r="DA635">
        <v>147</v>
      </c>
      <c r="DB635">
        <v>10</v>
      </c>
      <c r="DC635">
        <v>1.5</v>
      </c>
      <c r="DD635">
        <v>17056</v>
      </c>
      <c r="DE635">
        <v>0.2041</v>
      </c>
      <c r="DF635">
        <v>1</v>
      </c>
      <c r="DG635">
        <v>0.1</v>
      </c>
      <c r="DH635">
        <v>500</v>
      </c>
      <c r="DI635">
        <v>500</v>
      </c>
      <c r="DM635">
        <v>70</v>
      </c>
    </row>
    <row r="636" spans="91:118" x14ac:dyDescent="0.25">
      <c r="CM636" t="s">
        <v>637</v>
      </c>
      <c r="CN636" t="s">
        <v>125</v>
      </c>
      <c r="CO636" t="s">
        <v>59</v>
      </c>
      <c r="CP636">
        <v>46083</v>
      </c>
      <c r="CQ636">
        <v>1</v>
      </c>
      <c r="CR636">
        <v>1</v>
      </c>
      <c r="CT636">
        <v>1</v>
      </c>
      <c r="CV636">
        <v>5.7870370370370373E-5</v>
      </c>
      <c r="CW636">
        <v>5.7870370370370373E-5</v>
      </c>
      <c r="CX636">
        <v>0.28708333333333336</v>
      </c>
      <c r="CY636">
        <v>5.7060185185185186E-2</v>
      </c>
      <c r="CZ636">
        <v>188</v>
      </c>
      <c r="DA636">
        <v>368</v>
      </c>
      <c r="DB636">
        <v>28</v>
      </c>
      <c r="DC636">
        <v>1.75</v>
      </c>
      <c r="DD636">
        <v>37386</v>
      </c>
      <c r="DE636">
        <v>0.1489</v>
      </c>
      <c r="DF636">
        <v>10</v>
      </c>
      <c r="DG636">
        <v>0.35709999999999997</v>
      </c>
      <c r="DH636">
        <v>11562</v>
      </c>
      <c r="DI636">
        <v>1156</v>
      </c>
      <c r="DJ636">
        <v>8192</v>
      </c>
      <c r="DK636">
        <v>0.70850000000000002</v>
      </c>
      <c r="DL636">
        <v>0.1678</v>
      </c>
      <c r="DM636">
        <v>70</v>
      </c>
      <c r="DN636">
        <v>1024</v>
      </c>
    </row>
    <row r="637" spans="91:118" x14ac:dyDescent="0.25">
      <c r="CM637" t="s">
        <v>637</v>
      </c>
      <c r="CN637" t="s">
        <v>2</v>
      </c>
      <c r="CO637" t="s">
        <v>24</v>
      </c>
      <c r="CP637">
        <v>46086</v>
      </c>
      <c r="CQ637">
        <v>1</v>
      </c>
      <c r="CR637">
        <v>1</v>
      </c>
      <c r="CS637">
        <v>1</v>
      </c>
      <c r="CV637">
        <v>4.6643518518518518E-3</v>
      </c>
      <c r="CW637">
        <v>4.6643518518518518E-3</v>
      </c>
      <c r="CX637">
        <v>0.34851851851851851</v>
      </c>
      <c r="CY637">
        <v>7.6574074074074072E-2</v>
      </c>
      <c r="CZ637">
        <v>91</v>
      </c>
      <c r="DA637">
        <v>165</v>
      </c>
      <c r="DB637">
        <v>24</v>
      </c>
      <c r="DC637" t="s">
        <v>814</v>
      </c>
      <c r="DD637">
        <v>32001</v>
      </c>
      <c r="DE637">
        <v>0.26369999999999999</v>
      </c>
      <c r="DF637">
        <v>1</v>
      </c>
      <c r="DG637">
        <v>4.1700000000000001E-2</v>
      </c>
      <c r="DH637">
        <v>265</v>
      </c>
      <c r="DI637">
        <v>265</v>
      </c>
      <c r="DJ637">
        <v>265</v>
      </c>
      <c r="DK637">
        <v>1</v>
      </c>
      <c r="DM637">
        <v>70</v>
      </c>
      <c r="DN637">
        <v>265</v>
      </c>
    </row>
    <row r="638" spans="91:118" x14ac:dyDescent="0.25">
      <c r="CM638" t="s">
        <v>637</v>
      </c>
      <c r="CN638" t="s">
        <v>2</v>
      </c>
      <c r="CO638" t="s">
        <v>13</v>
      </c>
      <c r="CP638">
        <v>46104</v>
      </c>
      <c r="CQ638">
        <v>1</v>
      </c>
      <c r="CR638">
        <v>1</v>
      </c>
      <c r="CT638">
        <v>1</v>
      </c>
      <c r="CV638">
        <v>9.2592592592592588E-5</v>
      </c>
      <c r="CW638">
        <v>9.2592592592592588E-5</v>
      </c>
      <c r="CX638">
        <v>0.19084490740740739</v>
      </c>
      <c r="CY638">
        <v>0.10979166666666666</v>
      </c>
      <c r="CZ638">
        <v>73</v>
      </c>
      <c r="DA638">
        <v>157</v>
      </c>
      <c r="DB638">
        <v>18</v>
      </c>
      <c r="DC638">
        <v>2</v>
      </c>
      <c r="DD638">
        <v>16121</v>
      </c>
      <c r="DE638">
        <v>0.24660000000000001</v>
      </c>
      <c r="DF638">
        <v>2</v>
      </c>
      <c r="DG638">
        <v>0.1111</v>
      </c>
      <c r="DH638">
        <v>2600</v>
      </c>
      <c r="DI638">
        <v>1300</v>
      </c>
      <c r="DJ638">
        <v>1100</v>
      </c>
      <c r="DK638">
        <v>0.42309999999999998</v>
      </c>
      <c r="DL638">
        <v>7.5600000000000001E-2</v>
      </c>
      <c r="DM638">
        <v>70</v>
      </c>
      <c r="DN638">
        <v>1100</v>
      </c>
    </row>
    <row r="639" spans="91:118" x14ac:dyDescent="0.25">
      <c r="CM639" t="s">
        <v>637</v>
      </c>
      <c r="CN639" t="s">
        <v>6</v>
      </c>
      <c r="CO639" t="s">
        <v>19</v>
      </c>
      <c r="CP639">
        <v>46091</v>
      </c>
      <c r="CQ639">
        <v>1</v>
      </c>
      <c r="CR639">
        <v>1</v>
      </c>
      <c r="CT639">
        <v>1</v>
      </c>
      <c r="CV639">
        <v>1.273148148148148E-4</v>
      </c>
      <c r="CW639">
        <v>1.273148148148148E-4</v>
      </c>
      <c r="CX639">
        <v>0.30609953703703702</v>
      </c>
      <c r="CY639">
        <v>0.10320601851851852</v>
      </c>
      <c r="CZ639">
        <v>168</v>
      </c>
      <c r="DA639">
        <v>296</v>
      </c>
      <c r="DB639">
        <v>23</v>
      </c>
      <c r="DC639" t="s">
        <v>957</v>
      </c>
      <c r="DD639">
        <v>55861</v>
      </c>
      <c r="DE639">
        <v>0.13689999999999999</v>
      </c>
      <c r="DF639">
        <v>1</v>
      </c>
      <c r="DG639">
        <v>4.3499999999999997E-2</v>
      </c>
      <c r="DH639">
        <v>400</v>
      </c>
      <c r="DI639">
        <v>400</v>
      </c>
      <c r="DJ639">
        <v>400</v>
      </c>
      <c r="DK639">
        <v>1</v>
      </c>
      <c r="DM639">
        <v>70</v>
      </c>
      <c r="DN639">
        <v>400</v>
      </c>
    </row>
    <row r="640" spans="91:118" x14ac:dyDescent="0.25">
      <c r="CM640" t="s">
        <v>637</v>
      </c>
      <c r="CN640" t="s">
        <v>6</v>
      </c>
      <c r="CO640" t="s">
        <v>81</v>
      </c>
      <c r="CP640">
        <v>46104</v>
      </c>
      <c r="CQ640">
        <v>1</v>
      </c>
      <c r="CR640">
        <v>1</v>
      </c>
      <c r="CS640">
        <v>1</v>
      </c>
      <c r="CV640">
        <v>1.0069444444444445E-2</v>
      </c>
      <c r="CW640">
        <v>1.0069444444444445E-2</v>
      </c>
      <c r="CX640">
        <v>0.1980787037037037</v>
      </c>
      <c r="CY640">
        <v>0.12313657407407408</v>
      </c>
      <c r="CZ640">
        <v>52</v>
      </c>
      <c r="DA640">
        <v>87</v>
      </c>
      <c r="DB640">
        <v>12</v>
      </c>
      <c r="DC640" t="s">
        <v>706</v>
      </c>
      <c r="DD640">
        <v>20219</v>
      </c>
      <c r="DE640">
        <v>0.23080000000000001</v>
      </c>
      <c r="DF640">
        <v>1</v>
      </c>
      <c r="DG640">
        <v>8.3299999999999999E-2</v>
      </c>
      <c r="DH640">
        <v>315</v>
      </c>
      <c r="DI640">
        <v>315</v>
      </c>
      <c r="DJ640">
        <v>315</v>
      </c>
      <c r="DK640">
        <v>1</v>
      </c>
      <c r="DL640">
        <v>0.1799</v>
      </c>
      <c r="DM640">
        <v>70</v>
      </c>
      <c r="DN640">
        <v>315</v>
      </c>
    </row>
    <row r="641" spans="91:118" x14ac:dyDescent="0.25">
      <c r="CM641" t="s">
        <v>637</v>
      </c>
      <c r="CN641" t="s">
        <v>6</v>
      </c>
      <c r="CO641" t="s">
        <v>81</v>
      </c>
      <c r="CP641">
        <v>46111</v>
      </c>
      <c r="CQ641">
        <v>1</v>
      </c>
      <c r="CR641">
        <v>1</v>
      </c>
      <c r="CT641">
        <v>1</v>
      </c>
      <c r="CV641">
        <v>3.4722222222222222E-5</v>
      </c>
      <c r="CW641">
        <v>3.4722222222222222E-5</v>
      </c>
      <c r="CX641">
        <v>0.24539351851851851</v>
      </c>
      <c r="CY641">
        <v>0.15053240740740742</v>
      </c>
      <c r="CZ641">
        <v>112</v>
      </c>
      <c r="DA641">
        <v>176</v>
      </c>
      <c r="DB641">
        <v>18</v>
      </c>
      <c r="DC641" t="s">
        <v>693</v>
      </c>
      <c r="DD641">
        <v>24909</v>
      </c>
      <c r="DE641">
        <v>0.16070000000000001</v>
      </c>
      <c r="DF641">
        <v>4</v>
      </c>
      <c r="DG641">
        <v>0.22220000000000001</v>
      </c>
      <c r="DH641">
        <v>5400</v>
      </c>
      <c r="DI641">
        <v>1350</v>
      </c>
      <c r="DJ641">
        <v>4409</v>
      </c>
      <c r="DK641">
        <v>0.8165</v>
      </c>
      <c r="DL641">
        <v>0.14180000000000001</v>
      </c>
      <c r="DM641">
        <v>70</v>
      </c>
      <c r="DN641">
        <v>1470</v>
      </c>
    </row>
    <row r="642" spans="91:118" x14ac:dyDescent="0.25">
      <c r="CM642" t="s">
        <v>637</v>
      </c>
      <c r="CN642" t="s">
        <v>6</v>
      </c>
      <c r="CO642" t="s">
        <v>37</v>
      </c>
      <c r="CP642">
        <v>46084</v>
      </c>
      <c r="CQ642">
        <v>1</v>
      </c>
      <c r="CR642">
        <v>1</v>
      </c>
      <c r="CT642">
        <v>1</v>
      </c>
      <c r="CV642">
        <v>6.9444444444444444E-5</v>
      </c>
      <c r="CW642">
        <v>6.9444444444444444E-5</v>
      </c>
      <c r="CX642">
        <v>0.17229166666666668</v>
      </c>
      <c r="CY642">
        <v>0.17003472222222221</v>
      </c>
      <c r="CZ642">
        <v>114</v>
      </c>
      <c r="DA642">
        <v>157</v>
      </c>
      <c r="DB642">
        <v>15</v>
      </c>
      <c r="DC642" t="s">
        <v>862</v>
      </c>
      <c r="DD642">
        <v>19568</v>
      </c>
      <c r="DE642">
        <v>0.13159999999999999</v>
      </c>
      <c r="DF642">
        <v>2</v>
      </c>
      <c r="DG642">
        <v>0.1333</v>
      </c>
      <c r="DH642">
        <v>430</v>
      </c>
      <c r="DI642">
        <v>215</v>
      </c>
      <c r="DJ642">
        <v>150</v>
      </c>
      <c r="DK642">
        <v>0.3488</v>
      </c>
      <c r="DL642">
        <v>0.2009</v>
      </c>
      <c r="DM642">
        <v>70</v>
      </c>
      <c r="DN642">
        <v>150</v>
      </c>
    </row>
    <row r="643" spans="91:118" x14ac:dyDescent="0.25">
      <c r="CM643" t="s">
        <v>637</v>
      </c>
      <c r="CN643" t="s">
        <v>6</v>
      </c>
      <c r="CO643" t="s">
        <v>35</v>
      </c>
      <c r="CP643">
        <v>46092</v>
      </c>
      <c r="CQ643">
        <v>1</v>
      </c>
      <c r="CR643">
        <v>1</v>
      </c>
      <c r="CT643">
        <v>1</v>
      </c>
      <c r="CV643">
        <v>8.1018518518518516E-5</v>
      </c>
      <c r="CW643">
        <v>8.1018518518518516E-5</v>
      </c>
      <c r="CX643">
        <v>0.19515046296296296</v>
      </c>
      <c r="CY643">
        <v>0.15937499999999999</v>
      </c>
      <c r="CZ643">
        <v>50</v>
      </c>
      <c r="DA643">
        <v>95</v>
      </c>
      <c r="DB643">
        <v>13</v>
      </c>
      <c r="DC643" t="s">
        <v>707</v>
      </c>
      <c r="DD643">
        <v>20120</v>
      </c>
      <c r="DE643">
        <v>0.26</v>
      </c>
      <c r="DF643">
        <v>2</v>
      </c>
      <c r="DG643">
        <v>0.15379999999999999</v>
      </c>
      <c r="DH643">
        <v>1510</v>
      </c>
      <c r="DI643">
        <v>755</v>
      </c>
      <c r="DJ643">
        <v>410</v>
      </c>
      <c r="DK643">
        <v>0.27150000000000002</v>
      </c>
      <c r="DM643">
        <v>70</v>
      </c>
      <c r="DN643">
        <v>410</v>
      </c>
    </row>
    <row r="644" spans="91:118" x14ac:dyDescent="0.25">
      <c r="CM644" t="s">
        <v>637</v>
      </c>
      <c r="CN644" t="s">
        <v>6</v>
      </c>
      <c r="CO644" t="s">
        <v>35</v>
      </c>
      <c r="CP644">
        <v>46106</v>
      </c>
      <c r="CQ644">
        <v>1</v>
      </c>
      <c r="CR644">
        <v>1</v>
      </c>
      <c r="CT644">
        <v>1</v>
      </c>
      <c r="CV644">
        <v>1.6203703703703703E-4</v>
      </c>
      <c r="CW644">
        <v>1.6203703703703703E-4</v>
      </c>
      <c r="CX644">
        <v>0.13870370370370369</v>
      </c>
      <c r="CY644">
        <v>0.1806712962962963</v>
      </c>
      <c r="CZ644">
        <v>46</v>
      </c>
      <c r="DA644">
        <v>79</v>
      </c>
      <c r="DB644">
        <v>15</v>
      </c>
      <c r="DC644" t="s">
        <v>901</v>
      </c>
      <c r="DD644">
        <v>22749</v>
      </c>
      <c r="DE644">
        <v>0.3261</v>
      </c>
      <c r="DF644">
        <v>1</v>
      </c>
      <c r="DG644">
        <v>6.6699999999999995E-2</v>
      </c>
      <c r="DH644">
        <v>500</v>
      </c>
      <c r="DI644">
        <v>500</v>
      </c>
      <c r="DJ644">
        <v>500</v>
      </c>
      <c r="DK644">
        <v>1</v>
      </c>
      <c r="DL644">
        <v>0.1862</v>
      </c>
      <c r="DM644">
        <v>70</v>
      </c>
      <c r="DN644">
        <v>500</v>
      </c>
    </row>
    <row r="645" spans="91:118" x14ac:dyDescent="0.25">
      <c r="CM645" t="s">
        <v>637</v>
      </c>
      <c r="CN645" t="s">
        <v>6</v>
      </c>
      <c r="CO645" t="s">
        <v>50</v>
      </c>
      <c r="CP645">
        <v>46107</v>
      </c>
      <c r="CQ645">
        <v>1</v>
      </c>
      <c r="CR645">
        <v>1</v>
      </c>
      <c r="CT645">
        <v>1</v>
      </c>
      <c r="CV645">
        <v>1.8518518518518518E-4</v>
      </c>
      <c r="CW645">
        <v>1.8518518518518518E-4</v>
      </c>
      <c r="CX645">
        <v>0.17825231481481482</v>
      </c>
      <c r="CY645">
        <v>0.17954861111111112</v>
      </c>
      <c r="CZ645">
        <v>84</v>
      </c>
      <c r="DA645">
        <v>152</v>
      </c>
      <c r="DB645">
        <v>15</v>
      </c>
      <c r="DC645">
        <v>1.6</v>
      </c>
      <c r="DD645">
        <v>30507</v>
      </c>
      <c r="DE645">
        <v>0.17860000000000001</v>
      </c>
      <c r="DF645">
        <v>1</v>
      </c>
      <c r="DG645">
        <v>6.6699999999999995E-2</v>
      </c>
      <c r="DH645">
        <v>1000</v>
      </c>
      <c r="DI645">
        <v>1000</v>
      </c>
      <c r="DM645">
        <v>70</v>
      </c>
    </row>
    <row r="646" spans="91:118" x14ac:dyDescent="0.25">
      <c r="CM646" t="s">
        <v>637</v>
      </c>
      <c r="CN646" t="s">
        <v>6</v>
      </c>
      <c r="CO646" t="s">
        <v>97</v>
      </c>
      <c r="CP646">
        <v>46094</v>
      </c>
      <c r="CQ646">
        <v>1</v>
      </c>
      <c r="CR646">
        <v>1</v>
      </c>
      <c r="CT646">
        <v>1</v>
      </c>
      <c r="CV646">
        <v>3.4722222222222222E-5</v>
      </c>
      <c r="CW646">
        <v>3.4722222222222222E-5</v>
      </c>
      <c r="CX646">
        <v>0.23766203703703703</v>
      </c>
      <c r="CY646">
        <v>0.12914351851851852</v>
      </c>
      <c r="CZ646">
        <v>157</v>
      </c>
      <c r="DA646">
        <v>220</v>
      </c>
      <c r="DB646">
        <v>35</v>
      </c>
      <c r="DC646" t="s">
        <v>909</v>
      </c>
      <c r="DD646">
        <v>23384</v>
      </c>
      <c r="DE646">
        <v>0.22289999999999999</v>
      </c>
      <c r="DF646">
        <v>1</v>
      </c>
      <c r="DG646">
        <v>2.86E-2</v>
      </c>
      <c r="DH646">
        <v>410</v>
      </c>
      <c r="DI646">
        <v>410</v>
      </c>
      <c r="DJ646">
        <v>410</v>
      </c>
      <c r="DK646">
        <v>1</v>
      </c>
      <c r="DM646">
        <v>70</v>
      </c>
      <c r="DN646">
        <v>410</v>
      </c>
    </row>
    <row r="647" spans="91:118" x14ac:dyDescent="0.25">
      <c r="CM647" t="s">
        <v>637</v>
      </c>
      <c r="CN647" t="s">
        <v>6</v>
      </c>
      <c r="CO647" t="s">
        <v>97</v>
      </c>
      <c r="CP647">
        <v>46104</v>
      </c>
      <c r="CQ647">
        <v>1</v>
      </c>
      <c r="CR647">
        <v>1</v>
      </c>
      <c r="CT647">
        <v>1</v>
      </c>
      <c r="CV647">
        <v>0</v>
      </c>
      <c r="CW647">
        <v>0</v>
      </c>
      <c r="CX647">
        <v>0.16037037037037036</v>
      </c>
      <c r="CY647">
        <v>0.21398148148148149</v>
      </c>
      <c r="CZ647">
        <v>139</v>
      </c>
      <c r="DA647">
        <v>225</v>
      </c>
      <c r="DB647">
        <v>28</v>
      </c>
      <c r="DC647" t="s">
        <v>799</v>
      </c>
      <c r="DD647">
        <v>19383</v>
      </c>
      <c r="DE647">
        <v>0.2014</v>
      </c>
      <c r="DF647">
        <v>1</v>
      </c>
      <c r="DG647">
        <v>3.5700000000000003E-2</v>
      </c>
      <c r="DH647">
        <v>1000</v>
      </c>
      <c r="DI647">
        <v>1000</v>
      </c>
      <c r="DJ647">
        <v>1000</v>
      </c>
      <c r="DK647">
        <v>1</v>
      </c>
      <c r="DL647">
        <v>0.1195</v>
      </c>
      <c r="DM647">
        <v>70</v>
      </c>
      <c r="DN647">
        <v>1000</v>
      </c>
    </row>
    <row r="648" spans="91:118" x14ac:dyDescent="0.25">
      <c r="CM648" t="s">
        <v>637</v>
      </c>
      <c r="CN648" t="s">
        <v>7</v>
      </c>
      <c r="CO648" t="s">
        <v>58</v>
      </c>
      <c r="CP648">
        <v>46085</v>
      </c>
      <c r="CQ648">
        <v>1</v>
      </c>
      <c r="CR648">
        <v>1</v>
      </c>
      <c r="CV648">
        <v>0</v>
      </c>
      <c r="CW648">
        <v>0</v>
      </c>
      <c r="CX648">
        <v>0</v>
      </c>
      <c r="CY648">
        <v>0</v>
      </c>
      <c r="DM648">
        <v>70</v>
      </c>
    </row>
    <row r="649" spans="91:118" x14ac:dyDescent="0.25">
      <c r="CM649" t="s">
        <v>637</v>
      </c>
      <c r="CN649" t="s">
        <v>7</v>
      </c>
      <c r="CO649" t="s">
        <v>58</v>
      </c>
      <c r="CP649">
        <v>46104</v>
      </c>
      <c r="CQ649">
        <v>1</v>
      </c>
      <c r="CR649">
        <v>1</v>
      </c>
      <c r="CV649">
        <v>0</v>
      </c>
      <c r="CW649">
        <v>0</v>
      </c>
      <c r="CX649">
        <v>0</v>
      </c>
      <c r="CY649">
        <v>0</v>
      </c>
      <c r="DM649">
        <v>70</v>
      </c>
    </row>
    <row r="650" spans="91:118" x14ac:dyDescent="0.25">
      <c r="CM650" t="s">
        <v>637</v>
      </c>
      <c r="CN650" t="s">
        <v>7</v>
      </c>
      <c r="CO650" t="s">
        <v>58</v>
      </c>
      <c r="CP650">
        <v>46105</v>
      </c>
      <c r="CQ650">
        <v>1</v>
      </c>
      <c r="CR650">
        <v>1</v>
      </c>
      <c r="CV650">
        <v>0</v>
      </c>
      <c r="CW650">
        <v>0</v>
      </c>
      <c r="CX650">
        <v>0</v>
      </c>
      <c r="CY650">
        <v>0</v>
      </c>
      <c r="DM650">
        <v>70</v>
      </c>
    </row>
    <row r="651" spans="91:118" x14ac:dyDescent="0.25">
      <c r="CM651" t="s">
        <v>637</v>
      </c>
      <c r="CN651" t="s">
        <v>7</v>
      </c>
      <c r="CO651" t="s">
        <v>41</v>
      </c>
      <c r="CP651">
        <v>46094</v>
      </c>
      <c r="CQ651">
        <v>1</v>
      </c>
      <c r="CR651">
        <v>1</v>
      </c>
      <c r="CT651">
        <v>1</v>
      </c>
      <c r="CV651">
        <v>3.4722222222222224E-4</v>
      </c>
      <c r="CW651">
        <v>3.4722222222222224E-4</v>
      </c>
      <c r="CX651">
        <v>0.19525462962962964</v>
      </c>
      <c r="CY651">
        <v>0.14219907407407406</v>
      </c>
      <c r="CZ651">
        <v>77</v>
      </c>
      <c r="DA651">
        <v>141</v>
      </c>
      <c r="DB651">
        <v>29</v>
      </c>
      <c r="DC651" t="s">
        <v>987</v>
      </c>
      <c r="DD651">
        <v>4875</v>
      </c>
      <c r="DE651">
        <v>0.37659999999999999</v>
      </c>
      <c r="DF651">
        <v>1</v>
      </c>
      <c r="DG651">
        <v>3.4500000000000003E-2</v>
      </c>
      <c r="DH651">
        <v>255</v>
      </c>
      <c r="DI651">
        <v>255</v>
      </c>
      <c r="DM651">
        <v>70</v>
      </c>
    </row>
    <row r="652" spans="91:118" x14ac:dyDescent="0.25">
      <c r="CM652" t="s">
        <v>637</v>
      </c>
      <c r="CN652" t="s">
        <v>7</v>
      </c>
      <c r="CO652" t="s">
        <v>51</v>
      </c>
      <c r="CP652">
        <v>46104</v>
      </c>
      <c r="CQ652">
        <v>1</v>
      </c>
      <c r="CR652">
        <v>1</v>
      </c>
      <c r="CV652">
        <v>3.4837962962962965E-3</v>
      </c>
      <c r="CW652">
        <v>3.4837962962962965E-3</v>
      </c>
      <c r="CX652">
        <v>0.17537037037037037</v>
      </c>
      <c r="CY652">
        <v>0.1441550925925926</v>
      </c>
      <c r="CZ652">
        <v>107</v>
      </c>
      <c r="DA652">
        <v>199</v>
      </c>
      <c r="DB652">
        <v>14</v>
      </c>
      <c r="DC652" t="s">
        <v>748</v>
      </c>
      <c r="DD652">
        <v>20422</v>
      </c>
      <c r="DE652">
        <v>0.1308</v>
      </c>
      <c r="DM652">
        <v>70</v>
      </c>
    </row>
    <row r="653" spans="91:118" x14ac:dyDescent="0.25">
      <c r="CM653" t="s">
        <v>637</v>
      </c>
      <c r="CN653" t="s">
        <v>7</v>
      </c>
      <c r="CO653" t="s">
        <v>49</v>
      </c>
      <c r="CP653">
        <v>46105</v>
      </c>
      <c r="CQ653">
        <v>1</v>
      </c>
      <c r="CR653">
        <v>1</v>
      </c>
      <c r="CS653">
        <v>1</v>
      </c>
      <c r="CV653">
        <v>9.3865740740740732E-3</v>
      </c>
      <c r="CW653">
        <v>9.3865740740740732E-3</v>
      </c>
      <c r="CX653">
        <v>0.20686342592592594</v>
      </c>
      <c r="CY653">
        <v>0.1660300925925926</v>
      </c>
      <c r="CZ653">
        <v>68</v>
      </c>
      <c r="DA653">
        <v>117</v>
      </c>
      <c r="DB653">
        <v>13</v>
      </c>
      <c r="DC653" t="s">
        <v>846</v>
      </c>
      <c r="DD653">
        <v>21708</v>
      </c>
      <c r="DE653">
        <v>0.19120000000000001</v>
      </c>
      <c r="DM653">
        <v>70</v>
      </c>
    </row>
    <row r="654" spans="91:118" x14ac:dyDescent="0.25">
      <c r="CM654" t="s">
        <v>637</v>
      </c>
      <c r="CN654" t="s">
        <v>7</v>
      </c>
      <c r="CO654" t="s">
        <v>563</v>
      </c>
      <c r="CP654">
        <v>46085</v>
      </c>
      <c r="CQ654">
        <v>1</v>
      </c>
      <c r="CR654">
        <v>1</v>
      </c>
      <c r="CU654">
        <v>1</v>
      </c>
      <c r="CV654">
        <v>0</v>
      </c>
      <c r="CW654">
        <v>0</v>
      </c>
      <c r="CX654">
        <v>0</v>
      </c>
      <c r="CY654">
        <v>0</v>
      </c>
      <c r="DM654">
        <v>70</v>
      </c>
    </row>
    <row r="655" spans="91:118" x14ac:dyDescent="0.25">
      <c r="CM655" t="s">
        <v>637</v>
      </c>
      <c r="CN655" t="s">
        <v>7</v>
      </c>
      <c r="CO655" t="s">
        <v>565</v>
      </c>
      <c r="CP655">
        <v>46085</v>
      </c>
      <c r="CQ655">
        <v>1</v>
      </c>
      <c r="CR655">
        <v>1</v>
      </c>
      <c r="CS655">
        <v>1</v>
      </c>
      <c r="CV655">
        <v>0.22863425925925926</v>
      </c>
      <c r="CW655">
        <v>0.22863425925925926</v>
      </c>
      <c r="CX655">
        <v>9.8796296296296299E-2</v>
      </c>
      <c r="CY655">
        <v>1.3032407407407407E-2</v>
      </c>
      <c r="CZ655">
        <v>60</v>
      </c>
      <c r="DA655">
        <v>89</v>
      </c>
      <c r="DB655">
        <v>15</v>
      </c>
      <c r="DC655" t="s">
        <v>745</v>
      </c>
      <c r="DD655">
        <v>9580</v>
      </c>
      <c r="DE655">
        <v>0.25</v>
      </c>
      <c r="DM655">
        <v>70</v>
      </c>
    </row>
    <row r="656" spans="91:118" x14ac:dyDescent="0.25">
      <c r="CM656" t="s">
        <v>637</v>
      </c>
      <c r="CN656" t="s">
        <v>7</v>
      </c>
      <c r="CO656" t="s">
        <v>565</v>
      </c>
      <c r="CP656">
        <v>46093</v>
      </c>
      <c r="CQ656">
        <v>1</v>
      </c>
      <c r="CR656">
        <v>1</v>
      </c>
      <c r="CT656">
        <v>1</v>
      </c>
      <c r="CV656">
        <v>3.9351851851851852E-4</v>
      </c>
      <c r="CW656">
        <v>3.9351851851851852E-4</v>
      </c>
      <c r="CX656">
        <v>0.23722222222222222</v>
      </c>
      <c r="CY656">
        <v>0.12481481481481481</v>
      </c>
      <c r="CZ656">
        <v>101</v>
      </c>
      <c r="DA656">
        <v>190</v>
      </c>
      <c r="DB656">
        <v>49</v>
      </c>
      <c r="DC656" t="s">
        <v>1060</v>
      </c>
      <c r="DD656">
        <v>6308</v>
      </c>
      <c r="DE656">
        <v>0.48509999999999998</v>
      </c>
      <c r="DF656">
        <v>2</v>
      </c>
      <c r="DG656">
        <v>4.0800000000000003E-2</v>
      </c>
      <c r="DH656">
        <v>600</v>
      </c>
      <c r="DI656">
        <v>300</v>
      </c>
      <c r="DJ656">
        <v>300</v>
      </c>
      <c r="DK656">
        <v>0.5</v>
      </c>
      <c r="DL656">
        <v>9.9400000000000002E-2</v>
      </c>
      <c r="DM656">
        <v>70</v>
      </c>
      <c r="DN656">
        <v>300</v>
      </c>
    </row>
    <row r="657" spans="91:118" x14ac:dyDescent="0.25">
      <c r="CM657" t="s">
        <v>637</v>
      </c>
      <c r="CN657" t="s">
        <v>7</v>
      </c>
      <c r="CO657" t="s">
        <v>565</v>
      </c>
      <c r="CP657">
        <v>46104</v>
      </c>
      <c r="CQ657">
        <v>1</v>
      </c>
      <c r="CR657">
        <v>1</v>
      </c>
      <c r="CU657">
        <v>1</v>
      </c>
      <c r="CV657">
        <v>0</v>
      </c>
      <c r="CW657">
        <v>0</v>
      </c>
      <c r="CX657">
        <v>0</v>
      </c>
      <c r="CY657">
        <v>0</v>
      </c>
      <c r="DM657">
        <v>70</v>
      </c>
    </row>
    <row r="658" spans="91:118" x14ac:dyDescent="0.25">
      <c r="CM658" t="s">
        <v>637</v>
      </c>
      <c r="CN658" t="s">
        <v>7</v>
      </c>
      <c r="CO658" t="s">
        <v>565</v>
      </c>
      <c r="CP658">
        <v>46105</v>
      </c>
      <c r="CQ658">
        <v>1</v>
      </c>
      <c r="CR658">
        <v>1</v>
      </c>
      <c r="CU658">
        <v>1</v>
      </c>
      <c r="CV658">
        <v>0</v>
      </c>
      <c r="CW658">
        <v>0</v>
      </c>
      <c r="CX658">
        <v>0</v>
      </c>
      <c r="CY658">
        <v>0</v>
      </c>
      <c r="DM658">
        <v>70</v>
      </c>
    </row>
    <row r="659" spans="91:118" x14ac:dyDescent="0.25">
      <c r="CM659" t="s">
        <v>637</v>
      </c>
      <c r="CN659" t="s">
        <v>7</v>
      </c>
      <c r="CO659" t="s">
        <v>549</v>
      </c>
      <c r="CP659">
        <v>46105</v>
      </c>
      <c r="CQ659">
        <v>1</v>
      </c>
      <c r="CR659">
        <v>1</v>
      </c>
      <c r="CS659">
        <v>1</v>
      </c>
      <c r="CV659">
        <v>1.2083333333333333E-2</v>
      </c>
      <c r="CW659">
        <v>1.2083333333333333E-2</v>
      </c>
      <c r="CX659">
        <v>0.25482638888888887</v>
      </c>
      <c r="CY659">
        <v>0.13243055555555555</v>
      </c>
      <c r="CZ659">
        <v>211</v>
      </c>
      <c r="DA659">
        <v>345</v>
      </c>
      <c r="DB659">
        <v>42</v>
      </c>
      <c r="DC659" t="s">
        <v>733</v>
      </c>
      <c r="DD659">
        <v>12285</v>
      </c>
      <c r="DE659">
        <v>0.1991</v>
      </c>
      <c r="DM659">
        <v>70</v>
      </c>
    </row>
    <row r="660" spans="91:118" x14ac:dyDescent="0.25">
      <c r="CM660" t="s">
        <v>637</v>
      </c>
      <c r="CN660" t="s">
        <v>7</v>
      </c>
      <c r="CO660" t="s">
        <v>566</v>
      </c>
      <c r="CP660">
        <v>46085</v>
      </c>
      <c r="CQ660">
        <v>1</v>
      </c>
      <c r="CR660">
        <v>1</v>
      </c>
      <c r="CU660">
        <v>1</v>
      </c>
      <c r="CV660">
        <v>0</v>
      </c>
      <c r="CW660">
        <v>0</v>
      </c>
      <c r="CX660">
        <v>0</v>
      </c>
      <c r="CY660">
        <v>0</v>
      </c>
      <c r="DM660">
        <v>70</v>
      </c>
    </row>
    <row r="661" spans="91:118" x14ac:dyDescent="0.25">
      <c r="CM661" t="s">
        <v>637</v>
      </c>
      <c r="CN661" t="s">
        <v>7</v>
      </c>
      <c r="CO661" t="s">
        <v>73</v>
      </c>
      <c r="CP661">
        <v>46104</v>
      </c>
      <c r="CQ661">
        <v>1</v>
      </c>
      <c r="CR661">
        <v>1</v>
      </c>
      <c r="CS661">
        <v>1</v>
      </c>
      <c r="CV661">
        <v>7.5115740740740742E-3</v>
      </c>
      <c r="CW661">
        <v>7.5115740740740742E-3</v>
      </c>
      <c r="CX661">
        <v>0.1635300925925926</v>
      </c>
      <c r="CY661">
        <v>0.15292824074074074</v>
      </c>
      <c r="CZ661">
        <v>57</v>
      </c>
      <c r="DA661">
        <v>99</v>
      </c>
      <c r="DB661">
        <v>10</v>
      </c>
      <c r="DC661">
        <v>1.4</v>
      </c>
      <c r="DD661">
        <v>15369</v>
      </c>
      <c r="DE661">
        <v>0.1754</v>
      </c>
      <c r="DM661">
        <v>70</v>
      </c>
    </row>
    <row r="662" spans="91:118" x14ac:dyDescent="0.25">
      <c r="CM662" t="s">
        <v>637</v>
      </c>
      <c r="CN662" t="s">
        <v>7</v>
      </c>
      <c r="CO662" t="s">
        <v>557</v>
      </c>
      <c r="CP662">
        <v>46101</v>
      </c>
      <c r="CQ662">
        <v>1</v>
      </c>
      <c r="CR662">
        <v>1</v>
      </c>
      <c r="CT662">
        <v>1</v>
      </c>
      <c r="CV662">
        <v>1.8518518518518518E-4</v>
      </c>
      <c r="CW662">
        <v>1.8518518518518518E-4</v>
      </c>
      <c r="CX662">
        <v>0.19969907407407408</v>
      </c>
      <c r="CY662">
        <v>0.14326388888888889</v>
      </c>
      <c r="CZ662">
        <v>102</v>
      </c>
      <c r="DA662">
        <v>169</v>
      </c>
      <c r="DB662">
        <v>23</v>
      </c>
      <c r="DC662" t="s">
        <v>800</v>
      </c>
      <c r="DD662">
        <v>13493</v>
      </c>
      <c r="DE662">
        <v>0.22550000000000001</v>
      </c>
      <c r="DF662">
        <v>2</v>
      </c>
      <c r="DG662">
        <v>8.6999999999999994E-2</v>
      </c>
      <c r="DH662">
        <v>500</v>
      </c>
      <c r="DI662">
        <v>250</v>
      </c>
      <c r="DM662">
        <v>70</v>
      </c>
    </row>
    <row r="663" spans="91:118" x14ac:dyDescent="0.25">
      <c r="CM663" t="s">
        <v>637</v>
      </c>
      <c r="CN663" t="s">
        <v>7</v>
      </c>
      <c r="CO663" t="s">
        <v>48</v>
      </c>
      <c r="CP663">
        <v>46105</v>
      </c>
      <c r="CQ663">
        <v>1</v>
      </c>
      <c r="CR663">
        <v>1</v>
      </c>
      <c r="CU663">
        <v>1</v>
      </c>
      <c r="CV663">
        <v>0</v>
      </c>
      <c r="CW663">
        <v>0</v>
      </c>
      <c r="CX663">
        <v>0</v>
      </c>
      <c r="CY663">
        <v>0</v>
      </c>
      <c r="DM663">
        <v>70</v>
      </c>
    </row>
    <row r="664" spans="91:118" x14ac:dyDescent="0.25">
      <c r="CM664" t="s">
        <v>637</v>
      </c>
      <c r="CN664" t="s">
        <v>7</v>
      </c>
      <c r="CO664" t="s">
        <v>48</v>
      </c>
      <c r="CP664">
        <v>46107</v>
      </c>
      <c r="CQ664">
        <v>1</v>
      </c>
      <c r="CR664">
        <v>1</v>
      </c>
      <c r="CT664">
        <v>1</v>
      </c>
      <c r="CV664">
        <v>1.273148148148148E-4</v>
      </c>
      <c r="CW664">
        <v>1.273148148148148E-4</v>
      </c>
      <c r="CX664">
        <v>0.2038425925925926</v>
      </c>
      <c r="CY664">
        <v>0.14196759259259259</v>
      </c>
      <c r="CZ664">
        <v>75</v>
      </c>
      <c r="DA664">
        <v>97</v>
      </c>
      <c r="DB664">
        <v>19</v>
      </c>
      <c r="DC664" t="s">
        <v>939</v>
      </c>
      <c r="DD664">
        <v>15543</v>
      </c>
      <c r="DE664">
        <v>0.25330000000000003</v>
      </c>
      <c r="DF664">
        <v>1</v>
      </c>
      <c r="DG664">
        <v>5.2600000000000001E-2</v>
      </c>
      <c r="DH664">
        <v>240</v>
      </c>
      <c r="DI664">
        <v>240</v>
      </c>
      <c r="DM664">
        <v>70</v>
      </c>
    </row>
    <row r="665" spans="91:118" x14ac:dyDescent="0.25">
      <c r="CM665" t="s">
        <v>637</v>
      </c>
      <c r="CN665" t="s">
        <v>3</v>
      </c>
      <c r="CO665" t="s">
        <v>174</v>
      </c>
      <c r="CP665">
        <v>46094</v>
      </c>
      <c r="CQ665">
        <v>1</v>
      </c>
      <c r="CR665">
        <v>1</v>
      </c>
      <c r="CT665">
        <v>1</v>
      </c>
      <c r="CV665">
        <v>0</v>
      </c>
      <c r="CW665">
        <v>0</v>
      </c>
      <c r="CX665">
        <v>0.21979166666666666</v>
      </c>
      <c r="CY665">
        <v>0.14644675925925926</v>
      </c>
      <c r="CZ665">
        <v>202</v>
      </c>
      <c r="DA665">
        <v>298</v>
      </c>
      <c r="DB665">
        <v>25</v>
      </c>
      <c r="DC665">
        <v>2.2000000000000002</v>
      </c>
      <c r="DD665">
        <v>8952</v>
      </c>
      <c r="DE665">
        <v>0.12379999999999999</v>
      </c>
      <c r="DF665">
        <v>1</v>
      </c>
      <c r="DG665">
        <v>0.04</v>
      </c>
      <c r="DH665">
        <v>200</v>
      </c>
      <c r="DI665">
        <v>200</v>
      </c>
      <c r="DJ665">
        <v>200</v>
      </c>
      <c r="DK665">
        <v>1</v>
      </c>
      <c r="DL665">
        <v>0.42970000000000003</v>
      </c>
      <c r="DM665">
        <v>70</v>
      </c>
      <c r="DN665">
        <v>200</v>
      </c>
    </row>
    <row r="666" spans="91:118" x14ac:dyDescent="0.25">
      <c r="CM666" t="s">
        <v>637</v>
      </c>
      <c r="CN666" t="s">
        <v>3</v>
      </c>
      <c r="CO666" t="s">
        <v>32</v>
      </c>
      <c r="CP666">
        <v>46084</v>
      </c>
      <c r="CQ666">
        <v>1</v>
      </c>
      <c r="CR666">
        <v>1</v>
      </c>
      <c r="CT666">
        <v>1</v>
      </c>
      <c r="CV666">
        <v>1.6203703703703703E-4</v>
      </c>
      <c r="CW666">
        <v>1.6203703703703703E-4</v>
      </c>
      <c r="CX666">
        <v>0.32120370370370371</v>
      </c>
      <c r="CY666">
        <v>8.8715277777777782E-2</v>
      </c>
      <c r="CZ666">
        <v>96</v>
      </c>
      <c r="DA666">
        <v>203</v>
      </c>
      <c r="DB666">
        <v>39</v>
      </c>
      <c r="DC666" t="s">
        <v>1061</v>
      </c>
      <c r="DD666">
        <v>19707</v>
      </c>
      <c r="DE666">
        <v>0.40629999999999999</v>
      </c>
      <c r="DF666">
        <v>2</v>
      </c>
      <c r="DG666">
        <v>5.1299999999999998E-2</v>
      </c>
      <c r="DH666">
        <v>8500</v>
      </c>
      <c r="DI666">
        <v>4250</v>
      </c>
      <c r="DJ666">
        <v>8500</v>
      </c>
      <c r="DK666">
        <v>1</v>
      </c>
      <c r="DL666">
        <v>0.1731</v>
      </c>
      <c r="DM666">
        <v>70</v>
      </c>
      <c r="DN666">
        <v>4250</v>
      </c>
    </row>
    <row r="667" spans="91:118" x14ac:dyDescent="0.25">
      <c r="CM667" t="s">
        <v>637</v>
      </c>
      <c r="CN667" t="s">
        <v>3</v>
      </c>
      <c r="CO667" t="s">
        <v>32</v>
      </c>
      <c r="CP667">
        <v>46100</v>
      </c>
      <c r="CQ667">
        <v>1</v>
      </c>
      <c r="CR667">
        <v>1</v>
      </c>
      <c r="CT667">
        <v>1</v>
      </c>
      <c r="CV667">
        <v>1.1574074074074075E-4</v>
      </c>
      <c r="CW667">
        <v>1.1574074074074075E-4</v>
      </c>
      <c r="CX667">
        <v>0.22003472222222223</v>
      </c>
      <c r="CY667">
        <v>0.11912037037037038</v>
      </c>
      <c r="CZ667">
        <v>106</v>
      </c>
      <c r="DA667">
        <v>189</v>
      </c>
      <c r="DB667">
        <v>24</v>
      </c>
      <c r="DC667">
        <v>1.375</v>
      </c>
      <c r="DD667">
        <v>45249</v>
      </c>
      <c r="DE667">
        <v>0.22639999999999999</v>
      </c>
      <c r="DF667">
        <v>1</v>
      </c>
      <c r="DG667">
        <v>4.1700000000000001E-2</v>
      </c>
      <c r="DH667">
        <v>680</v>
      </c>
      <c r="DI667">
        <v>680</v>
      </c>
      <c r="DJ667">
        <v>680</v>
      </c>
      <c r="DK667">
        <v>1</v>
      </c>
      <c r="DM667">
        <v>70</v>
      </c>
      <c r="DN667">
        <v>680</v>
      </c>
    </row>
    <row r="668" spans="91:118" x14ac:dyDescent="0.25">
      <c r="CM668" t="s">
        <v>637</v>
      </c>
      <c r="CN668" t="s">
        <v>3</v>
      </c>
      <c r="CO668" t="s">
        <v>96</v>
      </c>
      <c r="CP668">
        <v>46090</v>
      </c>
      <c r="CQ668">
        <v>1</v>
      </c>
      <c r="CR668">
        <v>1</v>
      </c>
      <c r="CT668">
        <v>1</v>
      </c>
      <c r="CV668">
        <v>1.8055555555555555E-3</v>
      </c>
      <c r="CW668">
        <v>1.8055555555555555E-3</v>
      </c>
      <c r="CX668">
        <v>0.24562500000000001</v>
      </c>
      <c r="CY668">
        <v>7.5937500000000005E-2</v>
      </c>
      <c r="CZ668">
        <v>62</v>
      </c>
      <c r="DA668">
        <v>136</v>
      </c>
      <c r="DB668">
        <v>14</v>
      </c>
      <c r="DC668" t="s">
        <v>732</v>
      </c>
      <c r="DD668">
        <v>14802</v>
      </c>
      <c r="DE668">
        <v>0.2258</v>
      </c>
      <c r="DF668">
        <v>1</v>
      </c>
      <c r="DG668">
        <v>7.1400000000000005E-2</v>
      </c>
      <c r="DH668">
        <v>19000</v>
      </c>
      <c r="DI668">
        <v>19000</v>
      </c>
      <c r="DJ668">
        <v>19000</v>
      </c>
      <c r="DK668">
        <v>1</v>
      </c>
      <c r="DL668">
        <v>0.16020000000000001</v>
      </c>
      <c r="DM668">
        <v>70</v>
      </c>
      <c r="DN668">
        <v>19000</v>
      </c>
    </row>
    <row r="669" spans="91:118" x14ac:dyDescent="0.25">
      <c r="CM669" t="s">
        <v>637</v>
      </c>
      <c r="CN669" t="s">
        <v>3</v>
      </c>
      <c r="CO669" t="s">
        <v>68</v>
      </c>
      <c r="CP669">
        <v>46083</v>
      </c>
      <c r="CQ669">
        <v>1</v>
      </c>
      <c r="CR669">
        <v>1</v>
      </c>
      <c r="CS669">
        <v>1</v>
      </c>
      <c r="CV669">
        <v>5.0578703703703706E-3</v>
      </c>
      <c r="CW669">
        <v>5.0578703703703706E-3</v>
      </c>
      <c r="CX669">
        <v>0.24421296296296297</v>
      </c>
      <c r="CY669">
        <v>4.9189814814814818E-2</v>
      </c>
      <c r="CZ669">
        <v>69</v>
      </c>
      <c r="DA669">
        <v>138</v>
      </c>
      <c r="DB669">
        <v>40</v>
      </c>
      <c r="DC669">
        <v>1.4750000000000001</v>
      </c>
      <c r="DD669">
        <v>37716</v>
      </c>
      <c r="DE669">
        <v>0.57969999999999999</v>
      </c>
      <c r="DF669">
        <v>2</v>
      </c>
      <c r="DG669">
        <v>0.05</v>
      </c>
      <c r="DH669">
        <v>2950</v>
      </c>
      <c r="DI669">
        <v>1475</v>
      </c>
      <c r="DJ669">
        <v>2950</v>
      </c>
      <c r="DK669">
        <v>1</v>
      </c>
      <c r="DL669">
        <v>0.1404</v>
      </c>
      <c r="DM669">
        <v>70</v>
      </c>
      <c r="DN669">
        <v>1475</v>
      </c>
    </row>
    <row r="670" spans="91:118" x14ac:dyDescent="0.25">
      <c r="CM670" t="s">
        <v>637</v>
      </c>
      <c r="CN670" t="s">
        <v>3</v>
      </c>
      <c r="CO670" t="s">
        <v>68</v>
      </c>
      <c r="CP670">
        <v>46100</v>
      </c>
      <c r="CQ670">
        <v>1</v>
      </c>
      <c r="CR670">
        <v>1</v>
      </c>
      <c r="CT670">
        <v>1</v>
      </c>
      <c r="CV670">
        <v>2.6620370370370372E-4</v>
      </c>
      <c r="CW670">
        <v>2.6620370370370372E-4</v>
      </c>
      <c r="CX670">
        <v>0.20480324074074074</v>
      </c>
      <c r="CY670">
        <v>0.11335648148148147</v>
      </c>
      <c r="CZ670">
        <v>105</v>
      </c>
      <c r="DA670">
        <v>218</v>
      </c>
      <c r="DB670">
        <v>15</v>
      </c>
      <c r="DC670" t="s">
        <v>721</v>
      </c>
      <c r="DD670">
        <v>40714</v>
      </c>
      <c r="DE670">
        <v>0.1429</v>
      </c>
      <c r="DF670">
        <v>2</v>
      </c>
      <c r="DG670">
        <v>0.1333</v>
      </c>
      <c r="DH670">
        <v>1285</v>
      </c>
      <c r="DI670">
        <v>643</v>
      </c>
      <c r="DJ670">
        <v>1000</v>
      </c>
      <c r="DK670">
        <v>0.7782</v>
      </c>
      <c r="DM670">
        <v>70</v>
      </c>
      <c r="DN670">
        <v>1000</v>
      </c>
    </row>
    <row r="671" spans="91:118" x14ac:dyDescent="0.25">
      <c r="CM671" t="s">
        <v>637</v>
      </c>
      <c r="CN671" t="s">
        <v>3</v>
      </c>
      <c r="CO671" t="s">
        <v>68</v>
      </c>
      <c r="CP671">
        <v>46107</v>
      </c>
      <c r="CQ671">
        <v>1</v>
      </c>
      <c r="CR671">
        <v>1</v>
      </c>
      <c r="CT671">
        <v>1</v>
      </c>
      <c r="CV671">
        <v>3.0092592592592595E-4</v>
      </c>
      <c r="CW671">
        <v>3.0092592592592595E-4</v>
      </c>
      <c r="CX671">
        <v>0.20608796296296297</v>
      </c>
      <c r="CY671">
        <v>0.12541666666666668</v>
      </c>
      <c r="CZ671">
        <v>73</v>
      </c>
      <c r="DA671">
        <v>104</v>
      </c>
      <c r="DB671">
        <v>13</v>
      </c>
      <c r="DC671" t="s">
        <v>767</v>
      </c>
      <c r="DD671">
        <v>41795</v>
      </c>
      <c r="DE671">
        <v>0.17810000000000001</v>
      </c>
      <c r="DF671">
        <v>1</v>
      </c>
      <c r="DG671">
        <v>7.6899999999999996E-2</v>
      </c>
      <c r="DH671">
        <v>10000</v>
      </c>
      <c r="DI671">
        <v>10000</v>
      </c>
      <c r="DJ671">
        <v>10000</v>
      </c>
      <c r="DK671">
        <v>1</v>
      </c>
      <c r="DL671">
        <v>9.35E-2</v>
      </c>
      <c r="DM671">
        <v>70</v>
      </c>
      <c r="DN671">
        <v>10000</v>
      </c>
    </row>
    <row r="672" spans="91:118" x14ac:dyDescent="0.25">
      <c r="CM672" t="s">
        <v>637</v>
      </c>
      <c r="CN672" t="s">
        <v>3</v>
      </c>
      <c r="CO672" t="s">
        <v>38</v>
      </c>
      <c r="CP672">
        <v>46090</v>
      </c>
      <c r="CQ672">
        <v>1</v>
      </c>
      <c r="CR672">
        <v>1</v>
      </c>
      <c r="CT672">
        <v>1</v>
      </c>
      <c r="CV672">
        <v>1.7361111111111112E-4</v>
      </c>
      <c r="CW672">
        <v>1.7361111111111112E-4</v>
      </c>
      <c r="CX672">
        <v>0.21714120370370371</v>
      </c>
      <c r="CY672">
        <v>9.7569444444444445E-2</v>
      </c>
      <c r="CZ672">
        <v>55</v>
      </c>
      <c r="DA672">
        <v>85</v>
      </c>
      <c r="DB672">
        <v>24</v>
      </c>
      <c r="DC672">
        <v>1.875</v>
      </c>
      <c r="DD672">
        <v>14794</v>
      </c>
      <c r="DE672">
        <v>0.43640000000000001</v>
      </c>
      <c r="DF672">
        <v>7</v>
      </c>
      <c r="DG672">
        <v>0.29170000000000001</v>
      </c>
      <c r="DH672">
        <v>15057</v>
      </c>
      <c r="DI672">
        <v>2151</v>
      </c>
      <c r="DJ672">
        <v>12707</v>
      </c>
      <c r="DK672">
        <v>0.84389999999999998</v>
      </c>
      <c r="DL672">
        <v>0.27760000000000001</v>
      </c>
      <c r="DM672">
        <v>70</v>
      </c>
      <c r="DN672">
        <v>2118</v>
      </c>
    </row>
    <row r="673" spans="91:118" x14ac:dyDescent="0.25">
      <c r="CM673" t="s">
        <v>637</v>
      </c>
      <c r="CN673" t="s">
        <v>3</v>
      </c>
      <c r="CO673" t="s">
        <v>78</v>
      </c>
      <c r="CP673">
        <v>46090</v>
      </c>
      <c r="CQ673">
        <v>1</v>
      </c>
      <c r="CR673">
        <v>1</v>
      </c>
      <c r="CV673">
        <v>1.273148148148148E-4</v>
      </c>
      <c r="CW673">
        <v>1.273148148148148E-4</v>
      </c>
      <c r="CX673">
        <v>0.16887731481481483</v>
      </c>
      <c r="CY673">
        <v>0.16005787037037036</v>
      </c>
      <c r="CZ673">
        <v>55</v>
      </c>
      <c r="DA673">
        <v>98</v>
      </c>
      <c r="DB673">
        <v>29</v>
      </c>
      <c r="DC673" t="s">
        <v>869</v>
      </c>
      <c r="DD673">
        <v>15040</v>
      </c>
      <c r="DE673">
        <v>0.52729999999999999</v>
      </c>
      <c r="DF673">
        <v>2</v>
      </c>
      <c r="DG673">
        <v>6.9000000000000006E-2</v>
      </c>
      <c r="DH673">
        <v>4400</v>
      </c>
      <c r="DI673">
        <v>2200</v>
      </c>
      <c r="DJ673">
        <v>4400</v>
      </c>
      <c r="DK673">
        <v>1</v>
      </c>
      <c r="DL673">
        <v>0.6331</v>
      </c>
      <c r="DM673">
        <v>70</v>
      </c>
      <c r="DN673">
        <v>2200</v>
      </c>
    </row>
    <row r="674" spans="91:118" x14ac:dyDescent="0.25">
      <c r="CM674" t="s">
        <v>637</v>
      </c>
      <c r="CN674" t="s">
        <v>3</v>
      </c>
      <c r="CO674" t="s">
        <v>76</v>
      </c>
      <c r="CP674">
        <v>46106</v>
      </c>
      <c r="CQ674">
        <v>1</v>
      </c>
      <c r="CR674">
        <v>1</v>
      </c>
      <c r="CT674">
        <v>1</v>
      </c>
      <c r="CV674">
        <v>0</v>
      </c>
      <c r="CW674">
        <v>0</v>
      </c>
      <c r="CX674">
        <v>0.19586805555555556</v>
      </c>
      <c r="CY674">
        <v>0.12219907407407407</v>
      </c>
      <c r="CZ674">
        <v>73</v>
      </c>
      <c r="DA674">
        <v>92</v>
      </c>
      <c r="DB674">
        <v>11</v>
      </c>
      <c r="DC674" t="s">
        <v>810</v>
      </c>
      <c r="DD674">
        <v>29188</v>
      </c>
      <c r="DE674">
        <v>0.1507</v>
      </c>
      <c r="DF674">
        <v>2</v>
      </c>
      <c r="DG674">
        <v>0.18179999999999999</v>
      </c>
      <c r="DH674">
        <v>27000</v>
      </c>
      <c r="DI674">
        <v>13500</v>
      </c>
      <c r="DJ674">
        <v>7000</v>
      </c>
      <c r="DK674">
        <v>0.25929999999999997</v>
      </c>
      <c r="DL674">
        <v>5.5300000000000002E-2</v>
      </c>
      <c r="DM674">
        <v>70</v>
      </c>
      <c r="DN674">
        <v>7000</v>
      </c>
    </row>
    <row r="675" spans="91:118" x14ac:dyDescent="0.25">
      <c r="CM675" t="s">
        <v>637</v>
      </c>
      <c r="CN675" t="s">
        <v>125</v>
      </c>
      <c r="CO675" t="s">
        <v>60</v>
      </c>
      <c r="CP675">
        <v>46083</v>
      </c>
      <c r="CQ675">
        <v>1</v>
      </c>
      <c r="CR675">
        <v>1</v>
      </c>
      <c r="CT675">
        <v>1</v>
      </c>
      <c r="CV675">
        <v>3.4722222222222222E-5</v>
      </c>
      <c r="CW675">
        <v>3.4722222222222222E-5</v>
      </c>
      <c r="CX675">
        <v>0.28417824074074072</v>
      </c>
      <c r="CY675">
        <v>4.2604166666666665E-2</v>
      </c>
      <c r="CZ675">
        <v>73</v>
      </c>
      <c r="DA675">
        <v>108</v>
      </c>
      <c r="DB675">
        <v>18</v>
      </c>
      <c r="DC675" t="s">
        <v>729</v>
      </c>
      <c r="DD675">
        <v>24366</v>
      </c>
      <c r="DE675">
        <v>0.24660000000000001</v>
      </c>
      <c r="DF675">
        <v>15</v>
      </c>
      <c r="DG675">
        <v>0.83330000000000004</v>
      </c>
      <c r="DH675">
        <v>17289</v>
      </c>
      <c r="DI675">
        <v>1153</v>
      </c>
      <c r="DJ675">
        <v>13920</v>
      </c>
      <c r="DK675">
        <v>0.80510000000000004</v>
      </c>
      <c r="DL675">
        <v>0.24909999999999999</v>
      </c>
      <c r="DM675">
        <v>68</v>
      </c>
      <c r="DN675">
        <v>994</v>
      </c>
    </row>
    <row r="676" spans="91:118" x14ac:dyDescent="0.25">
      <c r="CM676" t="s">
        <v>637</v>
      </c>
      <c r="CN676" t="s">
        <v>125</v>
      </c>
      <c r="CO676" t="s">
        <v>60</v>
      </c>
      <c r="CP676">
        <v>46092</v>
      </c>
      <c r="CQ676">
        <v>1</v>
      </c>
      <c r="CR676">
        <v>1</v>
      </c>
      <c r="CS676">
        <v>1</v>
      </c>
      <c r="CV676">
        <v>4.9652777777777777E-3</v>
      </c>
      <c r="CW676">
        <v>4.9652777777777777E-3</v>
      </c>
      <c r="CX676">
        <v>0.24259259259259258</v>
      </c>
      <c r="CY676">
        <v>7.0844907407407412E-2</v>
      </c>
      <c r="CZ676">
        <v>134</v>
      </c>
      <c r="DA676">
        <v>164</v>
      </c>
      <c r="DB676">
        <v>5</v>
      </c>
      <c r="DC676">
        <v>1.8</v>
      </c>
      <c r="DD676">
        <v>13940</v>
      </c>
      <c r="DE676">
        <v>3.73E-2</v>
      </c>
      <c r="DM676">
        <v>68</v>
      </c>
    </row>
    <row r="677" spans="91:118" x14ac:dyDescent="0.25">
      <c r="CM677" t="s">
        <v>637</v>
      </c>
      <c r="CN677" t="s">
        <v>125</v>
      </c>
      <c r="CO677" t="s">
        <v>85</v>
      </c>
      <c r="CP677">
        <v>46092</v>
      </c>
      <c r="CQ677">
        <v>1</v>
      </c>
      <c r="CR677">
        <v>1</v>
      </c>
      <c r="CS677">
        <v>1</v>
      </c>
      <c r="CV677">
        <v>4.9884259259259257E-3</v>
      </c>
      <c r="CW677">
        <v>4.9884259259259257E-3</v>
      </c>
      <c r="CX677">
        <v>0.26549768518518518</v>
      </c>
      <c r="CY677">
        <v>8.1122685185185187E-2</v>
      </c>
      <c r="CZ677">
        <v>101</v>
      </c>
      <c r="DA677">
        <v>217</v>
      </c>
      <c r="DB677">
        <v>13</v>
      </c>
      <c r="DC677" t="s">
        <v>882</v>
      </c>
      <c r="DD677">
        <v>22937</v>
      </c>
      <c r="DE677">
        <v>0.12870000000000001</v>
      </c>
      <c r="DM677">
        <v>68</v>
      </c>
    </row>
    <row r="678" spans="91:118" x14ac:dyDescent="0.25">
      <c r="CM678" t="s">
        <v>637</v>
      </c>
      <c r="CN678" t="s">
        <v>125</v>
      </c>
      <c r="CO678" t="s">
        <v>12</v>
      </c>
      <c r="CP678">
        <v>46084</v>
      </c>
      <c r="CQ678">
        <v>1</v>
      </c>
      <c r="CR678">
        <v>1</v>
      </c>
      <c r="CT678">
        <v>1</v>
      </c>
      <c r="CV678">
        <v>1.7361111111111112E-4</v>
      </c>
      <c r="CW678">
        <v>1.7361111111111112E-4</v>
      </c>
      <c r="CX678">
        <v>0.32550925925925928</v>
      </c>
      <c r="CY678">
        <v>8.3750000000000005E-2</v>
      </c>
      <c r="CZ678">
        <v>103</v>
      </c>
      <c r="DA678">
        <v>253</v>
      </c>
      <c r="DB678">
        <v>25</v>
      </c>
      <c r="DC678">
        <v>1.4</v>
      </c>
      <c r="DD678">
        <v>25723</v>
      </c>
      <c r="DE678">
        <v>0.2427</v>
      </c>
      <c r="DM678">
        <v>68</v>
      </c>
    </row>
    <row r="679" spans="91:118" x14ac:dyDescent="0.25">
      <c r="CM679" t="s">
        <v>637</v>
      </c>
      <c r="CN679" t="s">
        <v>125</v>
      </c>
      <c r="CO679" t="s">
        <v>122</v>
      </c>
      <c r="CP679">
        <v>46084</v>
      </c>
      <c r="CQ679">
        <v>1</v>
      </c>
      <c r="CR679">
        <v>1</v>
      </c>
      <c r="CT679">
        <v>1</v>
      </c>
      <c r="CV679">
        <v>0</v>
      </c>
      <c r="CW679">
        <v>0</v>
      </c>
      <c r="CX679">
        <v>0.28538194444444442</v>
      </c>
      <c r="CY679">
        <v>7.8148148148148147E-2</v>
      </c>
      <c r="CZ679">
        <v>52</v>
      </c>
      <c r="DA679">
        <v>146</v>
      </c>
      <c r="DB679">
        <v>14</v>
      </c>
      <c r="DC679" t="s">
        <v>991</v>
      </c>
      <c r="DD679">
        <v>48129</v>
      </c>
      <c r="DE679">
        <v>0.26919999999999999</v>
      </c>
      <c r="DM679">
        <v>68</v>
      </c>
    </row>
    <row r="680" spans="91:118" x14ac:dyDescent="0.25">
      <c r="CM680" t="s">
        <v>637</v>
      </c>
      <c r="CN680" t="s">
        <v>125</v>
      </c>
      <c r="CO680" t="s">
        <v>75</v>
      </c>
      <c r="CP680">
        <v>46092</v>
      </c>
      <c r="CQ680">
        <v>1</v>
      </c>
      <c r="CR680">
        <v>1</v>
      </c>
      <c r="CS680">
        <v>1</v>
      </c>
      <c r="CV680">
        <v>7.789351851851852E-3</v>
      </c>
      <c r="CW680">
        <v>7.789351851851852E-3</v>
      </c>
      <c r="CX680">
        <v>0.21769675925925927</v>
      </c>
      <c r="CY680">
        <v>0.10478009259259259</v>
      </c>
      <c r="CZ680">
        <v>63</v>
      </c>
      <c r="DA680">
        <v>156</v>
      </c>
      <c r="DB680">
        <v>8</v>
      </c>
      <c r="DC680">
        <v>1.875</v>
      </c>
      <c r="DD680">
        <v>23504</v>
      </c>
      <c r="DE680">
        <v>0.127</v>
      </c>
      <c r="DM680">
        <v>68</v>
      </c>
    </row>
    <row r="681" spans="91:118" x14ac:dyDescent="0.25">
      <c r="CM681" t="s">
        <v>637</v>
      </c>
      <c r="CN681" t="s">
        <v>125</v>
      </c>
      <c r="CO681" t="s">
        <v>206</v>
      </c>
      <c r="CP681">
        <v>46084</v>
      </c>
      <c r="CQ681">
        <v>1</v>
      </c>
      <c r="CR681">
        <v>1</v>
      </c>
      <c r="CT681">
        <v>1</v>
      </c>
      <c r="CV681">
        <v>1.0416666666666667E-4</v>
      </c>
      <c r="CW681">
        <v>1.0416666666666667E-4</v>
      </c>
      <c r="CX681">
        <v>0.33189814814814816</v>
      </c>
      <c r="CY681">
        <v>7.5219907407407402E-2</v>
      </c>
      <c r="CZ681">
        <v>140</v>
      </c>
      <c r="DA681">
        <v>365</v>
      </c>
      <c r="DB681">
        <v>34</v>
      </c>
      <c r="DC681" t="s">
        <v>824</v>
      </c>
      <c r="DD681">
        <v>25952</v>
      </c>
      <c r="DE681">
        <v>0.2429</v>
      </c>
      <c r="DM681">
        <v>68</v>
      </c>
    </row>
    <row r="682" spans="91:118" x14ac:dyDescent="0.25">
      <c r="CM682" t="s">
        <v>637</v>
      </c>
      <c r="CN682" t="s">
        <v>125</v>
      </c>
      <c r="CO682" t="s">
        <v>59</v>
      </c>
      <c r="CP682">
        <v>46084</v>
      </c>
      <c r="CQ682">
        <v>1</v>
      </c>
      <c r="CR682">
        <v>1</v>
      </c>
      <c r="CT682">
        <v>1</v>
      </c>
      <c r="CV682">
        <v>9.2592592592592588E-5</v>
      </c>
      <c r="CW682">
        <v>9.2592592592592588E-5</v>
      </c>
      <c r="CX682">
        <v>0.32515046296296296</v>
      </c>
      <c r="CY682">
        <v>8.8159722222222223E-2</v>
      </c>
      <c r="CZ682">
        <v>194</v>
      </c>
      <c r="DA682">
        <v>333</v>
      </c>
      <c r="DB682">
        <v>27</v>
      </c>
      <c r="DC682" t="s">
        <v>679</v>
      </c>
      <c r="DD682">
        <v>46292</v>
      </c>
      <c r="DE682">
        <v>0.13919999999999999</v>
      </c>
      <c r="DM682">
        <v>68</v>
      </c>
    </row>
    <row r="683" spans="91:118" x14ac:dyDescent="0.25">
      <c r="CM683" t="s">
        <v>637</v>
      </c>
      <c r="CN683" t="s">
        <v>125</v>
      </c>
      <c r="CO683" t="s">
        <v>10</v>
      </c>
      <c r="CP683">
        <v>46092</v>
      </c>
      <c r="CQ683">
        <v>1</v>
      </c>
      <c r="CR683">
        <v>1</v>
      </c>
      <c r="CV683">
        <v>0</v>
      </c>
      <c r="CW683">
        <v>0</v>
      </c>
      <c r="CX683">
        <v>0</v>
      </c>
      <c r="CY683">
        <v>0</v>
      </c>
      <c r="DM683">
        <v>68</v>
      </c>
    </row>
    <row r="684" spans="91:118" x14ac:dyDescent="0.25">
      <c r="CM684" t="s">
        <v>637</v>
      </c>
      <c r="CN684" t="s">
        <v>2</v>
      </c>
      <c r="CO684" t="s">
        <v>15</v>
      </c>
      <c r="CP684">
        <v>46101</v>
      </c>
      <c r="CQ684">
        <v>1</v>
      </c>
      <c r="CR684">
        <v>1</v>
      </c>
      <c r="CT684">
        <v>1</v>
      </c>
      <c r="CV684">
        <v>1.2268518518518518E-3</v>
      </c>
      <c r="CW684">
        <v>1.2268518518518518E-3</v>
      </c>
      <c r="CX684">
        <v>0.18003472222222222</v>
      </c>
      <c r="CY684">
        <v>0.16733796296296297</v>
      </c>
      <c r="CZ684">
        <v>87</v>
      </c>
      <c r="DA684">
        <v>115</v>
      </c>
      <c r="DB684">
        <v>14</v>
      </c>
      <c r="DC684" t="s">
        <v>806</v>
      </c>
      <c r="DD684">
        <v>18330</v>
      </c>
      <c r="DE684">
        <v>0.16089999999999999</v>
      </c>
      <c r="DM684">
        <v>68</v>
      </c>
    </row>
    <row r="685" spans="91:118" x14ac:dyDescent="0.25">
      <c r="CM685" t="s">
        <v>637</v>
      </c>
      <c r="CN685" t="s">
        <v>2</v>
      </c>
      <c r="CO685" t="s">
        <v>15</v>
      </c>
      <c r="CP685">
        <v>46107</v>
      </c>
      <c r="CQ685">
        <v>1</v>
      </c>
      <c r="CR685">
        <v>1</v>
      </c>
      <c r="CT685">
        <v>1</v>
      </c>
      <c r="CV685">
        <v>1.5046296296296297E-4</v>
      </c>
      <c r="CW685">
        <v>1.5046296296296297E-4</v>
      </c>
      <c r="CX685">
        <v>0.1723726851851852</v>
      </c>
      <c r="CY685">
        <v>0.16769675925925925</v>
      </c>
      <c r="CZ685">
        <v>93</v>
      </c>
      <c r="DA685">
        <v>124</v>
      </c>
      <c r="DB685">
        <v>5</v>
      </c>
      <c r="DC685">
        <v>1.8</v>
      </c>
      <c r="DD685">
        <v>43844</v>
      </c>
      <c r="DE685">
        <v>5.3800000000000001E-2</v>
      </c>
      <c r="DM685">
        <v>68</v>
      </c>
    </row>
    <row r="686" spans="91:118" x14ac:dyDescent="0.25">
      <c r="CM686" t="s">
        <v>637</v>
      </c>
      <c r="CN686" t="s">
        <v>2</v>
      </c>
      <c r="CO686" t="s">
        <v>15</v>
      </c>
      <c r="CP686">
        <v>46108</v>
      </c>
      <c r="CQ686">
        <v>1</v>
      </c>
      <c r="CR686">
        <v>1</v>
      </c>
      <c r="CT686">
        <v>1</v>
      </c>
      <c r="CV686">
        <v>6.9444444444444444E-5</v>
      </c>
      <c r="CW686">
        <v>6.9444444444444444E-5</v>
      </c>
      <c r="CX686">
        <v>0.1928125</v>
      </c>
      <c r="CY686">
        <v>0.15262731481481481</v>
      </c>
      <c r="CZ686">
        <v>111</v>
      </c>
      <c r="DA686">
        <v>144</v>
      </c>
      <c r="DB686">
        <v>13</v>
      </c>
      <c r="DC686" t="s">
        <v>730</v>
      </c>
      <c r="DD686">
        <v>13753</v>
      </c>
      <c r="DE686">
        <v>0.1171</v>
      </c>
      <c r="DM686">
        <v>68</v>
      </c>
    </row>
    <row r="687" spans="91:118" x14ac:dyDescent="0.25">
      <c r="CM687" t="s">
        <v>637</v>
      </c>
      <c r="CN687" t="s">
        <v>2</v>
      </c>
      <c r="CO687" t="s">
        <v>22</v>
      </c>
      <c r="CP687">
        <v>46093</v>
      </c>
      <c r="CQ687">
        <v>1</v>
      </c>
      <c r="CR687">
        <v>1</v>
      </c>
      <c r="CT687">
        <v>1</v>
      </c>
      <c r="CV687">
        <v>0</v>
      </c>
      <c r="CW687">
        <v>0</v>
      </c>
      <c r="CX687">
        <v>0.2399074074074074</v>
      </c>
      <c r="CY687">
        <v>9.7210648148148143E-2</v>
      </c>
      <c r="CZ687">
        <v>80</v>
      </c>
      <c r="DA687">
        <v>122</v>
      </c>
      <c r="DB687">
        <v>12</v>
      </c>
      <c r="DC687" t="s">
        <v>814</v>
      </c>
      <c r="DD687">
        <v>25572</v>
      </c>
      <c r="DE687">
        <v>0.15</v>
      </c>
      <c r="DM687">
        <v>68</v>
      </c>
    </row>
    <row r="688" spans="91:118" x14ac:dyDescent="0.25">
      <c r="CM688" t="s">
        <v>637</v>
      </c>
      <c r="CN688" t="s">
        <v>2</v>
      </c>
      <c r="CO688" t="s">
        <v>22</v>
      </c>
      <c r="CP688">
        <v>46108</v>
      </c>
      <c r="CQ688">
        <v>1</v>
      </c>
      <c r="CR688">
        <v>1</v>
      </c>
      <c r="CT688">
        <v>1</v>
      </c>
      <c r="CV688">
        <v>9.9537037037037042E-4</v>
      </c>
      <c r="CW688">
        <v>9.9537037037037042E-4</v>
      </c>
      <c r="CX688">
        <v>0.17564814814814814</v>
      </c>
      <c r="CY688">
        <v>0.13886574074074073</v>
      </c>
      <c r="CZ688">
        <v>71</v>
      </c>
      <c r="DA688">
        <v>116</v>
      </c>
      <c r="DB688">
        <v>19</v>
      </c>
      <c r="DC688" t="s">
        <v>694</v>
      </c>
      <c r="DD688">
        <v>32357</v>
      </c>
      <c r="DE688">
        <v>0.2676</v>
      </c>
      <c r="DF688">
        <v>1</v>
      </c>
      <c r="DG688">
        <v>5.2600000000000001E-2</v>
      </c>
      <c r="DH688">
        <v>600</v>
      </c>
      <c r="DI688">
        <v>600</v>
      </c>
      <c r="DM688">
        <v>68</v>
      </c>
    </row>
    <row r="689" spans="91:118" x14ac:dyDescent="0.25">
      <c r="CM689" t="s">
        <v>637</v>
      </c>
      <c r="CN689" t="s">
        <v>2</v>
      </c>
      <c r="CO689" t="s">
        <v>24</v>
      </c>
      <c r="CP689">
        <v>46101</v>
      </c>
      <c r="CQ689">
        <v>1</v>
      </c>
      <c r="CR689">
        <v>1</v>
      </c>
      <c r="CT689">
        <v>1</v>
      </c>
      <c r="CV689">
        <v>1.273148148148148E-4</v>
      </c>
      <c r="CW689">
        <v>1.273148148148148E-4</v>
      </c>
      <c r="CX689">
        <v>0.23552083333333335</v>
      </c>
      <c r="CY689">
        <v>0.12363425925925926</v>
      </c>
      <c r="CZ689">
        <v>64</v>
      </c>
      <c r="DA689">
        <v>135</v>
      </c>
      <c r="DB689">
        <v>23</v>
      </c>
      <c r="DC689" t="s">
        <v>898</v>
      </c>
      <c r="DD689">
        <v>42487</v>
      </c>
      <c r="DE689">
        <v>0.3594</v>
      </c>
      <c r="DF689">
        <v>1</v>
      </c>
      <c r="DG689">
        <v>4.3499999999999997E-2</v>
      </c>
      <c r="DH689">
        <v>600</v>
      </c>
      <c r="DI689">
        <v>600</v>
      </c>
      <c r="DM689">
        <v>68</v>
      </c>
    </row>
    <row r="690" spans="91:118" x14ac:dyDescent="0.25">
      <c r="CM690" t="s">
        <v>637</v>
      </c>
      <c r="CN690" t="s">
        <v>2</v>
      </c>
      <c r="CO690" t="s">
        <v>24</v>
      </c>
      <c r="CP690">
        <v>46107</v>
      </c>
      <c r="CQ690">
        <v>1</v>
      </c>
      <c r="CR690">
        <v>1</v>
      </c>
      <c r="CT690">
        <v>1</v>
      </c>
      <c r="CV690">
        <v>2.3148148148148147E-5</v>
      </c>
      <c r="CW690">
        <v>2.3148148148148147E-5</v>
      </c>
      <c r="CX690">
        <v>0.20030092592592594</v>
      </c>
      <c r="CY690">
        <v>0.15216435185185184</v>
      </c>
      <c r="CZ690">
        <v>68</v>
      </c>
      <c r="DA690">
        <v>120</v>
      </c>
      <c r="DB690">
        <v>13</v>
      </c>
      <c r="DC690" t="s">
        <v>746</v>
      </c>
      <c r="DD690">
        <v>50316</v>
      </c>
      <c r="DE690">
        <v>0.19120000000000001</v>
      </c>
      <c r="DM690">
        <v>68</v>
      </c>
    </row>
    <row r="691" spans="91:118" x14ac:dyDescent="0.25">
      <c r="CM691" t="s">
        <v>637</v>
      </c>
      <c r="CN691" t="s">
        <v>2</v>
      </c>
      <c r="CO691" t="s">
        <v>13</v>
      </c>
      <c r="CP691">
        <v>46101</v>
      </c>
      <c r="CQ691">
        <v>1</v>
      </c>
      <c r="CR691">
        <v>1</v>
      </c>
      <c r="CT691">
        <v>1</v>
      </c>
      <c r="CV691">
        <v>2.0833333333333335E-4</v>
      </c>
      <c r="CW691">
        <v>2.0833333333333335E-4</v>
      </c>
      <c r="CX691">
        <v>0.22491898148148148</v>
      </c>
      <c r="CY691">
        <v>0.11085648148148149</v>
      </c>
      <c r="CZ691">
        <v>90</v>
      </c>
      <c r="DA691">
        <v>212</v>
      </c>
      <c r="DB691">
        <v>12</v>
      </c>
      <c r="DC691" t="s">
        <v>814</v>
      </c>
      <c r="DD691">
        <v>33181</v>
      </c>
      <c r="DE691">
        <v>0.1333</v>
      </c>
      <c r="DM691">
        <v>68</v>
      </c>
    </row>
    <row r="692" spans="91:118" x14ac:dyDescent="0.25">
      <c r="CM692" t="s">
        <v>637</v>
      </c>
      <c r="CN692" t="s">
        <v>2</v>
      </c>
      <c r="CO692" t="s">
        <v>42</v>
      </c>
      <c r="CP692">
        <v>46099</v>
      </c>
      <c r="CQ692">
        <v>1</v>
      </c>
      <c r="CR692">
        <v>1</v>
      </c>
      <c r="CV692">
        <v>0</v>
      </c>
      <c r="CW692">
        <v>0</v>
      </c>
      <c r="CX692">
        <v>0</v>
      </c>
      <c r="CY692">
        <v>0</v>
      </c>
      <c r="DM692">
        <v>68</v>
      </c>
    </row>
    <row r="693" spans="91:118" x14ac:dyDescent="0.25">
      <c r="CM693" t="s">
        <v>637</v>
      </c>
      <c r="CN693" t="s">
        <v>2</v>
      </c>
      <c r="CO693" t="s">
        <v>65</v>
      </c>
      <c r="CP693">
        <v>46093</v>
      </c>
      <c r="CQ693">
        <v>1</v>
      </c>
      <c r="CR693">
        <v>1</v>
      </c>
      <c r="CT693">
        <v>1</v>
      </c>
      <c r="CV693">
        <v>1.1574074074074073E-5</v>
      </c>
      <c r="CW693">
        <v>1.1574074074074073E-5</v>
      </c>
      <c r="CX693">
        <v>0.23142361111111112</v>
      </c>
      <c r="CY693">
        <v>0.10597222222222222</v>
      </c>
      <c r="CZ693">
        <v>45</v>
      </c>
      <c r="DA693">
        <v>106</v>
      </c>
      <c r="DB693">
        <v>6</v>
      </c>
      <c r="DC693" t="s">
        <v>677</v>
      </c>
      <c r="DD693">
        <v>25563</v>
      </c>
      <c r="DE693">
        <v>0.1333</v>
      </c>
      <c r="DM693">
        <v>68</v>
      </c>
    </row>
    <row r="694" spans="91:118" x14ac:dyDescent="0.25">
      <c r="CM694" t="s">
        <v>637</v>
      </c>
      <c r="CN694" t="s">
        <v>2</v>
      </c>
      <c r="CO694" t="s">
        <v>65</v>
      </c>
      <c r="CP694">
        <v>46107</v>
      </c>
      <c r="CQ694">
        <v>1</v>
      </c>
      <c r="CR694">
        <v>1</v>
      </c>
      <c r="CT694">
        <v>1</v>
      </c>
      <c r="CV694">
        <v>9.2592592592592588E-5</v>
      </c>
      <c r="CW694">
        <v>9.2592592592592588E-5</v>
      </c>
      <c r="CX694">
        <v>0.20123842592592592</v>
      </c>
      <c r="CY694">
        <v>0.15042824074074074</v>
      </c>
      <c r="CZ694">
        <v>52</v>
      </c>
      <c r="DA694">
        <v>116</v>
      </c>
      <c r="DB694">
        <v>10</v>
      </c>
      <c r="DC694">
        <v>1.7</v>
      </c>
      <c r="DD694">
        <v>24131</v>
      </c>
      <c r="DE694">
        <v>0.1923</v>
      </c>
      <c r="DM694">
        <v>68</v>
      </c>
    </row>
    <row r="695" spans="91:118" x14ac:dyDescent="0.25">
      <c r="CM695" t="s">
        <v>637</v>
      </c>
      <c r="CN695" t="s">
        <v>2</v>
      </c>
      <c r="CO695" t="s">
        <v>23</v>
      </c>
      <c r="CP695">
        <v>46099</v>
      </c>
      <c r="CQ695">
        <v>1</v>
      </c>
      <c r="CR695">
        <v>1</v>
      </c>
      <c r="CS695">
        <v>1</v>
      </c>
      <c r="CV695">
        <v>0.11599537037037037</v>
      </c>
      <c r="CW695">
        <v>0.11599537037037037</v>
      </c>
      <c r="CX695">
        <v>7.7708333333333338E-2</v>
      </c>
      <c r="CY695">
        <v>0.17374999999999999</v>
      </c>
      <c r="CZ695">
        <v>53</v>
      </c>
      <c r="DA695">
        <v>103</v>
      </c>
      <c r="DB695">
        <v>7</v>
      </c>
      <c r="DC695" t="s">
        <v>703</v>
      </c>
      <c r="DD695">
        <v>17817</v>
      </c>
      <c r="DE695">
        <v>0.1321</v>
      </c>
      <c r="DM695">
        <v>68</v>
      </c>
    </row>
    <row r="696" spans="91:118" x14ac:dyDescent="0.25">
      <c r="CM696" t="s">
        <v>637</v>
      </c>
      <c r="CN696" t="s">
        <v>2</v>
      </c>
      <c r="CO696" t="s">
        <v>23</v>
      </c>
      <c r="CP696">
        <v>46108</v>
      </c>
      <c r="CQ696">
        <v>1</v>
      </c>
      <c r="CR696">
        <v>1</v>
      </c>
      <c r="CT696">
        <v>1</v>
      </c>
      <c r="CV696">
        <v>8.1018518518518516E-5</v>
      </c>
      <c r="CW696">
        <v>8.1018518518518516E-5</v>
      </c>
      <c r="CX696">
        <v>0.19293981481481481</v>
      </c>
      <c r="CY696">
        <v>0.13261574074074073</v>
      </c>
      <c r="CZ696">
        <v>76</v>
      </c>
      <c r="DA696">
        <v>147</v>
      </c>
      <c r="DB696">
        <v>21</v>
      </c>
      <c r="DC696" t="s">
        <v>748</v>
      </c>
      <c r="DD696">
        <v>24887</v>
      </c>
      <c r="DE696">
        <v>0.27629999999999999</v>
      </c>
      <c r="DM696">
        <v>68</v>
      </c>
    </row>
    <row r="697" spans="91:118" x14ac:dyDescent="0.25">
      <c r="CM697" t="s">
        <v>637</v>
      </c>
      <c r="CN697" t="s">
        <v>2</v>
      </c>
      <c r="CO697" t="s">
        <v>25</v>
      </c>
      <c r="CP697">
        <v>46090</v>
      </c>
      <c r="CQ697">
        <v>1</v>
      </c>
      <c r="CR697">
        <v>1</v>
      </c>
      <c r="CS697">
        <v>1</v>
      </c>
      <c r="CV697">
        <v>5.5324074074074078E-3</v>
      </c>
      <c r="CW697">
        <v>5.5324074074074078E-3</v>
      </c>
      <c r="CX697">
        <v>0.20805555555555555</v>
      </c>
      <c r="CY697">
        <v>8.9305555555555555E-2</v>
      </c>
      <c r="CZ697">
        <v>47</v>
      </c>
      <c r="DA697">
        <v>97</v>
      </c>
      <c r="DB697">
        <v>14</v>
      </c>
      <c r="DC697" t="s">
        <v>765</v>
      </c>
      <c r="DD697">
        <v>44547</v>
      </c>
      <c r="DE697">
        <v>0.2979</v>
      </c>
      <c r="DF697">
        <v>1</v>
      </c>
      <c r="DG697">
        <v>7.1400000000000005E-2</v>
      </c>
      <c r="DH697">
        <v>500</v>
      </c>
      <c r="DI697">
        <v>500</v>
      </c>
      <c r="DJ697">
        <v>500</v>
      </c>
      <c r="DK697">
        <v>1</v>
      </c>
      <c r="DM697">
        <v>68</v>
      </c>
      <c r="DN697">
        <v>500</v>
      </c>
    </row>
    <row r="698" spans="91:118" x14ac:dyDescent="0.25">
      <c r="CM698" t="s">
        <v>637</v>
      </c>
      <c r="CN698" t="s">
        <v>2</v>
      </c>
      <c r="CO698" t="s">
        <v>17</v>
      </c>
      <c r="CP698">
        <v>46099</v>
      </c>
      <c r="CQ698">
        <v>1</v>
      </c>
      <c r="CR698">
        <v>1</v>
      </c>
      <c r="CS698">
        <v>1</v>
      </c>
      <c r="CV698">
        <v>6.5277777777777782E-3</v>
      </c>
      <c r="CW698">
        <v>6.5277777777777782E-3</v>
      </c>
      <c r="CX698">
        <v>0.15640046296296295</v>
      </c>
      <c r="CY698">
        <v>0.17809027777777778</v>
      </c>
      <c r="CZ698">
        <v>83</v>
      </c>
      <c r="DA698">
        <v>188</v>
      </c>
      <c r="DB698">
        <v>14</v>
      </c>
      <c r="DC698" t="s">
        <v>853</v>
      </c>
      <c r="DD698">
        <v>70394</v>
      </c>
      <c r="DE698">
        <v>0.16869999999999999</v>
      </c>
      <c r="DM698">
        <v>68</v>
      </c>
    </row>
    <row r="699" spans="91:118" x14ac:dyDescent="0.25">
      <c r="CM699" t="s">
        <v>637</v>
      </c>
      <c r="CN699" t="s">
        <v>2</v>
      </c>
      <c r="CO699" t="s">
        <v>17</v>
      </c>
      <c r="CP699">
        <v>46101</v>
      </c>
      <c r="CQ699">
        <v>1</v>
      </c>
      <c r="CR699">
        <v>1</v>
      </c>
      <c r="CT699">
        <v>1</v>
      </c>
      <c r="CV699">
        <v>4.6296296296296298E-4</v>
      </c>
      <c r="CW699">
        <v>4.6296296296296298E-4</v>
      </c>
      <c r="CX699">
        <v>0.18630787037037036</v>
      </c>
      <c r="CY699">
        <v>0.15180555555555555</v>
      </c>
      <c r="CZ699">
        <v>64</v>
      </c>
      <c r="DA699">
        <v>116</v>
      </c>
      <c r="DB699">
        <v>9</v>
      </c>
      <c r="DC699" t="s">
        <v>770</v>
      </c>
      <c r="DD699">
        <v>76537</v>
      </c>
      <c r="DE699">
        <v>0.1406</v>
      </c>
      <c r="DM699">
        <v>68</v>
      </c>
    </row>
    <row r="700" spans="91:118" x14ac:dyDescent="0.25">
      <c r="CM700" t="s">
        <v>637</v>
      </c>
      <c r="CN700" t="s">
        <v>2</v>
      </c>
      <c r="CO700" t="s">
        <v>17</v>
      </c>
      <c r="CP700">
        <v>46107</v>
      </c>
      <c r="CQ700">
        <v>1</v>
      </c>
      <c r="CR700">
        <v>1</v>
      </c>
      <c r="CT700">
        <v>1</v>
      </c>
      <c r="CV700">
        <v>2.3032407407407407E-3</v>
      </c>
      <c r="CW700">
        <v>2.3032407407407407E-3</v>
      </c>
      <c r="CX700">
        <v>0.17578703703703705</v>
      </c>
      <c r="CY700">
        <v>0.15217592592592594</v>
      </c>
      <c r="CZ700">
        <v>58</v>
      </c>
      <c r="DA700">
        <v>104</v>
      </c>
      <c r="DB700">
        <v>14</v>
      </c>
      <c r="DC700" t="s">
        <v>853</v>
      </c>
      <c r="DD700">
        <v>42036</v>
      </c>
      <c r="DE700">
        <v>0.2414</v>
      </c>
      <c r="DM700">
        <v>68</v>
      </c>
    </row>
    <row r="701" spans="91:118" x14ac:dyDescent="0.25">
      <c r="CM701" t="s">
        <v>637</v>
      </c>
      <c r="CN701" t="s">
        <v>2</v>
      </c>
      <c r="CO701" t="s">
        <v>207</v>
      </c>
      <c r="CP701">
        <v>46086</v>
      </c>
      <c r="CQ701">
        <v>1</v>
      </c>
      <c r="CR701">
        <v>1</v>
      </c>
      <c r="CT701">
        <v>1</v>
      </c>
      <c r="CV701">
        <v>1.1574074074074073E-5</v>
      </c>
      <c r="CW701">
        <v>1.1574074074074073E-5</v>
      </c>
      <c r="CX701">
        <v>0.3278935185185185</v>
      </c>
      <c r="CY701">
        <v>0.10879629629629629</v>
      </c>
      <c r="CZ701">
        <v>168</v>
      </c>
      <c r="DA701">
        <v>211</v>
      </c>
      <c r="DB701">
        <v>20</v>
      </c>
      <c r="DC701">
        <v>1.45</v>
      </c>
      <c r="DD701">
        <v>29604</v>
      </c>
      <c r="DE701">
        <v>0.11899999999999999</v>
      </c>
      <c r="DF701">
        <v>1</v>
      </c>
      <c r="DG701">
        <v>0.05</v>
      </c>
      <c r="DH701">
        <v>10000</v>
      </c>
      <c r="DI701">
        <v>10000</v>
      </c>
      <c r="DM701">
        <v>68</v>
      </c>
    </row>
    <row r="702" spans="91:118" x14ac:dyDescent="0.25">
      <c r="CM702" t="s">
        <v>637</v>
      </c>
      <c r="CN702" t="s">
        <v>2</v>
      </c>
      <c r="CO702" t="s">
        <v>207</v>
      </c>
      <c r="CP702">
        <v>46093</v>
      </c>
      <c r="CQ702">
        <v>1</v>
      </c>
      <c r="CR702">
        <v>1</v>
      </c>
      <c r="CT702">
        <v>1</v>
      </c>
      <c r="CV702">
        <v>0</v>
      </c>
      <c r="CW702">
        <v>0</v>
      </c>
      <c r="CX702">
        <v>0.24743055555555554</v>
      </c>
      <c r="CY702">
        <v>9.418981481481481E-2</v>
      </c>
      <c r="CZ702">
        <v>184</v>
      </c>
      <c r="DA702">
        <v>280</v>
      </c>
      <c r="DB702">
        <v>23</v>
      </c>
      <c r="DC702" t="s">
        <v>1062</v>
      </c>
      <c r="DD702">
        <v>44011</v>
      </c>
      <c r="DE702">
        <v>0.125</v>
      </c>
      <c r="DM702">
        <v>68</v>
      </c>
    </row>
    <row r="703" spans="91:118" x14ac:dyDescent="0.25">
      <c r="CM703" t="s">
        <v>637</v>
      </c>
      <c r="CN703" t="s">
        <v>6</v>
      </c>
      <c r="CO703" t="s">
        <v>19</v>
      </c>
      <c r="CP703">
        <v>46108</v>
      </c>
      <c r="CQ703">
        <v>1</v>
      </c>
      <c r="CR703">
        <v>1</v>
      </c>
      <c r="CT703">
        <v>1</v>
      </c>
      <c r="CV703">
        <v>1.0416666666666667E-4</v>
      </c>
      <c r="CW703">
        <v>1.0416666666666667E-4</v>
      </c>
      <c r="CX703">
        <v>0.23121527777777778</v>
      </c>
      <c r="CY703">
        <v>0.13980324074074074</v>
      </c>
      <c r="CZ703">
        <v>145</v>
      </c>
      <c r="DA703">
        <v>202</v>
      </c>
      <c r="DB703">
        <v>27</v>
      </c>
      <c r="DC703" t="s">
        <v>1063</v>
      </c>
      <c r="DD703">
        <v>18558</v>
      </c>
      <c r="DE703">
        <v>0.1862</v>
      </c>
      <c r="DM703">
        <v>68</v>
      </c>
    </row>
    <row r="704" spans="91:118" x14ac:dyDescent="0.25">
      <c r="CM704" t="s">
        <v>637</v>
      </c>
      <c r="CN704" t="s">
        <v>6</v>
      </c>
      <c r="CO704" t="s">
        <v>105</v>
      </c>
      <c r="CP704">
        <v>46108</v>
      </c>
      <c r="CQ704">
        <v>1</v>
      </c>
      <c r="CR704">
        <v>1</v>
      </c>
      <c r="CT704">
        <v>1</v>
      </c>
      <c r="CV704">
        <v>1.273148148148148E-4</v>
      </c>
      <c r="CW704">
        <v>1.273148148148148E-4</v>
      </c>
      <c r="CX704">
        <v>0.20119212962962962</v>
      </c>
      <c r="CY704">
        <v>0.14296296296296296</v>
      </c>
      <c r="CZ704">
        <v>96</v>
      </c>
      <c r="DA704">
        <v>145</v>
      </c>
      <c r="DB704">
        <v>24</v>
      </c>
      <c r="DC704">
        <v>1.5</v>
      </c>
      <c r="DD704">
        <v>29373</v>
      </c>
      <c r="DE704">
        <v>0.25</v>
      </c>
      <c r="DM704">
        <v>68</v>
      </c>
    </row>
    <row r="705" spans="91:118" x14ac:dyDescent="0.25">
      <c r="CM705" t="s">
        <v>637</v>
      </c>
      <c r="CN705" t="s">
        <v>6</v>
      </c>
      <c r="CO705" t="s">
        <v>37</v>
      </c>
      <c r="CP705">
        <v>46108</v>
      </c>
      <c r="CQ705">
        <v>1</v>
      </c>
      <c r="CR705">
        <v>1</v>
      </c>
      <c r="CT705">
        <v>1</v>
      </c>
      <c r="CV705">
        <v>1.0416666666666667E-4</v>
      </c>
      <c r="CW705">
        <v>1.0416666666666667E-4</v>
      </c>
      <c r="CX705">
        <v>0.20783564814814814</v>
      </c>
      <c r="CY705">
        <v>0.13725694444444445</v>
      </c>
      <c r="CZ705">
        <v>83</v>
      </c>
      <c r="DA705">
        <v>117</v>
      </c>
      <c r="DB705">
        <v>12</v>
      </c>
      <c r="DC705" t="s">
        <v>719</v>
      </c>
      <c r="DD705">
        <v>41063</v>
      </c>
      <c r="DE705">
        <v>0.14460000000000001</v>
      </c>
      <c r="DM705">
        <v>68</v>
      </c>
    </row>
    <row r="706" spans="91:118" x14ac:dyDescent="0.25">
      <c r="CM706" t="s">
        <v>637</v>
      </c>
      <c r="CN706" t="s">
        <v>6</v>
      </c>
      <c r="CO706" t="s">
        <v>50</v>
      </c>
      <c r="CP706">
        <v>46108</v>
      </c>
      <c r="CQ706">
        <v>1</v>
      </c>
      <c r="CR706">
        <v>1</v>
      </c>
      <c r="CT706">
        <v>1</v>
      </c>
      <c r="CV706">
        <v>6.9444444444444444E-5</v>
      </c>
      <c r="CW706">
        <v>6.9444444444444444E-5</v>
      </c>
      <c r="CX706">
        <v>0.23406250000000001</v>
      </c>
      <c r="CY706">
        <v>0.12481481481481481</v>
      </c>
      <c r="CZ706">
        <v>115</v>
      </c>
      <c r="DA706">
        <v>214</v>
      </c>
      <c r="DB706">
        <v>18</v>
      </c>
      <c r="DC706" t="s">
        <v>758</v>
      </c>
      <c r="DD706">
        <v>34143</v>
      </c>
      <c r="DE706">
        <v>0.1565</v>
      </c>
      <c r="DM706">
        <v>68</v>
      </c>
    </row>
    <row r="707" spans="91:118" x14ac:dyDescent="0.25">
      <c r="CM707" t="s">
        <v>637</v>
      </c>
      <c r="CN707" t="s">
        <v>6</v>
      </c>
      <c r="CO707" t="s">
        <v>11</v>
      </c>
      <c r="CP707">
        <v>46108</v>
      </c>
      <c r="CQ707">
        <v>1</v>
      </c>
      <c r="CR707">
        <v>1</v>
      </c>
      <c r="CT707">
        <v>1</v>
      </c>
      <c r="CV707">
        <v>2.4305555555555555E-4</v>
      </c>
      <c r="CW707">
        <v>2.4305555555555555E-4</v>
      </c>
      <c r="CX707">
        <v>0.24378472222222222</v>
      </c>
      <c r="CY707">
        <v>0.12255787037037037</v>
      </c>
      <c r="CZ707">
        <v>159</v>
      </c>
      <c r="DA707">
        <v>234</v>
      </c>
      <c r="DB707">
        <v>40</v>
      </c>
      <c r="DC707">
        <v>1.65</v>
      </c>
      <c r="DD707">
        <v>24275</v>
      </c>
      <c r="DE707">
        <v>0.25159999999999999</v>
      </c>
      <c r="DM707">
        <v>68</v>
      </c>
    </row>
    <row r="708" spans="91:118" x14ac:dyDescent="0.25">
      <c r="CM708" t="s">
        <v>637</v>
      </c>
      <c r="CN708" t="s">
        <v>6</v>
      </c>
      <c r="CO708" t="s">
        <v>34</v>
      </c>
      <c r="CP708">
        <v>46108</v>
      </c>
      <c r="CQ708">
        <v>1</v>
      </c>
      <c r="CR708">
        <v>1</v>
      </c>
      <c r="CT708">
        <v>1</v>
      </c>
      <c r="CV708">
        <v>4.6296296296296294E-5</v>
      </c>
      <c r="CW708">
        <v>4.6296296296296294E-5</v>
      </c>
      <c r="CX708">
        <v>0.21096064814814816</v>
      </c>
      <c r="CY708">
        <v>0.15125</v>
      </c>
      <c r="CZ708">
        <v>180</v>
      </c>
      <c r="DA708">
        <v>205</v>
      </c>
      <c r="DB708">
        <v>14</v>
      </c>
      <c r="DC708" t="s">
        <v>682</v>
      </c>
      <c r="DD708">
        <v>28694</v>
      </c>
      <c r="DE708">
        <v>7.7799999999999994E-2</v>
      </c>
      <c r="DM708">
        <v>68</v>
      </c>
    </row>
    <row r="709" spans="91:118" x14ac:dyDescent="0.25">
      <c r="CM709" t="s">
        <v>637</v>
      </c>
      <c r="CN709" t="s">
        <v>7</v>
      </c>
      <c r="CO709" t="s">
        <v>58</v>
      </c>
      <c r="CP709">
        <v>46086</v>
      </c>
      <c r="CQ709">
        <v>1</v>
      </c>
      <c r="CR709">
        <v>1</v>
      </c>
      <c r="CV709">
        <v>0</v>
      </c>
      <c r="CW709">
        <v>0</v>
      </c>
      <c r="CX709">
        <v>0</v>
      </c>
      <c r="CY709">
        <v>0</v>
      </c>
      <c r="DM709">
        <v>68</v>
      </c>
    </row>
    <row r="710" spans="91:118" x14ac:dyDescent="0.25">
      <c r="CM710" t="s">
        <v>637</v>
      </c>
      <c r="CN710" t="s">
        <v>7</v>
      </c>
      <c r="CO710" t="s">
        <v>58</v>
      </c>
      <c r="CP710">
        <v>46097</v>
      </c>
      <c r="CQ710">
        <v>1</v>
      </c>
      <c r="CR710">
        <v>1</v>
      </c>
      <c r="CV710">
        <v>0</v>
      </c>
      <c r="CW710">
        <v>0</v>
      </c>
      <c r="CX710">
        <v>0</v>
      </c>
      <c r="CY710">
        <v>0</v>
      </c>
      <c r="DM710">
        <v>68</v>
      </c>
    </row>
    <row r="711" spans="91:118" x14ac:dyDescent="0.25">
      <c r="CM711" t="s">
        <v>637</v>
      </c>
      <c r="CN711" t="s">
        <v>7</v>
      </c>
      <c r="CO711" t="s">
        <v>495</v>
      </c>
      <c r="CP711">
        <v>46084</v>
      </c>
      <c r="CQ711">
        <v>1</v>
      </c>
      <c r="CR711">
        <v>1</v>
      </c>
      <c r="CT711">
        <v>1</v>
      </c>
      <c r="CV711">
        <v>8.564814814814815E-4</v>
      </c>
      <c r="CW711">
        <v>8.564814814814815E-4</v>
      </c>
      <c r="CX711">
        <v>0.28998842592592594</v>
      </c>
      <c r="CY711">
        <v>0.13968749999999999</v>
      </c>
      <c r="CZ711">
        <v>165</v>
      </c>
      <c r="DA711">
        <v>323</v>
      </c>
      <c r="DB711">
        <v>49</v>
      </c>
      <c r="DC711" t="s">
        <v>806</v>
      </c>
      <c r="DD711">
        <v>9310</v>
      </c>
      <c r="DE711">
        <v>0.29699999999999999</v>
      </c>
      <c r="DM711">
        <v>68</v>
      </c>
    </row>
    <row r="712" spans="91:118" x14ac:dyDescent="0.25">
      <c r="CM712" t="s">
        <v>637</v>
      </c>
      <c r="CN712" t="s">
        <v>7</v>
      </c>
      <c r="CO712" t="s">
        <v>495</v>
      </c>
      <c r="CP712">
        <v>46106</v>
      </c>
      <c r="CQ712">
        <v>1</v>
      </c>
      <c r="CR712">
        <v>1</v>
      </c>
      <c r="CT712">
        <v>1</v>
      </c>
      <c r="CV712">
        <v>0</v>
      </c>
      <c r="CW712">
        <v>0</v>
      </c>
      <c r="CX712">
        <v>0.12748842592592594</v>
      </c>
      <c r="CY712">
        <v>0.18800925925925926</v>
      </c>
      <c r="CZ712">
        <v>122</v>
      </c>
      <c r="DA712">
        <v>258</v>
      </c>
      <c r="DB712">
        <v>29</v>
      </c>
      <c r="DC712" t="s">
        <v>1042</v>
      </c>
      <c r="DD712">
        <v>11207</v>
      </c>
      <c r="DE712">
        <v>0.23769999999999999</v>
      </c>
      <c r="DF712">
        <v>2</v>
      </c>
      <c r="DG712">
        <v>6.9000000000000006E-2</v>
      </c>
      <c r="DH712">
        <v>400</v>
      </c>
      <c r="DI712">
        <v>200</v>
      </c>
      <c r="DJ712">
        <v>200</v>
      </c>
      <c r="DK712">
        <v>0.5</v>
      </c>
      <c r="DM712">
        <v>68</v>
      </c>
      <c r="DN712">
        <v>200</v>
      </c>
    </row>
    <row r="713" spans="91:118" x14ac:dyDescent="0.25">
      <c r="CM713" t="s">
        <v>637</v>
      </c>
      <c r="CN713" t="s">
        <v>7</v>
      </c>
      <c r="CO713" t="s">
        <v>51</v>
      </c>
      <c r="CP713">
        <v>46084</v>
      </c>
      <c r="CQ713">
        <v>1</v>
      </c>
      <c r="CR713">
        <v>1</v>
      </c>
      <c r="CT713">
        <v>1</v>
      </c>
      <c r="CV713">
        <v>8.1018518518518516E-5</v>
      </c>
      <c r="CW713">
        <v>8.1018518518518516E-5</v>
      </c>
      <c r="CX713">
        <v>0.34469907407407407</v>
      </c>
      <c r="CY713">
        <v>5.5266203703703706E-2</v>
      </c>
      <c r="CZ713">
        <v>160</v>
      </c>
      <c r="DA713">
        <v>311</v>
      </c>
      <c r="DB713">
        <v>18</v>
      </c>
      <c r="DC713" t="s">
        <v>718</v>
      </c>
      <c r="DD713">
        <v>14738</v>
      </c>
      <c r="DE713">
        <v>0.1125</v>
      </c>
      <c r="DM713">
        <v>68</v>
      </c>
    </row>
    <row r="714" spans="91:118" x14ac:dyDescent="0.25">
      <c r="CM714" t="s">
        <v>637</v>
      </c>
      <c r="CN714" t="s">
        <v>7</v>
      </c>
      <c r="CO714" t="s">
        <v>51</v>
      </c>
      <c r="CP714">
        <v>46094</v>
      </c>
      <c r="CQ714">
        <v>1</v>
      </c>
      <c r="CR714">
        <v>1</v>
      </c>
      <c r="CT714">
        <v>1</v>
      </c>
      <c r="CV714">
        <v>0</v>
      </c>
      <c r="CW714">
        <v>0</v>
      </c>
      <c r="CX714">
        <v>0.25126157407407407</v>
      </c>
      <c r="CY714">
        <v>8.5300925925925933E-2</v>
      </c>
      <c r="CZ714">
        <v>69</v>
      </c>
      <c r="DA714">
        <v>171</v>
      </c>
      <c r="DB714">
        <v>15</v>
      </c>
      <c r="DC714" t="s">
        <v>677</v>
      </c>
      <c r="DD714">
        <v>30142</v>
      </c>
      <c r="DE714">
        <v>0.21740000000000001</v>
      </c>
      <c r="DM714">
        <v>68</v>
      </c>
    </row>
    <row r="715" spans="91:118" x14ac:dyDescent="0.25">
      <c r="CM715" t="s">
        <v>637</v>
      </c>
      <c r="CN715" t="s">
        <v>7</v>
      </c>
      <c r="CO715" t="s">
        <v>49</v>
      </c>
      <c r="CP715">
        <v>46086</v>
      </c>
      <c r="CQ715">
        <v>1</v>
      </c>
      <c r="CR715">
        <v>1</v>
      </c>
      <c r="CS715">
        <v>1</v>
      </c>
      <c r="CV715">
        <v>4.363425925925926E-3</v>
      </c>
      <c r="CW715">
        <v>4.363425925925926E-3</v>
      </c>
      <c r="CX715">
        <v>0.29905092592592591</v>
      </c>
      <c r="CY715">
        <v>8.8784722222222223E-2</v>
      </c>
      <c r="CZ715">
        <v>70</v>
      </c>
      <c r="DA715">
        <v>113</v>
      </c>
      <c r="DB715">
        <v>15</v>
      </c>
      <c r="DC715" t="s">
        <v>675</v>
      </c>
      <c r="DD715">
        <v>12228</v>
      </c>
      <c r="DE715">
        <v>0.21429999999999999</v>
      </c>
      <c r="DM715">
        <v>68</v>
      </c>
    </row>
    <row r="716" spans="91:118" x14ac:dyDescent="0.25">
      <c r="CM716" t="s">
        <v>637</v>
      </c>
      <c r="CN716" t="s">
        <v>7</v>
      </c>
      <c r="CO716" t="s">
        <v>49</v>
      </c>
      <c r="CP716">
        <v>46106</v>
      </c>
      <c r="CQ716">
        <v>1</v>
      </c>
      <c r="CR716">
        <v>1</v>
      </c>
      <c r="CT716">
        <v>1</v>
      </c>
      <c r="CV716">
        <v>2.1875000000000002E-3</v>
      </c>
      <c r="CW716">
        <v>2.1875000000000002E-3</v>
      </c>
      <c r="CX716">
        <v>0.1690625</v>
      </c>
      <c r="CY716">
        <v>0.11201388888888889</v>
      </c>
      <c r="CZ716">
        <v>38</v>
      </c>
      <c r="DA716">
        <v>66</v>
      </c>
      <c r="DB716">
        <v>10</v>
      </c>
      <c r="DC716">
        <v>1.6</v>
      </c>
      <c r="DD716">
        <v>20736</v>
      </c>
      <c r="DE716">
        <v>0.26319999999999999</v>
      </c>
      <c r="DF716">
        <v>1</v>
      </c>
      <c r="DG716">
        <v>0.1</v>
      </c>
      <c r="DH716">
        <v>300</v>
      </c>
      <c r="DI716">
        <v>300</v>
      </c>
      <c r="DM716">
        <v>68</v>
      </c>
    </row>
    <row r="717" spans="91:118" x14ac:dyDescent="0.25">
      <c r="CM717" t="s">
        <v>637</v>
      </c>
      <c r="CN717" t="s">
        <v>7</v>
      </c>
      <c r="CO717" t="s">
        <v>49</v>
      </c>
      <c r="CP717">
        <v>46111</v>
      </c>
      <c r="CQ717">
        <v>1</v>
      </c>
      <c r="CR717">
        <v>1</v>
      </c>
      <c r="CT717">
        <v>1</v>
      </c>
      <c r="CV717">
        <v>2.7546296296296294E-3</v>
      </c>
      <c r="CW717">
        <v>2.7546296296296294E-3</v>
      </c>
      <c r="CX717">
        <v>0.20256944444444444</v>
      </c>
      <c r="CY717">
        <v>0.15894675925925925</v>
      </c>
      <c r="CZ717">
        <v>59</v>
      </c>
      <c r="DA717">
        <v>92</v>
      </c>
      <c r="DB717">
        <v>13</v>
      </c>
      <c r="DC717" t="s">
        <v>714</v>
      </c>
      <c r="DD717">
        <v>17923</v>
      </c>
      <c r="DE717">
        <v>0.2203</v>
      </c>
      <c r="DM717">
        <v>68</v>
      </c>
    </row>
    <row r="718" spans="91:118" x14ac:dyDescent="0.25">
      <c r="CM718" t="s">
        <v>637</v>
      </c>
      <c r="CN718" t="s">
        <v>7</v>
      </c>
      <c r="CO718" t="s">
        <v>563</v>
      </c>
      <c r="CP718">
        <v>46084</v>
      </c>
      <c r="CQ718">
        <v>1</v>
      </c>
      <c r="CR718">
        <v>1</v>
      </c>
      <c r="CT718">
        <v>1</v>
      </c>
      <c r="CV718">
        <v>2.8935185185185184E-4</v>
      </c>
      <c r="CW718">
        <v>2.8935185185185184E-4</v>
      </c>
      <c r="CX718">
        <v>0.15461805555555555</v>
      </c>
      <c r="CY718">
        <v>8.3645833333333336E-2</v>
      </c>
      <c r="CZ718">
        <v>106</v>
      </c>
      <c r="DA718">
        <v>178</v>
      </c>
      <c r="DB718">
        <v>12</v>
      </c>
      <c r="DC718" t="s">
        <v>784</v>
      </c>
      <c r="DD718">
        <v>2017</v>
      </c>
      <c r="DE718">
        <v>0.1132</v>
      </c>
      <c r="DM718">
        <v>68</v>
      </c>
    </row>
    <row r="719" spans="91:118" x14ac:dyDescent="0.25">
      <c r="CM719" t="s">
        <v>637</v>
      </c>
      <c r="CN719" t="s">
        <v>7</v>
      </c>
      <c r="CO719" t="s">
        <v>563</v>
      </c>
      <c r="CP719">
        <v>46086</v>
      </c>
      <c r="CQ719">
        <v>1</v>
      </c>
      <c r="CR719">
        <v>1</v>
      </c>
      <c r="CU719">
        <v>1</v>
      </c>
      <c r="CV719">
        <v>0</v>
      </c>
      <c r="CW719">
        <v>0</v>
      </c>
      <c r="CX719">
        <v>0</v>
      </c>
      <c r="CY719">
        <v>0</v>
      </c>
      <c r="DM719">
        <v>68</v>
      </c>
    </row>
    <row r="720" spans="91:118" x14ac:dyDescent="0.25">
      <c r="CM720" t="s">
        <v>637</v>
      </c>
      <c r="CN720" t="s">
        <v>7</v>
      </c>
      <c r="CO720" t="s">
        <v>565</v>
      </c>
      <c r="CP720">
        <v>46111</v>
      </c>
      <c r="CQ720">
        <v>1</v>
      </c>
      <c r="CR720">
        <v>1</v>
      </c>
      <c r="CT720">
        <v>1</v>
      </c>
      <c r="CV720">
        <v>7.6388888888888893E-4</v>
      </c>
      <c r="CW720">
        <v>7.6388888888888893E-4</v>
      </c>
      <c r="CX720">
        <v>0.20386574074074074</v>
      </c>
      <c r="CY720">
        <v>0.16120370370370371</v>
      </c>
      <c r="CZ720">
        <v>136</v>
      </c>
      <c r="DA720">
        <v>267</v>
      </c>
      <c r="DB720">
        <v>44</v>
      </c>
      <c r="DC720" t="s">
        <v>1064</v>
      </c>
      <c r="DD720">
        <v>14331</v>
      </c>
      <c r="DE720">
        <v>0.32350000000000001</v>
      </c>
      <c r="DM720">
        <v>68</v>
      </c>
    </row>
    <row r="721" spans="91:118" x14ac:dyDescent="0.25">
      <c r="CM721" t="s">
        <v>637</v>
      </c>
      <c r="CN721" t="s">
        <v>7</v>
      </c>
      <c r="CO721" t="s">
        <v>549</v>
      </c>
      <c r="CP721">
        <v>46094</v>
      </c>
      <c r="CQ721">
        <v>1</v>
      </c>
      <c r="CR721">
        <v>1</v>
      </c>
      <c r="CT721">
        <v>1</v>
      </c>
      <c r="CV721">
        <v>0</v>
      </c>
      <c r="CW721">
        <v>0</v>
      </c>
      <c r="CX721">
        <v>0.25853009259259258</v>
      </c>
      <c r="CY721">
        <v>8.9641203703703709E-2</v>
      </c>
      <c r="CZ721">
        <v>173</v>
      </c>
      <c r="DA721">
        <v>241</v>
      </c>
      <c r="DB721">
        <v>48</v>
      </c>
      <c r="DC721" t="s">
        <v>715</v>
      </c>
      <c r="DD721">
        <v>4932</v>
      </c>
      <c r="DE721">
        <v>0.27750000000000002</v>
      </c>
      <c r="DM721">
        <v>68</v>
      </c>
    </row>
    <row r="722" spans="91:118" x14ac:dyDescent="0.25">
      <c r="CM722" t="s">
        <v>637</v>
      </c>
      <c r="CN722" t="s">
        <v>7</v>
      </c>
      <c r="CO722" t="s">
        <v>77</v>
      </c>
      <c r="CP722">
        <v>46087</v>
      </c>
      <c r="CQ722">
        <v>1</v>
      </c>
      <c r="CR722">
        <v>1</v>
      </c>
      <c r="CT722">
        <v>1</v>
      </c>
      <c r="CV722">
        <v>0</v>
      </c>
      <c r="CW722">
        <v>0</v>
      </c>
      <c r="CX722">
        <v>0.23730324074074075</v>
      </c>
      <c r="CY722">
        <v>9.8657407407407402E-2</v>
      </c>
      <c r="CZ722">
        <v>92</v>
      </c>
      <c r="DA722">
        <v>202</v>
      </c>
      <c r="DB722">
        <v>25</v>
      </c>
      <c r="DC722">
        <v>1.68</v>
      </c>
      <c r="DD722">
        <v>20349</v>
      </c>
      <c r="DE722">
        <v>0.2717</v>
      </c>
      <c r="DF722">
        <v>1</v>
      </c>
      <c r="DG722">
        <v>0.04</v>
      </c>
      <c r="DH722">
        <v>1034</v>
      </c>
      <c r="DI722">
        <v>1034</v>
      </c>
      <c r="DJ722">
        <v>1034</v>
      </c>
      <c r="DK722">
        <v>1</v>
      </c>
      <c r="DM722">
        <v>68</v>
      </c>
      <c r="DN722">
        <v>1034</v>
      </c>
    </row>
    <row r="723" spans="91:118" x14ac:dyDescent="0.25">
      <c r="CM723" t="s">
        <v>637</v>
      </c>
      <c r="CN723" t="s">
        <v>7</v>
      </c>
      <c r="CO723" t="s">
        <v>77</v>
      </c>
      <c r="CP723">
        <v>46098</v>
      </c>
      <c r="CQ723">
        <v>1</v>
      </c>
      <c r="CR723">
        <v>1</v>
      </c>
      <c r="CS723">
        <v>1</v>
      </c>
      <c r="CV723">
        <v>5.9606481481481481E-3</v>
      </c>
      <c r="CW723">
        <v>5.9606481481481481E-3</v>
      </c>
      <c r="CX723">
        <v>0.21738425925925925</v>
      </c>
      <c r="CY723">
        <v>0.12559027777777779</v>
      </c>
      <c r="CZ723">
        <v>82</v>
      </c>
      <c r="DA723">
        <v>183</v>
      </c>
      <c r="DB723">
        <v>29</v>
      </c>
      <c r="DC723" t="s">
        <v>948</v>
      </c>
      <c r="DD723">
        <v>16865</v>
      </c>
      <c r="DE723">
        <v>0.35370000000000001</v>
      </c>
      <c r="DF723">
        <v>1</v>
      </c>
      <c r="DG723">
        <v>3.4500000000000003E-2</v>
      </c>
      <c r="DH723">
        <v>390</v>
      </c>
      <c r="DI723">
        <v>390</v>
      </c>
      <c r="DM723">
        <v>68</v>
      </c>
    </row>
    <row r="724" spans="91:118" x14ac:dyDescent="0.25">
      <c r="CM724" t="s">
        <v>637</v>
      </c>
      <c r="CN724" t="s">
        <v>7</v>
      </c>
      <c r="CO724" t="s">
        <v>566</v>
      </c>
      <c r="CP724">
        <v>46086</v>
      </c>
      <c r="CQ724">
        <v>1</v>
      </c>
      <c r="CR724">
        <v>1</v>
      </c>
      <c r="CU724">
        <v>1</v>
      </c>
      <c r="CV724">
        <v>0</v>
      </c>
      <c r="CW724">
        <v>0</v>
      </c>
      <c r="CX724">
        <v>0</v>
      </c>
      <c r="CY724">
        <v>0</v>
      </c>
      <c r="DM724">
        <v>68</v>
      </c>
    </row>
    <row r="725" spans="91:118" x14ac:dyDescent="0.25">
      <c r="CM725" t="s">
        <v>637</v>
      </c>
      <c r="CN725" t="s">
        <v>7</v>
      </c>
      <c r="CO725" t="s">
        <v>566</v>
      </c>
      <c r="CP725">
        <v>46097</v>
      </c>
      <c r="CQ725">
        <v>1</v>
      </c>
      <c r="CR725">
        <v>1</v>
      </c>
      <c r="CS725">
        <v>1</v>
      </c>
      <c r="CV725">
        <v>1.800925925925926E-2</v>
      </c>
      <c r="CW725">
        <v>1.800925925925926E-2</v>
      </c>
      <c r="CX725">
        <v>0.23024305555555555</v>
      </c>
      <c r="CY725">
        <v>0.14829861111111112</v>
      </c>
      <c r="CZ725">
        <v>134</v>
      </c>
      <c r="DA725">
        <v>218</v>
      </c>
      <c r="DB725">
        <v>42</v>
      </c>
      <c r="DC725" t="s">
        <v>1065</v>
      </c>
      <c r="DD725">
        <v>14165</v>
      </c>
      <c r="DE725">
        <v>0.31340000000000001</v>
      </c>
      <c r="DM725">
        <v>68</v>
      </c>
    </row>
    <row r="726" spans="91:118" x14ac:dyDescent="0.25">
      <c r="CM726" t="s">
        <v>637</v>
      </c>
      <c r="CN726" t="s">
        <v>7</v>
      </c>
      <c r="CO726" t="s">
        <v>73</v>
      </c>
      <c r="CP726">
        <v>46097</v>
      </c>
      <c r="CQ726">
        <v>1</v>
      </c>
      <c r="CR726">
        <v>1</v>
      </c>
      <c r="CS726">
        <v>1</v>
      </c>
      <c r="CV726">
        <v>9.9074074074074082E-3</v>
      </c>
      <c r="CW726">
        <v>9.9074074074074082E-3</v>
      </c>
      <c r="CX726">
        <v>0.27148148148148149</v>
      </c>
      <c r="CY726">
        <v>0.12282407407407407</v>
      </c>
      <c r="CZ726">
        <v>67</v>
      </c>
      <c r="DA726">
        <v>116</v>
      </c>
      <c r="DB726">
        <v>11</v>
      </c>
      <c r="DC726" t="s">
        <v>698</v>
      </c>
      <c r="DD726">
        <v>24495</v>
      </c>
      <c r="DE726">
        <v>0.16420000000000001</v>
      </c>
      <c r="DM726">
        <v>68</v>
      </c>
    </row>
    <row r="727" spans="91:118" x14ac:dyDescent="0.25">
      <c r="CM727" t="s">
        <v>637</v>
      </c>
      <c r="CN727" t="s">
        <v>7</v>
      </c>
      <c r="CO727" t="s">
        <v>73</v>
      </c>
      <c r="CP727">
        <v>46111</v>
      </c>
      <c r="CQ727">
        <v>1</v>
      </c>
      <c r="CR727">
        <v>1</v>
      </c>
      <c r="CT727">
        <v>1</v>
      </c>
      <c r="CV727">
        <v>2.5115740740740741E-3</v>
      </c>
      <c r="CW727">
        <v>2.5115740740740741E-3</v>
      </c>
      <c r="CX727">
        <v>0.2036574074074074</v>
      </c>
      <c r="CY727">
        <v>0.17390046296296297</v>
      </c>
      <c r="CZ727">
        <v>58</v>
      </c>
      <c r="DA727">
        <v>90</v>
      </c>
      <c r="DB727">
        <v>19</v>
      </c>
      <c r="DC727" t="s">
        <v>1037</v>
      </c>
      <c r="DD727">
        <v>27765</v>
      </c>
      <c r="DE727">
        <v>0.3276</v>
      </c>
      <c r="DM727">
        <v>68</v>
      </c>
    </row>
    <row r="728" spans="91:118" x14ac:dyDescent="0.25">
      <c r="CM728" t="s">
        <v>637</v>
      </c>
      <c r="CN728" t="s">
        <v>7</v>
      </c>
      <c r="CO728" t="s">
        <v>557</v>
      </c>
      <c r="CP728">
        <v>46094</v>
      </c>
      <c r="CQ728">
        <v>1</v>
      </c>
      <c r="CR728">
        <v>1</v>
      </c>
      <c r="CT728">
        <v>1</v>
      </c>
      <c r="CV728">
        <v>0</v>
      </c>
      <c r="CW728">
        <v>0</v>
      </c>
      <c r="CX728">
        <v>0.21781249999999999</v>
      </c>
      <c r="CY728">
        <v>0.13466435185185185</v>
      </c>
      <c r="CZ728">
        <v>109</v>
      </c>
      <c r="DA728">
        <v>200</v>
      </c>
      <c r="DB728">
        <v>43</v>
      </c>
      <c r="DC728" t="s">
        <v>1066</v>
      </c>
      <c r="DD728">
        <v>6801</v>
      </c>
      <c r="DE728">
        <v>0.39450000000000002</v>
      </c>
      <c r="DM728">
        <v>68</v>
      </c>
    </row>
    <row r="729" spans="91:118" x14ac:dyDescent="0.25">
      <c r="CM729" t="s">
        <v>637</v>
      </c>
      <c r="CN729" t="s">
        <v>7</v>
      </c>
      <c r="CO729" t="s">
        <v>48</v>
      </c>
      <c r="CP729">
        <v>46094</v>
      </c>
      <c r="CQ729">
        <v>1</v>
      </c>
      <c r="CR729">
        <v>1</v>
      </c>
      <c r="CS729">
        <v>1</v>
      </c>
      <c r="CV729">
        <v>3.2928240740740744E-2</v>
      </c>
      <c r="CW729">
        <v>3.2928240740740744E-2</v>
      </c>
      <c r="CX729">
        <v>0.16449074074074074</v>
      </c>
      <c r="CY729">
        <v>0.14759259259259258</v>
      </c>
      <c r="CZ729">
        <v>56</v>
      </c>
      <c r="DA729">
        <v>88</v>
      </c>
      <c r="DB729">
        <v>18</v>
      </c>
      <c r="DC729" t="s">
        <v>963</v>
      </c>
      <c r="DD729">
        <v>26976</v>
      </c>
      <c r="DE729">
        <v>0.32140000000000002</v>
      </c>
      <c r="DF729">
        <v>1</v>
      </c>
      <c r="DG729">
        <v>5.5599999999999997E-2</v>
      </c>
      <c r="DH729">
        <v>200</v>
      </c>
      <c r="DI729">
        <v>200</v>
      </c>
      <c r="DM729">
        <v>68</v>
      </c>
    </row>
    <row r="730" spans="91:118" x14ac:dyDescent="0.25">
      <c r="CM730" t="s">
        <v>637</v>
      </c>
      <c r="CN730" t="s">
        <v>3</v>
      </c>
      <c r="CO730" t="s">
        <v>174</v>
      </c>
      <c r="CP730">
        <v>46097</v>
      </c>
      <c r="CQ730">
        <v>1</v>
      </c>
      <c r="CR730">
        <v>1</v>
      </c>
      <c r="CT730">
        <v>1</v>
      </c>
      <c r="CV730">
        <v>1.1574074074074073E-5</v>
      </c>
      <c r="CW730">
        <v>1.1574074074074073E-5</v>
      </c>
      <c r="CX730">
        <v>0.28859953703703706</v>
      </c>
      <c r="CY730">
        <v>0.12664351851851852</v>
      </c>
      <c r="CZ730">
        <v>259</v>
      </c>
      <c r="DA730">
        <v>396</v>
      </c>
      <c r="DB730">
        <v>43</v>
      </c>
      <c r="DC730" t="s">
        <v>1067</v>
      </c>
      <c r="DD730">
        <v>22010</v>
      </c>
      <c r="DE730">
        <v>0.16600000000000001</v>
      </c>
      <c r="DM730">
        <v>68</v>
      </c>
    </row>
    <row r="731" spans="91:118" x14ac:dyDescent="0.25">
      <c r="CM731" t="s">
        <v>637</v>
      </c>
      <c r="CN731" t="s">
        <v>3</v>
      </c>
      <c r="CO731" t="s">
        <v>493</v>
      </c>
      <c r="CP731">
        <v>46097</v>
      </c>
      <c r="CQ731">
        <v>1</v>
      </c>
      <c r="CR731">
        <v>1</v>
      </c>
      <c r="CT731">
        <v>1</v>
      </c>
      <c r="CV731">
        <v>0</v>
      </c>
      <c r="CW731">
        <v>0</v>
      </c>
      <c r="CX731">
        <v>0.32726851851851851</v>
      </c>
      <c r="CY731">
        <v>9.4861111111111104E-2</v>
      </c>
      <c r="CZ731">
        <v>266</v>
      </c>
      <c r="DA731">
        <v>337</v>
      </c>
      <c r="DB731">
        <v>55</v>
      </c>
      <c r="DC731" t="s">
        <v>1068</v>
      </c>
      <c r="DD731">
        <v>15749</v>
      </c>
      <c r="DE731">
        <v>0.20680000000000001</v>
      </c>
      <c r="DM731">
        <v>68</v>
      </c>
    </row>
    <row r="732" spans="91:118" x14ac:dyDescent="0.25">
      <c r="CM732" t="s">
        <v>637</v>
      </c>
      <c r="CN732" t="s">
        <v>3</v>
      </c>
      <c r="CO732" t="s">
        <v>32</v>
      </c>
      <c r="CP732">
        <v>46112</v>
      </c>
      <c r="CQ732">
        <v>1</v>
      </c>
      <c r="CR732">
        <v>1</v>
      </c>
      <c r="CT732">
        <v>1</v>
      </c>
      <c r="CV732">
        <v>1.5046296296296297E-4</v>
      </c>
      <c r="CW732">
        <v>1.5046296296296297E-4</v>
      </c>
      <c r="CX732">
        <v>0.21074074074074073</v>
      </c>
      <c r="CY732">
        <v>0.22755787037037037</v>
      </c>
      <c r="CZ732">
        <v>78</v>
      </c>
      <c r="DA732">
        <v>158</v>
      </c>
      <c r="DB732">
        <v>31</v>
      </c>
      <c r="DC732" t="s">
        <v>1022</v>
      </c>
      <c r="DD732">
        <v>20810</v>
      </c>
      <c r="DE732">
        <v>0.39739999999999998</v>
      </c>
      <c r="DF732">
        <v>1</v>
      </c>
      <c r="DG732">
        <v>3.2300000000000002E-2</v>
      </c>
      <c r="DH732">
        <v>600</v>
      </c>
      <c r="DI732">
        <v>600</v>
      </c>
      <c r="DJ732">
        <v>600</v>
      </c>
      <c r="DK732">
        <v>1</v>
      </c>
      <c r="DL732">
        <v>0.19289999999999999</v>
      </c>
      <c r="DM732">
        <v>68</v>
      </c>
      <c r="DN732">
        <v>600</v>
      </c>
    </row>
    <row r="733" spans="91:118" x14ac:dyDescent="0.25">
      <c r="CM733" t="s">
        <v>637</v>
      </c>
      <c r="CN733" t="s">
        <v>3</v>
      </c>
      <c r="CO733" t="s">
        <v>68</v>
      </c>
      <c r="CP733">
        <v>46097</v>
      </c>
      <c r="CQ733">
        <v>1</v>
      </c>
      <c r="CR733">
        <v>1</v>
      </c>
      <c r="CT733">
        <v>1</v>
      </c>
      <c r="CV733">
        <v>2.6967592592592594E-3</v>
      </c>
      <c r="CW733">
        <v>2.6967592592592594E-3</v>
      </c>
      <c r="CX733">
        <v>0.27925925925925926</v>
      </c>
      <c r="CY733">
        <v>9.7939814814814813E-2</v>
      </c>
      <c r="CZ733">
        <v>124</v>
      </c>
      <c r="DA733">
        <v>239</v>
      </c>
      <c r="DB733">
        <v>21</v>
      </c>
      <c r="DC733" t="s">
        <v>1012</v>
      </c>
      <c r="DD733">
        <v>23168</v>
      </c>
      <c r="DE733">
        <v>0.1694</v>
      </c>
      <c r="DM733">
        <v>68</v>
      </c>
    </row>
    <row r="734" spans="91:118" x14ac:dyDescent="0.25">
      <c r="CM734" t="s">
        <v>637</v>
      </c>
      <c r="CN734" t="s">
        <v>3</v>
      </c>
      <c r="CO734" t="s">
        <v>68</v>
      </c>
      <c r="CP734">
        <v>46104</v>
      </c>
      <c r="CQ734">
        <v>1</v>
      </c>
      <c r="CR734">
        <v>1</v>
      </c>
      <c r="CS734">
        <v>1</v>
      </c>
      <c r="CV734">
        <v>9.7337962962962959E-3</v>
      </c>
      <c r="CW734">
        <v>9.7337962962962959E-3</v>
      </c>
      <c r="CX734">
        <v>0.18964120370370371</v>
      </c>
      <c r="CY734">
        <v>8.969907407407407E-2</v>
      </c>
      <c r="CZ734">
        <v>88</v>
      </c>
      <c r="DA734">
        <v>115</v>
      </c>
      <c r="DB734">
        <v>14</v>
      </c>
      <c r="DC734" t="s">
        <v>748</v>
      </c>
      <c r="DD734">
        <v>56273</v>
      </c>
      <c r="DE734">
        <v>0.15909999999999999</v>
      </c>
      <c r="DM734">
        <v>68</v>
      </c>
    </row>
    <row r="735" spans="91:118" x14ac:dyDescent="0.25">
      <c r="CM735" t="s">
        <v>637</v>
      </c>
      <c r="CN735" t="s">
        <v>3</v>
      </c>
      <c r="CO735" t="s">
        <v>29</v>
      </c>
      <c r="CP735">
        <v>46107</v>
      </c>
      <c r="CQ735">
        <v>1</v>
      </c>
      <c r="CR735">
        <v>1</v>
      </c>
      <c r="CT735">
        <v>1</v>
      </c>
      <c r="CV735">
        <v>2.2106481481481482E-3</v>
      </c>
      <c r="CW735">
        <v>2.2106481481481482E-3</v>
      </c>
      <c r="CX735">
        <v>0.19844907407407408</v>
      </c>
      <c r="CY735">
        <v>7.3715277777777782E-2</v>
      </c>
      <c r="CZ735">
        <v>106</v>
      </c>
      <c r="DA735">
        <v>174</v>
      </c>
      <c r="DB735">
        <v>21</v>
      </c>
      <c r="DC735" t="s">
        <v>748</v>
      </c>
      <c r="DD735">
        <v>14447</v>
      </c>
      <c r="DE735">
        <v>0.1981</v>
      </c>
      <c r="DF735">
        <v>5</v>
      </c>
      <c r="DG735">
        <v>0.23810000000000001</v>
      </c>
      <c r="DH735">
        <v>1395</v>
      </c>
      <c r="DI735">
        <v>279</v>
      </c>
      <c r="DJ735">
        <v>318</v>
      </c>
      <c r="DK735">
        <v>0.22800000000000001</v>
      </c>
      <c r="DL735">
        <v>0.2359</v>
      </c>
      <c r="DM735">
        <v>68</v>
      </c>
      <c r="DN735">
        <v>159</v>
      </c>
    </row>
    <row r="736" spans="91:118" x14ac:dyDescent="0.25">
      <c r="CM736" t="s">
        <v>637</v>
      </c>
      <c r="CN736" t="s">
        <v>3</v>
      </c>
      <c r="CO736" t="s">
        <v>79</v>
      </c>
      <c r="CP736">
        <v>46107</v>
      </c>
      <c r="CQ736">
        <v>1</v>
      </c>
      <c r="CR736">
        <v>1</v>
      </c>
      <c r="CS736">
        <v>1</v>
      </c>
      <c r="CV736">
        <v>5.0115740740740737E-3</v>
      </c>
      <c r="CW736">
        <v>5.0115740740740737E-3</v>
      </c>
      <c r="CX736">
        <v>0.18998842592592594</v>
      </c>
      <c r="CY736">
        <v>0.14878472222222222</v>
      </c>
      <c r="CZ736">
        <v>74</v>
      </c>
      <c r="DA736">
        <v>152</v>
      </c>
      <c r="DB736">
        <v>14</v>
      </c>
      <c r="DC736" t="s">
        <v>806</v>
      </c>
      <c r="DD736">
        <v>34007</v>
      </c>
      <c r="DE736">
        <v>0.18920000000000001</v>
      </c>
      <c r="DF736">
        <v>1</v>
      </c>
      <c r="DG736">
        <v>7.1400000000000005E-2</v>
      </c>
      <c r="DH736">
        <v>290</v>
      </c>
      <c r="DI736">
        <v>290</v>
      </c>
      <c r="DJ736">
        <v>290</v>
      </c>
      <c r="DK736">
        <v>1</v>
      </c>
      <c r="DL736">
        <v>0.68169999999999997</v>
      </c>
      <c r="DM736">
        <v>68</v>
      </c>
      <c r="DN736">
        <v>290</v>
      </c>
    </row>
    <row r="737" spans="91:118" x14ac:dyDescent="0.25">
      <c r="CM737" t="s">
        <v>637</v>
      </c>
      <c r="CN737" t="s">
        <v>3</v>
      </c>
      <c r="CO737" t="s">
        <v>78</v>
      </c>
      <c r="CP737">
        <v>46104</v>
      </c>
      <c r="CQ737">
        <v>1</v>
      </c>
      <c r="CR737">
        <v>1</v>
      </c>
      <c r="CS737">
        <v>1</v>
      </c>
      <c r="CV737">
        <v>0.15167824074074074</v>
      </c>
      <c r="CW737">
        <v>0.15167824074074074</v>
      </c>
      <c r="CX737">
        <v>0.11100694444444445</v>
      </c>
      <c r="CY737">
        <v>6.6655092592592599E-2</v>
      </c>
      <c r="CZ737">
        <v>48</v>
      </c>
      <c r="DA737">
        <v>90</v>
      </c>
      <c r="DB737">
        <v>11</v>
      </c>
      <c r="DC737" t="s">
        <v>789</v>
      </c>
      <c r="DD737">
        <v>22782</v>
      </c>
      <c r="DE737">
        <v>0.22919999999999999</v>
      </c>
      <c r="DM737">
        <v>68</v>
      </c>
    </row>
    <row r="738" spans="91:118" x14ac:dyDescent="0.25">
      <c r="CM738" t="s">
        <v>637</v>
      </c>
      <c r="CN738" t="s">
        <v>125</v>
      </c>
      <c r="CO738" t="s">
        <v>109</v>
      </c>
      <c r="CP738">
        <v>46106</v>
      </c>
      <c r="CQ738">
        <v>1</v>
      </c>
      <c r="CR738">
        <v>1</v>
      </c>
      <c r="CU738">
        <v>1</v>
      </c>
      <c r="CV738">
        <v>0</v>
      </c>
      <c r="CW738">
        <v>0</v>
      </c>
      <c r="CX738">
        <v>0</v>
      </c>
      <c r="CY738">
        <v>0</v>
      </c>
      <c r="DM738">
        <v>66</v>
      </c>
    </row>
    <row r="739" spans="91:118" x14ac:dyDescent="0.25">
      <c r="CM739" t="s">
        <v>637</v>
      </c>
      <c r="CN739" t="s">
        <v>125</v>
      </c>
      <c r="CO739" t="s">
        <v>61</v>
      </c>
      <c r="CP739">
        <v>46111</v>
      </c>
      <c r="CQ739">
        <v>1</v>
      </c>
      <c r="CR739">
        <v>1</v>
      </c>
      <c r="CS739">
        <v>1</v>
      </c>
      <c r="CV739">
        <v>1.9849537037037037E-2</v>
      </c>
      <c r="CW739">
        <v>1.9849537037037037E-2</v>
      </c>
      <c r="CX739">
        <v>0.19006944444444446</v>
      </c>
      <c r="CY739">
        <v>0.18913194444444445</v>
      </c>
      <c r="CZ739">
        <v>110</v>
      </c>
      <c r="DA739">
        <v>271</v>
      </c>
      <c r="DB739">
        <v>22</v>
      </c>
      <c r="DC739" t="s">
        <v>850</v>
      </c>
      <c r="DD739">
        <v>38224</v>
      </c>
      <c r="DE739">
        <v>0.2</v>
      </c>
      <c r="DM739">
        <v>66</v>
      </c>
    </row>
    <row r="740" spans="91:118" x14ac:dyDescent="0.25">
      <c r="CM740" t="s">
        <v>637</v>
      </c>
      <c r="CN740" t="s">
        <v>125</v>
      </c>
      <c r="CO740" t="s">
        <v>122</v>
      </c>
      <c r="CP740">
        <v>46111</v>
      </c>
      <c r="CQ740">
        <v>1</v>
      </c>
      <c r="CR740">
        <v>1</v>
      </c>
      <c r="CS740">
        <v>1</v>
      </c>
      <c r="CV740">
        <v>1.1134259259259259E-2</v>
      </c>
      <c r="CW740">
        <v>1.1134259259259259E-2</v>
      </c>
      <c r="CX740">
        <v>0.17444444444444446</v>
      </c>
      <c r="CY740">
        <v>0.18023148148148149</v>
      </c>
      <c r="CZ740">
        <v>77</v>
      </c>
      <c r="DA740">
        <v>302</v>
      </c>
      <c r="DB740">
        <v>16</v>
      </c>
      <c r="DC740">
        <v>1.5</v>
      </c>
      <c r="DD740">
        <v>23611</v>
      </c>
      <c r="DE740">
        <v>0.20780000000000001</v>
      </c>
      <c r="DM740">
        <v>66</v>
      </c>
    </row>
    <row r="741" spans="91:118" x14ac:dyDescent="0.25">
      <c r="CM741" t="s">
        <v>637</v>
      </c>
      <c r="CN741" t="s">
        <v>125</v>
      </c>
      <c r="CO741" t="s">
        <v>59</v>
      </c>
      <c r="CP741">
        <v>46086</v>
      </c>
      <c r="CQ741">
        <v>1</v>
      </c>
      <c r="CR741">
        <v>1</v>
      </c>
      <c r="CT741">
        <v>1</v>
      </c>
      <c r="CV741">
        <v>0</v>
      </c>
      <c r="CW741">
        <v>0</v>
      </c>
      <c r="CX741">
        <v>0.30811342592592594</v>
      </c>
      <c r="CY741">
        <v>0.10746527777777778</v>
      </c>
      <c r="CZ741">
        <v>223</v>
      </c>
      <c r="DA741">
        <v>371</v>
      </c>
      <c r="DB741">
        <v>24</v>
      </c>
      <c r="DC741" t="s">
        <v>814</v>
      </c>
      <c r="DD741">
        <v>25354</v>
      </c>
      <c r="DE741">
        <v>0.1076</v>
      </c>
      <c r="DF741">
        <v>1</v>
      </c>
      <c r="DG741">
        <v>4.1700000000000001E-2</v>
      </c>
      <c r="DH741">
        <v>1000</v>
      </c>
      <c r="DI741">
        <v>1000</v>
      </c>
      <c r="DM741">
        <v>66</v>
      </c>
    </row>
    <row r="742" spans="91:118" x14ac:dyDescent="0.25">
      <c r="CM742" t="s">
        <v>637</v>
      </c>
      <c r="CN742" t="s">
        <v>125</v>
      </c>
      <c r="CO742" t="s">
        <v>59</v>
      </c>
      <c r="CP742">
        <v>46106</v>
      </c>
      <c r="CQ742">
        <v>1</v>
      </c>
      <c r="CR742">
        <v>1</v>
      </c>
      <c r="CV742">
        <v>3.9583333333333337E-3</v>
      </c>
      <c r="CW742">
        <v>3.9583333333333337E-3</v>
      </c>
      <c r="CX742">
        <v>0.27853009259259259</v>
      </c>
      <c r="CY742">
        <v>9.8634259259259255E-2</v>
      </c>
      <c r="CZ742">
        <v>200</v>
      </c>
      <c r="DA742">
        <v>337</v>
      </c>
      <c r="DB742">
        <v>21</v>
      </c>
      <c r="DC742" t="s">
        <v>697</v>
      </c>
      <c r="DD742">
        <v>41642</v>
      </c>
      <c r="DE742">
        <v>0.105</v>
      </c>
      <c r="DM742">
        <v>66</v>
      </c>
    </row>
    <row r="743" spans="91:118" x14ac:dyDescent="0.25">
      <c r="CM743" t="s">
        <v>637</v>
      </c>
      <c r="CN743" t="s">
        <v>125</v>
      </c>
      <c r="CO743" t="s">
        <v>10</v>
      </c>
      <c r="CP743">
        <v>46106</v>
      </c>
      <c r="CQ743">
        <v>1</v>
      </c>
      <c r="CR743">
        <v>1</v>
      </c>
      <c r="CV743">
        <v>0</v>
      </c>
      <c r="CW743">
        <v>0</v>
      </c>
      <c r="CX743">
        <v>0</v>
      </c>
      <c r="CY743">
        <v>0</v>
      </c>
      <c r="DM743">
        <v>66</v>
      </c>
    </row>
    <row r="744" spans="91:118" x14ac:dyDescent="0.25">
      <c r="CM744" t="s">
        <v>637</v>
      </c>
      <c r="CN744" t="s">
        <v>125</v>
      </c>
      <c r="CO744" t="s">
        <v>10</v>
      </c>
      <c r="CP744">
        <v>46107</v>
      </c>
      <c r="CQ744">
        <v>1</v>
      </c>
      <c r="CR744">
        <v>1</v>
      </c>
      <c r="CV744">
        <v>0</v>
      </c>
      <c r="CW744">
        <v>0</v>
      </c>
      <c r="CX744">
        <v>0</v>
      </c>
      <c r="CY744">
        <v>0</v>
      </c>
      <c r="DM744">
        <v>66</v>
      </c>
    </row>
    <row r="745" spans="91:118" x14ac:dyDescent="0.25">
      <c r="CM745" t="s">
        <v>637</v>
      </c>
      <c r="CN745" t="s">
        <v>125</v>
      </c>
      <c r="CO745" t="s">
        <v>10</v>
      </c>
      <c r="CP745">
        <v>46111</v>
      </c>
      <c r="CQ745">
        <v>1</v>
      </c>
      <c r="CR745">
        <v>1</v>
      </c>
      <c r="CV745">
        <v>0</v>
      </c>
      <c r="CW745">
        <v>0</v>
      </c>
      <c r="CX745">
        <v>0</v>
      </c>
      <c r="CY745">
        <v>0</v>
      </c>
      <c r="DM745">
        <v>66</v>
      </c>
    </row>
    <row r="746" spans="91:118" x14ac:dyDescent="0.25">
      <c r="CM746" t="s">
        <v>637</v>
      </c>
      <c r="CN746" t="s">
        <v>2</v>
      </c>
      <c r="CO746" t="s">
        <v>22</v>
      </c>
      <c r="CP746">
        <v>46097</v>
      </c>
      <c r="CQ746">
        <v>1</v>
      </c>
      <c r="CR746">
        <v>1</v>
      </c>
      <c r="CT746">
        <v>1</v>
      </c>
      <c r="CV746">
        <v>0</v>
      </c>
      <c r="CW746">
        <v>0</v>
      </c>
      <c r="CX746">
        <v>0.27090277777777777</v>
      </c>
      <c r="CY746">
        <v>0.12509259259259259</v>
      </c>
      <c r="CZ746">
        <v>75</v>
      </c>
      <c r="DA746">
        <v>152</v>
      </c>
      <c r="DB746">
        <v>24</v>
      </c>
      <c r="DC746" t="s">
        <v>677</v>
      </c>
      <c r="DD746">
        <v>21411</v>
      </c>
      <c r="DE746">
        <v>0.32</v>
      </c>
      <c r="DF746">
        <v>1</v>
      </c>
      <c r="DG746">
        <v>4.1700000000000001E-2</v>
      </c>
      <c r="DH746">
        <v>1000</v>
      </c>
      <c r="DI746">
        <v>1000</v>
      </c>
      <c r="DM746">
        <v>66</v>
      </c>
    </row>
    <row r="747" spans="91:118" x14ac:dyDescent="0.25">
      <c r="CM747" t="s">
        <v>637</v>
      </c>
      <c r="CN747" t="s">
        <v>6</v>
      </c>
      <c r="CO747" t="s">
        <v>80</v>
      </c>
      <c r="CP747">
        <v>46111</v>
      </c>
      <c r="CQ747">
        <v>1</v>
      </c>
      <c r="CR747">
        <v>1</v>
      </c>
      <c r="CT747">
        <v>1</v>
      </c>
      <c r="CV747">
        <v>6.9444444444444444E-5</v>
      </c>
      <c r="CW747">
        <v>6.9444444444444444E-5</v>
      </c>
      <c r="CX747">
        <v>0.23930555555555555</v>
      </c>
      <c r="CY747">
        <v>0.13804398148148148</v>
      </c>
      <c r="CZ747">
        <v>103</v>
      </c>
      <c r="DA747">
        <v>145</v>
      </c>
      <c r="DB747">
        <v>10</v>
      </c>
      <c r="DC747">
        <v>1.9</v>
      </c>
      <c r="DD747">
        <v>30152</v>
      </c>
      <c r="DE747">
        <v>9.7100000000000006E-2</v>
      </c>
      <c r="DF747">
        <v>1</v>
      </c>
      <c r="DG747">
        <v>0.1</v>
      </c>
      <c r="DH747">
        <v>900</v>
      </c>
      <c r="DI747">
        <v>900</v>
      </c>
      <c r="DJ747">
        <v>900</v>
      </c>
      <c r="DK747">
        <v>1</v>
      </c>
      <c r="DL747">
        <v>0.13969999999999999</v>
      </c>
      <c r="DM747">
        <v>66</v>
      </c>
      <c r="DN747">
        <v>900</v>
      </c>
    </row>
    <row r="748" spans="91:118" x14ac:dyDescent="0.25">
      <c r="CM748" t="s">
        <v>637</v>
      </c>
      <c r="CN748" t="s">
        <v>6</v>
      </c>
      <c r="CO748" t="s">
        <v>35</v>
      </c>
      <c r="CP748">
        <v>46087</v>
      </c>
      <c r="CQ748">
        <v>1</v>
      </c>
      <c r="CR748">
        <v>1</v>
      </c>
      <c r="CT748">
        <v>1</v>
      </c>
      <c r="CV748">
        <v>9.2592592592592588E-5</v>
      </c>
      <c r="CW748">
        <v>9.2592592592592588E-5</v>
      </c>
      <c r="CX748">
        <v>0.19928240740740741</v>
      </c>
      <c r="CY748">
        <v>0.16756944444444444</v>
      </c>
      <c r="CZ748">
        <v>56</v>
      </c>
      <c r="DA748">
        <v>113</v>
      </c>
      <c r="DB748">
        <v>18</v>
      </c>
      <c r="DC748" t="s">
        <v>758</v>
      </c>
      <c r="DD748">
        <v>24392</v>
      </c>
      <c r="DE748">
        <v>0.32140000000000002</v>
      </c>
      <c r="DF748">
        <v>1</v>
      </c>
      <c r="DG748">
        <v>5.5599999999999997E-2</v>
      </c>
      <c r="DH748">
        <v>500</v>
      </c>
      <c r="DI748">
        <v>500</v>
      </c>
      <c r="DM748">
        <v>66</v>
      </c>
    </row>
    <row r="749" spans="91:118" x14ac:dyDescent="0.25">
      <c r="CM749" t="s">
        <v>637</v>
      </c>
      <c r="CN749" t="s">
        <v>6</v>
      </c>
      <c r="CO749" t="s">
        <v>11</v>
      </c>
      <c r="CP749">
        <v>46099</v>
      </c>
      <c r="CQ749">
        <v>1</v>
      </c>
      <c r="CR749">
        <v>1</v>
      </c>
      <c r="CT749">
        <v>1</v>
      </c>
      <c r="CV749">
        <v>1.1574074074074075E-4</v>
      </c>
      <c r="CW749">
        <v>1.1574074074074075E-4</v>
      </c>
      <c r="CX749">
        <v>0.27061342592592591</v>
      </c>
      <c r="CY749">
        <v>0.12981481481481483</v>
      </c>
      <c r="CZ749">
        <v>188</v>
      </c>
      <c r="DA749">
        <v>296</v>
      </c>
      <c r="DB749">
        <v>41</v>
      </c>
      <c r="DC749" t="s">
        <v>911</v>
      </c>
      <c r="DD749">
        <v>21594</v>
      </c>
      <c r="DE749">
        <v>0.21809999999999999</v>
      </c>
      <c r="DF749">
        <v>3</v>
      </c>
      <c r="DG749">
        <v>7.3200000000000001E-2</v>
      </c>
      <c r="DH749">
        <v>2220</v>
      </c>
      <c r="DI749">
        <v>740</v>
      </c>
      <c r="DJ749">
        <v>1200</v>
      </c>
      <c r="DK749">
        <v>0.54049999999999998</v>
      </c>
      <c r="DL749">
        <v>0.16550000000000001</v>
      </c>
      <c r="DM749">
        <v>66</v>
      </c>
      <c r="DN749">
        <v>1200</v>
      </c>
    </row>
    <row r="750" spans="91:118" x14ac:dyDescent="0.25">
      <c r="CM750" t="s">
        <v>637</v>
      </c>
      <c r="CN750" t="s">
        <v>6</v>
      </c>
      <c r="CO750" t="s">
        <v>97</v>
      </c>
      <c r="CP750">
        <v>46106</v>
      </c>
      <c r="CQ750">
        <v>1</v>
      </c>
      <c r="CR750">
        <v>1</v>
      </c>
      <c r="CT750">
        <v>1</v>
      </c>
      <c r="CV750">
        <v>0</v>
      </c>
      <c r="CW750">
        <v>0</v>
      </c>
      <c r="CX750">
        <v>0.16891203703703703</v>
      </c>
      <c r="CY750">
        <v>0.15628472222222223</v>
      </c>
      <c r="CZ750">
        <v>117</v>
      </c>
      <c r="DA750">
        <v>184</v>
      </c>
      <c r="DB750">
        <v>17</v>
      </c>
      <c r="DC750" t="s">
        <v>673</v>
      </c>
      <c r="DD750">
        <v>15060</v>
      </c>
      <c r="DE750">
        <v>0.14530000000000001</v>
      </c>
      <c r="DF750">
        <v>2</v>
      </c>
      <c r="DG750">
        <v>0.1176</v>
      </c>
      <c r="DH750">
        <v>770</v>
      </c>
      <c r="DI750">
        <v>385</v>
      </c>
      <c r="DJ750">
        <v>500</v>
      </c>
      <c r="DK750">
        <v>0.64939999999999998</v>
      </c>
      <c r="DL750">
        <v>0.20569999999999999</v>
      </c>
      <c r="DM750">
        <v>66</v>
      </c>
      <c r="DN750">
        <v>500</v>
      </c>
    </row>
    <row r="751" spans="91:118" x14ac:dyDescent="0.25">
      <c r="CM751" t="s">
        <v>637</v>
      </c>
      <c r="CN751" t="s">
        <v>6</v>
      </c>
      <c r="CO751" t="s">
        <v>97</v>
      </c>
      <c r="CP751">
        <v>46112</v>
      </c>
      <c r="CQ751">
        <v>1</v>
      </c>
      <c r="CR751">
        <v>1</v>
      </c>
      <c r="CT751">
        <v>1</v>
      </c>
      <c r="CV751">
        <v>1.0416666666666667E-4</v>
      </c>
      <c r="CW751">
        <v>1.0416666666666667E-4</v>
      </c>
      <c r="CX751">
        <v>0.21668981481481481</v>
      </c>
      <c r="CY751">
        <v>0.17707175925925925</v>
      </c>
      <c r="CZ751">
        <v>71</v>
      </c>
      <c r="DA751">
        <v>111</v>
      </c>
      <c r="DB751">
        <v>20</v>
      </c>
      <c r="DC751">
        <v>1.8</v>
      </c>
      <c r="DD751">
        <v>32048</v>
      </c>
      <c r="DE751">
        <v>0.28170000000000001</v>
      </c>
      <c r="DF751">
        <v>1</v>
      </c>
      <c r="DG751">
        <v>0.05</v>
      </c>
      <c r="DH751">
        <v>1025</v>
      </c>
      <c r="DI751">
        <v>1025</v>
      </c>
      <c r="DJ751">
        <v>1025</v>
      </c>
      <c r="DK751">
        <v>1</v>
      </c>
      <c r="DM751">
        <v>66</v>
      </c>
      <c r="DN751">
        <v>1025</v>
      </c>
    </row>
    <row r="752" spans="91:118" x14ac:dyDescent="0.25">
      <c r="CM752" t="s">
        <v>637</v>
      </c>
      <c r="CN752" t="s">
        <v>7</v>
      </c>
      <c r="CO752" t="s">
        <v>565</v>
      </c>
      <c r="CP752">
        <v>46107</v>
      </c>
      <c r="CQ752">
        <v>1</v>
      </c>
      <c r="CR752">
        <v>1</v>
      </c>
      <c r="CT752">
        <v>1</v>
      </c>
      <c r="CV752">
        <v>1.273148148148148E-4</v>
      </c>
      <c r="CW752">
        <v>1.273148148148148E-4</v>
      </c>
      <c r="CX752">
        <v>0.13164351851851852</v>
      </c>
      <c r="CY752">
        <v>0.19001157407407407</v>
      </c>
      <c r="CZ752">
        <v>95</v>
      </c>
      <c r="DA752">
        <v>182</v>
      </c>
      <c r="DB752">
        <v>38</v>
      </c>
      <c r="DC752" t="s">
        <v>996</v>
      </c>
      <c r="DD752">
        <v>11623</v>
      </c>
      <c r="DE752">
        <v>0.4</v>
      </c>
      <c r="DF752">
        <v>1</v>
      </c>
      <c r="DG752">
        <v>2.63E-2</v>
      </c>
      <c r="DH752">
        <v>1000</v>
      </c>
      <c r="DI752">
        <v>1000</v>
      </c>
      <c r="DM752">
        <v>66</v>
      </c>
    </row>
    <row r="753" spans="91:118" x14ac:dyDescent="0.25">
      <c r="CM753" t="s">
        <v>637</v>
      </c>
      <c r="CN753" t="s">
        <v>7</v>
      </c>
      <c r="CO753" t="s">
        <v>549</v>
      </c>
      <c r="CP753">
        <v>46092</v>
      </c>
      <c r="CQ753">
        <v>1</v>
      </c>
      <c r="CR753">
        <v>1</v>
      </c>
      <c r="CT753">
        <v>1</v>
      </c>
      <c r="CV753">
        <v>0</v>
      </c>
      <c r="CW753">
        <v>0</v>
      </c>
      <c r="CX753">
        <v>0.26280092592592591</v>
      </c>
      <c r="CY753">
        <v>9.2314814814814808E-2</v>
      </c>
      <c r="CZ753">
        <v>179</v>
      </c>
      <c r="DA753">
        <v>238</v>
      </c>
      <c r="DB753">
        <v>34</v>
      </c>
      <c r="DC753" t="s">
        <v>680</v>
      </c>
      <c r="DD753">
        <v>6271</v>
      </c>
      <c r="DE753">
        <v>0.18990000000000001</v>
      </c>
      <c r="DF753">
        <v>1</v>
      </c>
      <c r="DG753">
        <v>2.9399999999999999E-2</v>
      </c>
      <c r="DH753">
        <v>400</v>
      </c>
      <c r="DI753">
        <v>400</v>
      </c>
      <c r="DM753">
        <v>66</v>
      </c>
    </row>
    <row r="754" spans="91:118" x14ac:dyDescent="0.25">
      <c r="CM754" t="s">
        <v>637</v>
      </c>
      <c r="CN754" t="s">
        <v>7</v>
      </c>
      <c r="CO754" t="s">
        <v>77</v>
      </c>
      <c r="CP754">
        <v>46093</v>
      </c>
      <c r="CQ754">
        <v>1</v>
      </c>
      <c r="CR754">
        <v>1</v>
      </c>
      <c r="CT754">
        <v>1</v>
      </c>
      <c r="CV754">
        <v>0</v>
      </c>
      <c r="CW754">
        <v>0</v>
      </c>
      <c r="CX754">
        <v>0.24222222222222223</v>
      </c>
      <c r="CY754">
        <v>9.9004629629629623E-2</v>
      </c>
      <c r="CZ754">
        <v>84</v>
      </c>
      <c r="DA754">
        <v>181</v>
      </c>
      <c r="DB754">
        <v>52</v>
      </c>
      <c r="DC754" t="s">
        <v>1069</v>
      </c>
      <c r="DD754">
        <v>14246</v>
      </c>
      <c r="DE754">
        <v>0.61899999999999999</v>
      </c>
      <c r="DF754">
        <v>1</v>
      </c>
      <c r="DG754">
        <v>1.9199999999999998E-2</v>
      </c>
      <c r="DH754">
        <v>310</v>
      </c>
      <c r="DI754">
        <v>310</v>
      </c>
      <c r="DM754">
        <v>66</v>
      </c>
    </row>
    <row r="755" spans="91:118" x14ac:dyDescent="0.25">
      <c r="CM755" t="s">
        <v>637</v>
      </c>
      <c r="CN755" t="s">
        <v>7</v>
      </c>
      <c r="CO755" t="s">
        <v>557</v>
      </c>
      <c r="CP755">
        <v>46091</v>
      </c>
      <c r="CQ755">
        <v>1</v>
      </c>
      <c r="CR755">
        <v>1</v>
      </c>
      <c r="CT755">
        <v>1</v>
      </c>
      <c r="CV755">
        <v>0</v>
      </c>
      <c r="CW755">
        <v>0</v>
      </c>
      <c r="CX755">
        <v>0.26494212962962965</v>
      </c>
      <c r="CY755">
        <v>0.1698611111111111</v>
      </c>
      <c r="CZ755">
        <v>118</v>
      </c>
      <c r="DA755">
        <v>219</v>
      </c>
      <c r="DB755">
        <v>38</v>
      </c>
      <c r="DC755" t="s">
        <v>966</v>
      </c>
      <c r="DD755">
        <v>7976</v>
      </c>
      <c r="DE755">
        <v>0.32200000000000001</v>
      </c>
      <c r="DF755">
        <v>1</v>
      </c>
      <c r="DG755">
        <v>2.63E-2</v>
      </c>
      <c r="DH755">
        <v>2000</v>
      </c>
      <c r="DI755">
        <v>2000</v>
      </c>
      <c r="DM755">
        <v>66</v>
      </c>
    </row>
    <row r="756" spans="91:118" x14ac:dyDescent="0.25">
      <c r="CM756" t="s">
        <v>637</v>
      </c>
      <c r="CN756" t="s">
        <v>3</v>
      </c>
      <c r="CO756" t="s">
        <v>174</v>
      </c>
      <c r="CP756">
        <v>46090</v>
      </c>
      <c r="CQ756">
        <v>1</v>
      </c>
      <c r="CR756">
        <v>1</v>
      </c>
      <c r="CT756">
        <v>1</v>
      </c>
      <c r="CV756">
        <v>1.1574074074074073E-5</v>
      </c>
      <c r="CW756">
        <v>1.1574074074074073E-5</v>
      </c>
      <c r="CX756">
        <v>0.2225</v>
      </c>
      <c r="CY756">
        <v>9.4722222222222222E-2</v>
      </c>
      <c r="CZ756">
        <v>195</v>
      </c>
      <c r="DA756">
        <v>245</v>
      </c>
      <c r="DB756">
        <v>16</v>
      </c>
      <c r="DC756">
        <v>2.375</v>
      </c>
      <c r="DD756">
        <v>22868</v>
      </c>
      <c r="DE756">
        <v>8.2100000000000006E-2</v>
      </c>
      <c r="DF756">
        <v>2</v>
      </c>
      <c r="DG756">
        <v>0.125</v>
      </c>
      <c r="DH756">
        <v>830</v>
      </c>
      <c r="DI756">
        <v>415</v>
      </c>
      <c r="DJ756">
        <v>350</v>
      </c>
      <c r="DK756">
        <v>0.42170000000000002</v>
      </c>
      <c r="DL756">
        <v>0.28589999999999999</v>
      </c>
      <c r="DM756">
        <v>66</v>
      </c>
      <c r="DN756">
        <v>350</v>
      </c>
    </row>
    <row r="757" spans="91:118" x14ac:dyDescent="0.25">
      <c r="CM757" t="s">
        <v>637</v>
      </c>
      <c r="CN757" t="s">
        <v>3</v>
      </c>
      <c r="CO757" t="s">
        <v>68</v>
      </c>
      <c r="CP757">
        <v>46108</v>
      </c>
      <c r="CQ757">
        <v>1</v>
      </c>
      <c r="CR757">
        <v>1</v>
      </c>
      <c r="CS757">
        <v>1</v>
      </c>
      <c r="CV757">
        <v>6.6087962962962966E-3</v>
      </c>
      <c r="CW757">
        <v>6.6087962962962966E-3</v>
      </c>
      <c r="CX757">
        <v>0.19395833333333334</v>
      </c>
      <c r="CY757">
        <v>0.1237037037037037</v>
      </c>
      <c r="CZ757">
        <v>76</v>
      </c>
      <c r="DA757">
        <v>106</v>
      </c>
      <c r="DB757">
        <v>14</v>
      </c>
      <c r="DC757" t="s">
        <v>806</v>
      </c>
      <c r="DD757">
        <v>58514</v>
      </c>
      <c r="DE757">
        <v>0.1842</v>
      </c>
      <c r="DF757">
        <v>1</v>
      </c>
      <c r="DG757">
        <v>7.1400000000000005E-2</v>
      </c>
      <c r="DH757">
        <v>8000</v>
      </c>
      <c r="DI757">
        <v>8000</v>
      </c>
      <c r="DJ757">
        <v>2000</v>
      </c>
      <c r="DK757">
        <v>0.25</v>
      </c>
      <c r="DL757">
        <v>2.5499999999999998E-2</v>
      </c>
      <c r="DM757">
        <v>66</v>
      </c>
      <c r="DN757">
        <v>2000</v>
      </c>
    </row>
    <row r="758" spans="91:118" x14ac:dyDescent="0.25">
      <c r="CM758" t="s">
        <v>637</v>
      </c>
      <c r="CN758" t="s">
        <v>3</v>
      </c>
      <c r="CO758" t="s">
        <v>79</v>
      </c>
      <c r="CP758">
        <v>46084</v>
      </c>
      <c r="CQ758">
        <v>1</v>
      </c>
      <c r="CR758">
        <v>1</v>
      </c>
      <c r="CS758">
        <v>1</v>
      </c>
      <c r="CV758">
        <v>1.037037037037037E-2</v>
      </c>
      <c r="CW758">
        <v>1.037037037037037E-2</v>
      </c>
      <c r="CX758">
        <v>0.28592592592592592</v>
      </c>
      <c r="CY758">
        <v>0.10847222222222222</v>
      </c>
      <c r="CZ758">
        <v>103</v>
      </c>
      <c r="DA758">
        <v>224</v>
      </c>
      <c r="DB758">
        <v>27</v>
      </c>
      <c r="DC758" t="s">
        <v>780</v>
      </c>
      <c r="DD758">
        <v>20345</v>
      </c>
      <c r="DE758">
        <v>0.2621</v>
      </c>
      <c r="DF758">
        <v>1</v>
      </c>
      <c r="DG758">
        <v>3.6999999999999998E-2</v>
      </c>
      <c r="DH758">
        <v>270</v>
      </c>
      <c r="DI758">
        <v>270</v>
      </c>
      <c r="DJ758">
        <v>270</v>
      </c>
      <c r="DK758">
        <v>1</v>
      </c>
      <c r="DL758">
        <v>0.87019999999999997</v>
      </c>
      <c r="DM758">
        <v>66</v>
      </c>
      <c r="DN758">
        <v>270</v>
      </c>
    </row>
    <row r="759" spans="91:118" x14ac:dyDescent="0.25">
      <c r="CM759" t="s">
        <v>637</v>
      </c>
      <c r="CN759" t="s">
        <v>125</v>
      </c>
      <c r="CO759" t="s">
        <v>18</v>
      </c>
      <c r="CP759">
        <v>46087</v>
      </c>
      <c r="CQ759">
        <v>1</v>
      </c>
      <c r="CR759">
        <v>1</v>
      </c>
      <c r="CT759">
        <v>1</v>
      </c>
      <c r="CV759">
        <v>1.0416666666666667E-4</v>
      </c>
      <c r="CW759">
        <v>1.0416666666666667E-4</v>
      </c>
      <c r="CX759">
        <v>0.1802199074074074</v>
      </c>
      <c r="CY759">
        <v>4.9050925925925928E-2</v>
      </c>
      <c r="CZ759">
        <v>139</v>
      </c>
      <c r="DA759">
        <v>281</v>
      </c>
      <c r="DB759">
        <v>10</v>
      </c>
      <c r="DC759">
        <v>1.2</v>
      </c>
      <c r="DD759">
        <v>58096</v>
      </c>
      <c r="DE759">
        <v>7.1900000000000006E-2</v>
      </c>
      <c r="DM759">
        <v>64</v>
      </c>
    </row>
    <row r="760" spans="91:118" x14ac:dyDescent="0.25">
      <c r="CM760" t="s">
        <v>637</v>
      </c>
      <c r="CN760" t="s">
        <v>125</v>
      </c>
      <c r="CO760" t="s">
        <v>18</v>
      </c>
      <c r="CP760">
        <v>46093</v>
      </c>
      <c r="CQ760">
        <v>1</v>
      </c>
      <c r="CR760">
        <v>1</v>
      </c>
      <c r="CT760">
        <v>1</v>
      </c>
      <c r="CV760">
        <v>4.6296296296296294E-5</v>
      </c>
      <c r="CW760">
        <v>4.6296296296296294E-5</v>
      </c>
      <c r="CX760">
        <v>0.25835648148148149</v>
      </c>
      <c r="CY760">
        <v>7.9745370370370369E-2</v>
      </c>
      <c r="CZ760">
        <v>139</v>
      </c>
      <c r="DA760">
        <v>268</v>
      </c>
      <c r="DB760">
        <v>19</v>
      </c>
      <c r="DC760" t="s">
        <v>939</v>
      </c>
      <c r="DD760">
        <v>23322</v>
      </c>
      <c r="DE760">
        <v>0.13669999999999999</v>
      </c>
      <c r="DM760">
        <v>64</v>
      </c>
    </row>
    <row r="761" spans="91:118" x14ac:dyDescent="0.25">
      <c r="CM761" t="s">
        <v>637</v>
      </c>
      <c r="CN761" t="s">
        <v>125</v>
      </c>
      <c r="CO761" t="s">
        <v>18</v>
      </c>
      <c r="CP761">
        <v>46099</v>
      </c>
      <c r="CQ761">
        <v>1</v>
      </c>
      <c r="CR761">
        <v>1</v>
      </c>
      <c r="CT761">
        <v>1</v>
      </c>
      <c r="CV761">
        <v>3.3564814814814816E-3</v>
      </c>
      <c r="CW761">
        <v>3.3564814814814816E-3</v>
      </c>
      <c r="CX761">
        <v>0.21190972222222224</v>
      </c>
      <c r="CY761">
        <v>0.11614583333333334</v>
      </c>
      <c r="CZ761">
        <v>168</v>
      </c>
      <c r="DA761">
        <v>283</v>
      </c>
      <c r="DB761">
        <v>17</v>
      </c>
      <c r="DC761" t="s">
        <v>807</v>
      </c>
      <c r="DD761">
        <v>33518</v>
      </c>
      <c r="DE761">
        <v>0.1012</v>
      </c>
      <c r="DM761">
        <v>64</v>
      </c>
    </row>
    <row r="762" spans="91:118" x14ac:dyDescent="0.25">
      <c r="CM762" t="s">
        <v>637</v>
      </c>
      <c r="CN762" t="s">
        <v>125</v>
      </c>
      <c r="CO762" t="s">
        <v>18</v>
      </c>
      <c r="CP762">
        <v>46100</v>
      </c>
      <c r="CQ762">
        <v>1</v>
      </c>
      <c r="CR762">
        <v>1</v>
      </c>
      <c r="CT762">
        <v>1</v>
      </c>
      <c r="CV762">
        <v>6.9444444444444444E-5</v>
      </c>
      <c r="CW762">
        <v>6.9444444444444444E-5</v>
      </c>
      <c r="CX762">
        <v>0.20425925925925925</v>
      </c>
      <c r="CY762">
        <v>0.13592592592592592</v>
      </c>
      <c r="CZ762">
        <v>135</v>
      </c>
      <c r="DA762">
        <v>265</v>
      </c>
      <c r="DB762">
        <v>11</v>
      </c>
      <c r="DC762" t="s">
        <v>683</v>
      </c>
      <c r="DD762">
        <v>38075</v>
      </c>
      <c r="DE762">
        <v>8.1500000000000003E-2</v>
      </c>
      <c r="DM762">
        <v>64</v>
      </c>
    </row>
    <row r="763" spans="91:118" x14ac:dyDescent="0.25">
      <c r="CM763" t="s">
        <v>637</v>
      </c>
      <c r="CN763" t="s">
        <v>125</v>
      </c>
      <c r="CO763" t="s">
        <v>109</v>
      </c>
      <c r="CP763">
        <v>46086</v>
      </c>
      <c r="CQ763">
        <v>1</v>
      </c>
      <c r="CR763">
        <v>1</v>
      </c>
      <c r="CT763">
        <v>1</v>
      </c>
      <c r="CV763">
        <v>4.0509259259259258E-4</v>
      </c>
      <c r="CW763">
        <v>4.0509259259259258E-4</v>
      </c>
      <c r="CX763">
        <v>0.36254629629629631</v>
      </c>
      <c r="CY763">
        <v>5.8865740740740739E-2</v>
      </c>
      <c r="CZ763">
        <v>96</v>
      </c>
      <c r="DA763">
        <v>181</v>
      </c>
      <c r="DB763">
        <v>10</v>
      </c>
      <c r="DC763">
        <v>1.5</v>
      </c>
      <c r="DD763">
        <v>21487</v>
      </c>
      <c r="DE763">
        <v>0.1042</v>
      </c>
      <c r="DM763">
        <v>64</v>
      </c>
    </row>
    <row r="764" spans="91:118" x14ac:dyDescent="0.25">
      <c r="CM764" t="s">
        <v>637</v>
      </c>
      <c r="CN764" t="s">
        <v>125</v>
      </c>
      <c r="CO764" t="s">
        <v>109</v>
      </c>
      <c r="CP764">
        <v>46093</v>
      </c>
      <c r="CQ764">
        <v>1</v>
      </c>
      <c r="CR764">
        <v>1</v>
      </c>
      <c r="CT764">
        <v>1</v>
      </c>
      <c r="CV764">
        <v>3.0092592592592595E-4</v>
      </c>
      <c r="CW764">
        <v>3.0092592592592595E-4</v>
      </c>
      <c r="CX764">
        <v>0.25733796296296296</v>
      </c>
      <c r="CY764">
        <v>9.3148148148148147E-2</v>
      </c>
      <c r="CZ764">
        <v>86</v>
      </c>
      <c r="DA764">
        <v>170</v>
      </c>
      <c r="DB764">
        <v>13</v>
      </c>
      <c r="DC764" t="s">
        <v>802</v>
      </c>
      <c r="DD764">
        <v>19271</v>
      </c>
      <c r="DE764">
        <v>0.1512</v>
      </c>
      <c r="DM764">
        <v>64</v>
      </c>
    </row>
    <row r="765" spans="91:118" x14ac:dyDescent="0.25">
      <c r="CM765" t="s">
        <v>637</v>
      </c>
      <c r="CN765" t="s">
        <v>125</v>
      </c>
      <c r="CO765" t="s">
        <v>109</v>
      </c>
      <c r="CP765">
        <v>46094</v>
      </c>
      <c r="CQ765">
        <v>1</v>
      </c>
      <c r="CR765">
        <v>1</v>
      </c>
      <c r="CT765">
        <v>1</v>
      </c>
      <c r="CV765">
        <v>2.7777777777777778E-4</v>
      </c>
      <c r="CW765">
        <v>2.7777777777777778E-4</v>
      </c>
      <c r="CX765">
        <v>0.24692129629629631</v>
      </c>
      <c r="CY765">
        <v>0.10128472222222222</v>
      </c>
      <c r="CZ765">
        <v>95</v>
      </c>
      <c r="DA765">
        <v>176</v>
      </c>
      <c r="DB765">
        <v>6</v>
      </c>
      <c r="DC765" t="s">
        <v>721</v>
      </c>
      <c r="DD765">
        <v>33002</v>
      </c>
      <c r="DE765">
        <v>6.3200000000000006E-2</v>
      </c>
      <c r="DM765">
        <v>64</v>
      </c>
    </row>
    <row r="766" spans="91:118" x14ac:dyDescent="0.25">
      <c r="CM766" t="s">
        <v>637</v>
      </c>
      <c r="CN766" t="s">
        <v>125</v>
      </c>
      <c r="CO766" t="s">
        <v>109</v>
      </c>
      <c r="CP766">
        <v>46099</v>
      </c>
      <c r="CQ766">
        <v>1</v>
      </c>
      <c r="CR766">
        <v>1</v>
      </c>
      <c r="CT766">
        <v>1</v>
      </c>
      <c r="CV766">
        <v>3.0208333333333333E-3</v>
      </c>
      <c r="CW766">
        <v>3.0208333333333333E-3</v>
      </c>
      <c r="CX766">
        <v>0.22282407407407406</v>
      </c>
      <c r="CY766">
        <v>0.12111111111111111</v>
      </c>
      <c r="CZ766">
        <v>117</v>
      </c>
      <c r="DA766">
        <v>220</v>
      </c>
      <c r="DB766">
        <v>18</v>
      </c>
      <c r="DC766" t="s">
        <v>786</v>
      </c>
      <c r="DD766">
        <v>44777</v>
      </c>
      <c r="DE766">
        <v>0.15379999999999999</v>
      </c>
      <c r="DM766">
        <v>64</v>
      </c>
    </row>
    <row r="767" spans="91:118" x14ac:dyDescent="0.25">
      <c r="CM767" t="s">
        <v>637</v>
      </c>
      <c r="CN767" t="s">
        <v>125</v>
      </c>
      <c r="CO767" t="s">
        <v>109</v>
      </c>
      <c r="CP767">
        <v>46108</v>
      </c>
      <c r="CQ767">
        <v>1</v>
      </c>
      <c r="CR767">
        <v>1</v>
      </c>
      <c r="CT767">
        <v>1</v>
      </c>
      <c r="CV767">
        <v>1.7592592592592592E-3</v>
      </c>
      <c r="CW767">
        <v>1.7592592592592592E-3</v>
      </c>
      <c r="CX767">
        <v>0.19633101851851853</v>
      </c>
      <c r="CY767">
        <v>0.14964120370370371</v>
      </c>
      <c r="CZ767">
        <v>115</v>
      </c>
      <c r="DA767">
        <v>191</v>
      </c>
      <c r="DB767">
        <v>15</v>
      </c>
      <c r="DC767">
        <v>1.2</v>
      </c>
      <c r="DD767">
        <v>34938</v>
      </c>
      <c r="DE767">
        <v>0.13039999999999999</v>
      </c>
      <c r="DM767">
        <v>64</v>
      </c>
    </row>
    <row r="768" spans="91:118" x14ac:dyDescent="0.25">
      <c r="CM768" t="s">
        <v>637</v>
      </c>
      <c r="CN768" t="s">
        <v>125</v>
      </c>
      <c r="CO768" t="s">
        <v>60</v>
      </c>
      <c r="CP768">
        <v>46093</v>
      </c>
      <c r="CQ768">
        <v>1</v>
      </c>
      <c r="CR768">
        <v>1</v>
      </c>
      <c r="CT768">
        <v>1</v>
      </c>
      <c r="CV768">
        <v>3.4722222222222222E-5</v>
      </c>
      <c r="CW768">
        <v>3.4722222222222222E-5</v>
      </c>
      <c r="CX768">
        <v>0.24666666666666667</v>
      </c>
      <c r="CY768">
        <v>8.0462962962962958E-2</v>
      </c>
      <c r="CZ768">
        <v>110</v>
      </c>
      <c r="DA768">
        <v>132</v>
      </c>
      <c r="DB768">
        <v>7</v>
      </c>
      <c r="DC768" t="s">
        <v>806</v>
      </c>
      <c r="DD768">
        <v>22111</v>
      </c>
      <c r="DE768">
        <v>6.3600000000000004E-2</v>
      </c>
      <c r="DM768">
        <v>64</v>
      </c>
    </row>
    <row r="769" spans="91:117" x14ac:dyDescent="0.25">
      <c r="CM769" t="s">
        <v>637</v>
      </c>
      <c r="CN769" t="s">
        <v>125</v>
      </c>
      <c r="CO769" t="s">
        <v>60</v>
      </c>
      <c r="CP769">
        <v>46094</v>
      </c>
      <c r="CQ769">
        <v>1</v>
      </c>
      <c r="CR769">
        <v>1</v>
      </c>
      <c r="CT769">
        <v>1</v>
      </c>
      <c r="CV769">
        <v>2.5462962962962961E-4</v>
      </c>
      <c r="CW769">
        <v>2.5462962962962961E-4</v>
      </c>
      <c r="CX769">
        <v>0.23163194444444443</v>
      </c>
      <c r="CY769">
        <v>9.2881944444444448E-2</v>
      </c>
      <c r="CZ769">
        <v>115</v>
      </c>
      <c r="DA769">
        <v>134</v>
      </c>
      <c r="DB769">
        <v>9</v>
      </c>
      <c r="DC769">
        <v>2</v>
      </c>
      <c r="DD769">
        <v>34598</v>
      </c>
      <c r="DE769">
        <v>7.8299999999999995E-2</v>
      </c>
      <c r="DM769">
        <v>64</v>
      </c>
    </row>
    <row r="770" spans="91:117" x14ac:dyDescent="0.25">
      <c r="CM770" t="s">
        <v>637</v>
      </c>
      <c r="CN770" t="s">
        <v>125</v>
      </c>
      <c r="CO770" t="s">
        <v>60</v>
      </c>
      <c r="CP770">
        <v>46099</v>
      </c>
      <c r="CQ770">
        <v>1</v>
      </c>
      <c r="CR770">
        <v>1</v>
      </c>
      <c r="CT770">
        <v>1</v>
      </c>
      <c r="CV770">
        <v>9.2592592592592588E-5</v>
      </c>
      <c r="CW770">
        <v>9.2592592592592588E-5</v>
      </c>
      <c r="CX770">
        <v>0.20635416666666667</v>
      </c>
      <c r="CY770">
        <v>0.12556712962962963</v>
      </c>
      <c r="CZ770">
        <v>76</v>
      </c>
      <c r="DA770">
        <v>117</v>
      </c>
      <c r="DB770">
        <v>9</v>
      </c>
      <c r="DC770" t="s">
        <v>677</v>
      </c>
      <c r="DD770">
        <v>37341</v>
      </c>
      <c r="DE770">
        <v>0.11840000000000001</v>
      </c>
      <c r="DM770">
        <v>64</v>
      </c>
    </row>
    <row r="771" spans="91:117" x14ac:dyDescent="0.25">
      <c r="CM771" t="s">
        <v>637</v>
      </c>
      <c r="CN771" t="s">
        <v>125</v>
      </c>
      <c r="CO771" t="s">
        <v>60</v>
      </c>
      <c r="CP771">
        <v>46100</v>
      </c>
      <c r="CQ771">
        <v>1</v>
      </c>
      <c r="CR771">
        <v>1</v>
      </c>
      <c r="CT771">
        <v>1</v>
      </c>
      <c r="CV771">
        <v>4.6296296296296294E-5</v>
      </c>
      <c r="CW771">
        <v>4.6296296296296294E-5</v>
      </c>
      <c r="CX771">
        <v>0.19678240740740741</v>
      </c>
      <c r="CY771">
        <v>0.12973379629629631</v>
      </c>
      <c r="CZ771">
        <v>90</v>
      </c>
      <c r="DA771">
        <v>133</v>
      </c>
      <c r="DB771">
        <v>6</v>
      </c>
      <c r="DC771" t="s">
        <v>692</v>
      </c>
      <c r="DD771">
        <v>50141</v>
      </c>
      <c r="DE771">
        <v>6.6699999999999995E-2</v>
      </c>
      <c r="DM771">
        <v>64</v>
      </c>
    </row>
    <row r="772" spans="91:117" x14ac:dyDescent="0.25">
      <c r="CM772" t="s">
        <v>637</v>
      </c>
      <c r="CN772" t="s">
        <v>125</v>
      </c>
      <c r="CO772" t="s">
        <v>85</v>
      </c>
      <c r="CP772">
        <v>46093</v>
      </c>
      <c r="CQ772">
        <v>1</v>
      </c>
      <c r="CR772">
        <v>1</v>
      </c>
      <c r="CT772">
        <v>1</v>
      </c>
      <c r="CV772">
        <v>5.7870370370370373E-5</v>
      </c>
      <c r="CW772">
        <v>5.7870370370370373E-5</v>
      </c>
      <c r="CX772">
        <v>0.26608796296296294</v>
      </c>
      <c r="CY772">
        <v>7.2337962962962965E-2</v>
      </c>
      <c r="CZ772">
        <v>60</v>
      </c>
      <c r="DA772">
        <v>138</v>
      </c>
      <c r="DB772">
        <v>19</v>
      </c>
      <c r="DC772" t="s">
        <v>794</v>
      </c>
      <c r="DD772">
        <v>12780</v>
      </c>
      <c r="DE772">
        <v>0.31669999999999998</v>
      </c>
      <c r="DM772">
        <v>64</v>
      </c>
    </row>
    <row r="773" spans="91:117" x14ac:dyDescent="0.25">
      <c r="CM773" t="s">
        <v>637</v>
      </c>
      <c r="CN773" t="s">
        <v>125</v>
      </c>
      <c r="CO773" t="s">
        <v>85</v>
      </c>
      <c r="CP773">
        <v>46094</v>
      </c>
      <c r="CQ773">
        <v>1</v>
      </c>
      <c r="CR773">
        <v>1</v>
      </c>
      <c r="CT773">
        <v>1</v>
      </c>
      <c r="CV773">
        <v>0</v>
      </c>
      <c r="CW773">
        <v>0</v>
      </c>
      <c r="CX773">
        <v>0.26708333333333334</v>
      </c>
      <c r="CY773">
        <v>7.8888888888888883E-2</v>
      </c>
      <c r="CZ773">
        <v>95</v>
      </c>
      <c r="DA773">
        <v>223</v>
      </c>
      <c r="DB773">
        <v>15</v>
      </c>
      <c r="DC773" t="s">
        <v>726</v>
      </c>
      <c r="DD773">
        <v>33625</v>
      </c>
      <c r="DE773">
        <v>0.15790000000000001</v>
      </c>
      <c r="DM773">
        <v>64</v>
      </c>
    </row>
    <row r="774" spans="91:117" x14ac:dyDescent="0.25">
      <c r="CM774" t="s">
        <v>637</v>
      </c>
      <c r="CN774" t="s">
        <v>125</v>
      </c>
      <c r="CO774" t="s">
        <v>85</v>
      </c>
      <c r="CP774">
        <v>46099</v>
      </c>
      <c r="CQ774">
        <v>1</v>
      </c>
      <c r="CR774">
        <v>1</v>
      </c>
      <c r="CT774">
        <v>1</v>
      </c>
      <c r="CV774">
        <v>2.199074074074074E-4</v>
      </c>
      <c r="CW774">
        <v>2.199074074074074E-4</v>
      </c>
      <c r="CX774">
        <v>0.22688657407407409</v>
      </c>
      <c r="CY774">
        <v>0.1305787037037037</v>
      </c>
      <c r="CZ774">
        <v>83</v>
      </c>
      <c r="DA774">
        <v>161</v>
      </c>
      <c r="DB774">
        <v>14</v>
      </c>
      <c r="DC774">
        <v>1.5</v>
      </c>
      <c r="DD774">
        <v>29745</v>
      </c>
      <c r="DE774">
        <v>0.16869999999999999</v>
      </c>
      <c r="DM774">
        <v>64</v>
      </c>
    </row>
    <row r="775" spans="91:117" x14ac:dyDescent="0.25">
      <c r="CM775" t="s">
        <v>637</v>
      </c>
      <c r="CN775" t="s">
        <v>125</v>
      </c>
      <c r="CO775" t="s">
        <v>85</v>
      </c>
      <c r="CP775">
        <v>46100</v>
      </c>
      <c r="CQ775">
        <v>1</v>
      </c>
      <c r="CR775">
        <v>1</v>
      </c>
      <c r="CT775">
        <v>1</v>
      </c>
      <c r="CV775">
        <v>6.9444444444444444E-5</v>
      </c>
      <c r="CW775">
        <v>6.9444444444444444E-5</v>
      </c>
      <c r="CX775">
        <v>0.21236111111111111</v>
      </c>
      <c r="CY775">
        <v>0.11496527777777778</v>
      </c>
      <c r="CZ775">
        <v>66</v>
      </c>
      <c r="DA775">
        <v>142</v>
      </c>
      <c r="DB775">
        <v>10</v>
      </c>
      <c r="DC775">
        <v>1.2</v>
      </c>
      <c r="DD775">
        <v>30433</v>
      </c>
      <c r="DE775">
        <v>0.1515</v>
      </c>
      <c r="DM775">
        <v>64</v>
      </c>
    </row>
    <row r="776" spans="91:117" x14ac:dyDescent="0.25">
      <c r="CM776" t="s">
        <v>637</v>
      </c>
      <c r="CN776" t="s">
        <v>125</v>
      </c>
      <c r="CO776" t="s">
        <v>61</v>
      </c>
      <c r="CP776">
        <v>46087</v>
      </c>
      <c r="CQ776">
        <v>1</v>
      </c>
      <c r="CR776">
        <v>1</v>
      </c>
      <c r="CT776">
        <v>1</v>
      </c>
      <c r="CV776">
        <v>5.7870370370370373E-5</v>
      </c>
      <c r="CW776">
        <v>5.7870370370370373E-5</v>
      </c>
      <c r="CX776">
        <v>0.25332175925925926</v>
      </c>
      <c r="CY776">
        <v>8.8368055555555561E-2</v>
      </c>
      <c r="CZ776">
        <v>86</v>
      </c>
      <c r="DA776">
        <v>214</v>
      </c>
      <c r="DB776">
        <v>17</v>
      </c>
      <c r="DC776" t="s">
        <v>680</v>
      </c>
      <c r="DD776">
        <v>37961</v>
      </c>
      <c r="DE776">
        <v>0.19769999999999999</v>
      </c>
      <c r="DM776">
        <v>64</v>
      </c>
    </row>
    <row r="777" spans="91:117" x14ac:dyDescent="0.25">
      <c r="CM777" t="s">
        <v>637</v>
      </c>
      <c r="CN777" t="s">
        <v>125</v>
      </c>
      <c r="CO777" t="s">
        <v>61</v>
      </c>
      <c r="CP777">
        <v>46099</v>
      </c>
      <c r="CQ777">
        <v>1</v>
      </c>
      <c r="CR777">
        <v>1</v>
      </c>
      <c r="CT777">
        <v>1</v>
      </c>
      <c r="CV777">
        <v>4.6296296296296294E-5</v>
      </c>
      <c r="CW777">
        <v>4.6296296296296294E-5</v>
      </c>
      <c r="CX777">
        <v>0.20211805555555556</v>
      </c>
      <c r="CY777">
        <v>0.14141203703703703</v>
      </c>
      <c r="CZ777">
        <v>99</v>
      </c>
      <c r="DA777">
        <v>229</v>
      </c>
      <c r="DB777">
        <v>29</v>
      </c>
      <c r="DC777" t="s">
        <v>1070</v>
      </c>
      <c r="DD777">
        <v>50259</v>
      </c>
      <c r="DE777">
        <v>0.29289999999999999</v>
      </c>
      <c r="DM777">
        <v>64</v>
      </c>
    </row>
    <row r="778" spans="91:117" x14ac:dyDescent="0.25">
      <c r="CM778" t="s">
        <v>637</v>
      </c>
      <c r="CN778" t="s">
        <v>125</v>
      </c>
      <c r="CO778" t="s">
        <v>72</v>
      </c>
      <c r="CP778">
        <v>46086</v>
      </c>
      <c r="CQ778">
        <v>1</v>
      </c>
      <c r="CR778">
        <v>1</v>
      </c>
      <c r="CT778">
        <v>1</v>
      </c>
      <c r="CV778">
        <v>1.1574074074074075E-4</v>
      </c>
      <c r="CW778">
        <v>1.1574074074074075E-4</v>
      </c>
      <c r="CX778">
        <v>0.34715277777777775</v>
      </c>
      <c r="CY778">
        <v>7.2233796296296296E-2</v>
      </c>
      <c r="CZ778">
        <v>161</v>
      </c>
      <c r="DA778">
        <v>348</v>
      </c>
      <c r="DB778">
        <v>19</v>
      </c>
      <c r="DC778" t="s">
        <v>953</v>
      </c>
      <c r="DD778">
        <v>31889</v>
      </c>
      <c r="DE778">
        <v>0.11799999999999999</v>
      </c>
      <c r="DM778">
        <v>64</v>
      </c>
    </row>
    <row r="779" spans="91:117" x14ac:dyDescent="0.25">
      <c r="CM779" t="s">
        <v>637</v>
      </c>
      <c r="CN779" t="s">
        <v>125</v>
      </c>
      <c r="CO779" t="s">
        <v>72</v>
      </c>
      <c r="CP779">
        <v>46087</v>
      </c>
      <c r="CQ779">
        <v>1</v>
      </c>
      <c r="CR779">
        <v>1</v>
      </c>
      <c r="CT779">
        <v>1</v>
      </c>
      <c r="CV779">
        <v>0</v>
      </c>
      <c r="CW779">
        <v>0</v>
      </c>
      <c r="CX779">
        <v>0.23053240740740741</v>
      </c>
      <c r="CY779">
        <v>0.1031712962962963</v>
      </c>
      <c r="CZ779">
        <v>114</v>
      </c>
      <c r="DA779">
        <v>308</v>
      </c>
      <c r="DB779">
        <v>18</v>
      </c>
      <c r="DC779" t="s">
        <v>797</v>
      </c>
      <c r="DD779">
        <v>21229</v>
      </c>
      <c r="DE779">
        <v>0.15790000000000001</v>
      </c>
      <c r="DM779">
        <v>64</v>
      </c>
    </row>
    <row r="780" spans="91:117" x14ac:dyDescent="0.25">
      <c r="CM780" t="s">
        <v>637</v>
      </c>
      <c r="CN780" t="s">
        <v>125</v>
      </c>
      <c r="CO780" t="s">
        <v>72</v>
      </c>
      <c r="CP780">
        <v>46099</v>
      </c>
      <c r="CQ780">
        <v>1</v>
      </c>
      <c r="CR780">
        <v>1</v>
      </c>
      <c r="CT780">
        <v>1</v>
      </c>
      <c r="CV780">
        <v>1.7361111111111112E-4</v>
      </c>
      <c r="CW780">
        <v>1.7361111111111112E-4</v>
      </c>
      <c r="CX780">
        <v>0.19900462962962964</v>
      </c>
      <c r="CY780">
        <v>0.14027777777777778</v>
      </c>
      <c r="CZ780">
        <v>194</v>
      </c>
      <c r="DA780">
        <v>401</v>
      </c>
      <c r="DB780">
        <v>17</v>
      </c>
      <c r="DC780" t="s">
        <v>731</v>
      </c>
      <c r="DD780">
        <v>46568</v>
      </c>
      <c r="DE780">
        <v>8.7599999999999997E-2</v>
      </c>
      <c r="DM780">
        <v>64</v>
      </c>
    </row>
    <row r="781" spans="91:117" x14ac:dyDescent="0.25">
      <c r="CM781" t="s">
        <v>637</v>
      </c>
      <c r="CN781" t="s">
        <v>125</v>
      </c>
      <c r="CO781" t="s">
        <v>72</v>
      </c>
      <c r="CP781">
        <v>46108</v>
      </c>
      <c r="CQ781">
        <v>1</v>
      </c>
      <c r="CR781">
        <v>1</v>
      </c>
      <c r="CT781">
        <v>1</v>
      </c>
      <c r="CV781">
        <v>1.0416666666666667E-4</v>
      </c>
      <c r="CW781">
        <v>1.0416666666666667E-4</v>
      </c>
      <c r="CX781">
        <v>0.1776736111111111</v>
      </c>
      <c r="CY781">
        <v>0.17847222222222223</v>
      </c>
      <c r="CZ781">
        <v>125</v>
      </c>
      <c r="DA781">
        <v>309</v>
      </c>
      <c r="DB781">
        <v>23</v>
      </c>
      <c r="DC781" t="s">
        <v>978</v>
      </c>
      <c r="DD781">
        <v>29582</v>
      </c>
      <c r="DE781">
        <v>0.184</v>
      </c>
      <c r="DM781">
        <v>64</v>
      </c>
    </row>
    <row r="782" spans="91:117" x14ac:dyDescent="0.25">
      <c r="CM782" t="s">
        <v>637</v>
      </c>
      <c r="CN782" t="s">
        <v>125</v>
      </c>
      <c r="CO782" t="s">
        <v>12</v>
      </c>
      <c r="CP782">
        <v>46086</v>
      </c>
      <c r="CQ782">
        <v>1</v>
      </c>
      <c r="CR782">
        <v>1</v>
      </c>
      <c r="CT782">
        <v>1</v>
      </c>
      <c r="CV782">
        <v>2.199074074074074E-4</v>
      </c>
      <c r="CW782">
        <v>2.199074074074074E-4</v>
      </c>
      <c r="CX782">
        <v>0.34096064814814814</v>
      </c>
      <c r="CY782">
        <v>7.6261574074074079E-2</v>
      </c>
      <c r="CZ782">
        <v>113</v>
      </c>
      <c r="DA782">
        <v>273</v>
      </c>
      <c r="DB782">
        <v>12</v>
      </c>
      <c r="DC782" t="s">
        <v>715</v>
      </c>
      <c r="DD782">
        <v>42627</v>
      </c>
      <c r="DE782">
        <v>0.1062</v>
      </c>
      <c r="DM782">
        <v>64</v>
      </c>
    </row>
    <row r="783" spans="91:117" x14ac:dyDescent="0.25">
      <c r="CM783" t="s">
        <v>637</v>
      </c>
      <c r="CN783" t="s">
        <v>125</v>
      </c>
      <c r="CO783" t="s">
        <v>12</v>
      </c>
      <c r="CP783">
        <v>46093</v>
      </c>
      <c r="CQ783">
        <v>1</v>
      </c>
      <c r="CR783">
        <v>1</v>
      </c>
      <c r="CT783">
        <v>1</v>
      </c>
      <c r="CV783">
        <v>1.6203703703703703E-4</v>
      </c>
      <c r="CW783">
        <v>1.6203703703703703E-4</v>
      </c>
      <c r="CX783">
        <v>0.24140046296296297</v>
      </c>
      <c r="CY783">
        <v>9.1851851851851851E-2</v>
      </c>
      <c r="CZ783">
        <v>76</v>
      </c>
      <c r="DA783">
        <v>190</v>
      </c>
      <c r="DB783">
        <v>25</v>
      </c>
      <c r="DC783">
        <v>1.72</v>
      </c>
      <c r="DD783">
        <v>24854</v>
      </c>
      <c r="DE783">
        <v>0.32890000000000003</v>
      </c>
      <c r="DM783">
        <v>64</v>
      </c>
    </row>
    <row r="784" spans="91:117" x14ac:dyDescent="0.25">
      <c r="CM784" t="s">
        <v>637</v>
      </c>
      <c r="CN784" t="s">
        <v>125</v>
      </c>
      <c r="CO784" t="s">
        <v>12</v>
      </c>
      <c r="CP784">
        <v>46094</v>
      </c>
      <c r="CQ784">
        <v>1</v>
      </c>
      <c r="CR784">
        <v>1</v>
      </c>
      <c r="CT784">
        <v>1</v>
      </c>
      <c r="CV784">
        <v>1.6203703703703703E-4</v>
      </c>
      <c r="CW784">
        <v>1.6203703703703703E-4</v>
      </c>
      <c r="CX784">
        <v>0.2192476851851852</v>
      </c>
      <c r="CY784">
        <v>0.13023148148148148</v>
      </c>
      <c r="CZ784">
        <v>80</v>
      </c>
      <c r="DA784">
        <v>178</v>
      </c>
      <c r="DB784">
        <v>18</v>
      </c>
      <c r="DC784" t="s">
        <v>706</v>
      </c>
      <c r="DD784">
        <v>18553</v>
      </c>
      <c r="DE784">
        <v>0.22500000000000001</v>
      </c>
      <c r="DM784">
        <v>64</v>
      </c>
    </row>
    <row r="785" spans="91:117" x14ac:dyDescent="0.25">
      <c r="CM785" t="s">
        <v>637</v>
      </c>
      <c r="CN785" t="s">
        <v>125</v>
      </c>
      <c r="CO785" t="s">
        <v>122</v>
      </c>
      <c r="CP785">
        <v>46100</v>
      </c>
      <c r="CQ785">
        <v>1</v>
      </c>
      <c r="CR785">
        <v>1</v>
      </c>
      <c r="CT785">
        <v>1</v>
      </c>
      <c r="CV785">
        <v>2.8935185185185184E-3</v>
      </c>
      <c r="CW785">
        <v>2.8935185185185184E-3</v>
      </c>
      <c r="CX785">
        <v>0.20173611111111112</v>
      </c>
      <c r="CY785">
        <v>0.1353125</v>
      </c>
      <c r="CZ785">
        <v>64</v>
      </c>
      <c r="DA785">
        <v>188</v>
      </c>
      <c r="DB785">
        <v>12</v>
      </c>
      <c r="DC785" t="s">
        <v>759</v>
      </c>
      <c r="DD785">
        <v>30817</v>
      </c>
      <c r="DE785">
        <v>0.1875</v>
      </c>
      <c r="DM785">
        <v>64</v>
      </c>
    </row>
    <row r="786" spans="91:117" x14ac:dyDescent="0.25">
      <c r="CM786" t="s">
        <v>637</v>
      </c>
      <c r="CN786" t="s">
        <v>125</v>
      </c>
      <c r="CO786" t="s">
        <v>122</v>
      </c>
      <c r="CP786">
        <v>46105</v>
      </c>
      <c r="CQ786">
        <v>1</v>
      </c>
      <c r="CR786">
        <v>1</v>
      </c>
      <c r="CT786">
        <v>1</v>
      </c>
      <c r="CV786">
        <v>2.8935185185185184E-4</v>
      </c>
      <c r="CW786">
        <v>2.8935185185185184E-4</v>
      </c>
      <c r="CX786">
        <v>0.15068287037037037</v>
      </c>
      <c r="CY786">
        <v>0.1567824074074074</v>
      </c>
      <c r="CZ786">
        <v>59</v>
      </c>
      <c r="DA786">
        <v>192</v>
      </c>
      <c r="DB786">
        <v>16</v>
      </c>
      <c r="DC786">
        <v>1.125</v>
      </c>
      <c r="DD786">
        <v>24712</v>
      </c>
      <c r="DE786">
        <v>0.2712</v>
      </c>
      <c r="DM786">
        <v>64</v>
      </c>
    </row>
    <row r="787" spans="91:117" x14ac:dyDescent="0.25">
      <c r="CM787" t="s">
        <v>637</v>
      </c>
      <c r="CN787" t="s">
        <v>125</v>
      </c>
      <c r="CO787" t="s">
        <v>122</v>
      </c>
      <c r="CP787">
        <v>46108</v>
      </c>
      <c r="CQ787">
        <v>1</v>
      </c>
      <c r="CR787">
        <v>1</v>
      </c>
      <c r="CT787">
        <v>1</v>
      </c>
      <c r="CV787">
        <v>0</v>
      </c>
      <c r="CW787">
        <v>0</v>
      </c>
      <c r="CX787">
        <v>0.18635416666666665</v>
      </c>
      <c r="CY787">
        <v>0.14412037037037037</v>
      </c>
      <c r="CZ787">
        <v>52</v>
      </c>
      <c r="DA787">
        <v>168</v>
      </c>
      <c r="DB787">
        <v>9</v>
      </c>
      <c r="DC787" t="s">
        <v>700</v>
      </c>
      <c r="DD787">
        <v>19460</v>
      </c>
      <c r="DE787">
        <v>0.1731</v>
      </c>
      <c r="DM787">
        <v>64</v>
      </c>
    </row>
    <row r="788" spans="91:117" x14ac:dyDescent="0.25">
      <c r="CM788" t="s">
        <v>637</v>
      </c>
      <c r="CN788" t="s">
        <v>125</v>
      </c>
      <c r="CO788" t="s">
        <v>75</v>
      </c>
      <c r="CP788">
        <v>46086</v>
      </c>
      <c r="CQ788">
        <v>1</v>
      </c>
      <c r="CR788">
        <v>1</v>
      </c>
      <c r="CT788">
        <v>1</v>
      </c>
      <c r="CV788">
        <v>3.9351851851851852E-4</v>
      </c>
      <c r="CW788">
        <v>3.9351851851851852E-4</v>
      </c>
      <c r="CX788">
        <v>0.33652777777777776</v>
      </c>
      <c r="CY788">
        <v>6.1898148148148147E-2</v>
      </c>
      <c r="CZ788">
        <v>108</v>
      </c>
      <c r="DA788">
        <v>222</v>
      </c>
      <c r="DB788">
        <v>15</v>
      </c>
      <c r="DC788" t="s">
        <v>745</v>
      </c>
      <c r="DD788">
        <v>16940</v>
      </c>
      <c r="DE788">
        <v>0.1389</v>
      </c>
      <c r="DM788">
        <v>64</v>
      </c>
    </row>
    <row r="789" spans="91:117" x14ac:dyDescent="0.25">
      <c r="CM789" t="s">
        <v>637</v>
      </c>
      <c r="CN789" t="s">
        <v>125</v>
      </c>
      <c r="CO789" t="s">
        <v>75</v>
      </c>
      <c r="CP789">
        <v>46087</v>
      </c>
      <c r="CQ789">
        <v>1</v>
      </c>
      <c r="CR789">
        <v>1</v>
      </c>
      <c r="CT789">
        <v>1</v>
      </c>
      <c r="CV789">
        <v>1.0879629629629629E-3</v>
      </c>
      <c r="CW789">
        <v>1.0879629629629629E-3</v>
      </c>
      <c r="CX789">
        <v>0.25355324074074076</v>
      </c>
      <c r="CY789">
        <v>8.127314814814815E-2</v>
      </c>
      <c r="CZ789">
        <v>67</v>
      </c>
      <c r="DA789">
        <v>132</v>
      </c>
      <c r="DB789">
        <v>9</v>
      </c>
      <c r="DC789" t="s">
        <v>677</v>
      </c>
      <c r="DD789">
        <v>28481</v>
      </c>
      <c r="DE789">
        <v>0.1343</v>
      </c>
      <c r="DM789">
        <v>64</v>
      </c>
    </row>
    <row r="790" spans="91:117" x14ac:dyDescent="0.25">
      <c r="CM790" t="s">
        <v>637</v>
      </c>
      <c r="CN790" t="s">
        <v>125</v>
      </c>
      <c r="CO790" t="s">
        <v>75</v>
      </c>
      <c r="CP790">
        <v>46093</v>
      </c>
      <c r="CQ790">
        <v>1</v>
      </c>
      <c r="CR790">
        <v>1</v>
      </c>
      <c r="CT790">
        <v>1</v>
      </c>
      <c r="CV790">
        <v>6.9444444444444444E-5</v>
      </c>
      <c r="CW790">
        <v>6.9444444444444444E-5</v>
      </c>
      <c r="CX790">
        <v>0.23950231481481482</v>
      </c>
      <c r="CY790">
        <v>9.5405092592592597E-2</v>
      </c>
      <c r="CZ790">
        <v>77</v>
      </c>
      <c r="DA790">
        <v>166</v>
      </c>
      <c r="DB790">
        <v>23</v>
      </c>
      <c r="DC790" t="s">
        <v>717</v>
      </c>
      <c r="DD790">
        <v>26429</v>
      </c>
      <c r="DE790">
        <v>0.29870000000000002</v>
      </c>
      <c r="DM790">
        <v>64</v>
      </c>
    </row>
    <row r="791" spans="91:117" x14ac:dyDescent="0.25">
      <c r="CM791" t="s">
        <v>637</v>
      </c>
      <c r="CN791" t="s">
        <v>125</v>
      </c>
      <c r="CO791" t="s">
        <v>75</v>
      </c>
      <c r="CP791">
        <v>46100</v>
      </c>
      <c r="CQ791">
        <v>1</v>
      </c>
      <c r="CR791">
        <v>1</v>
      </c>
      <c r="CT791">
        <v>1</v>
      </c>
      <c r="CV791">
        <v>8.1018518518518516E-5</v>
      </c>
      <c r="CW791">
        <v>8.1018518518518516E-5</v>
      </c>
      <c r="CX791">
        <v>0.21292824074074074</v>
      </c>
      <c r="CY791">
        <v>0.12283564814814815</v>
      </c>
      <c r="CZ791">
        <v>122</v>
      </c>
      <c r="DA791">
        <v>206</v>
      </c>
      <c r="DB791">
        <v>15</v>
      </c>
      <c r="DC791" t="s">
        <v>677</v>
      </c>
      <c r="DD791">
        <v>25750</v>
      </c>
      <c r="DE791">
        <v>0.123</v>
      </c>
      <c r="DM791">
        <v>64</v>
      </c>
    </row>
    <row r="792" spans="91:117" x14ac:dyDescent="0.25">
      <c r="CM792" t="s">
        <v>637</v>
      </c>
      <c r="CN792" t="s">
        <v>125</v>
      </c>
      <c r="CO792" t="s">
        <v>75</v>
      </c>
      <c r="CP792">
        <v>46105</v>
      </c>
      <c r="CQ792">
        <v>1</v>
      </c>
      <c r="CR792">
        <v>1</v>
      </c>
      <c r="CT792">
        <v>1</v>
      </c>
      <c r="CV792">
        <v>1.0416666666666667E-4</v>
      </c>
      <c r="CW792">
        <v>1.0416666666666667E-4</v>
      </c>
      <c r="CX792">
        <v>0.20373842592592592</v>
      </c>
      <c r="CY792">
        <v>0.14535879629629631</v>
      </c>
      <c r="CZ792">
        <v>106</v>
      </c>
      <c r="DA792">
        <v>227</v>
      </c>
      <c r="DB792">
        <v>20</v>
      </c>
      <c r="DC792">
        <v>2.0499999999999998</v>
      </c>
      <c r="DD792">
        <v>25489</v>
      </c>
      <c r="DE792">
        <v>0.18870000000000001</v>
      </c>
      <c r="DM792">
        <v>64</v>
      </c>
    </row>
    <row r="793" spans="91:117" x14ac:dyDescent="0.25">
      <c r="CM793" t="s">
        <v>637</v>
      </c>
      <c r="CN793" t="s">
        <v>125</v>
      </c>
      <c r="CO793" t="s">
        <v>206</v>
      </c>
      <c r="CP793">
        <v>46086</v>
      </c>
      <c r="CQ793">
        <v>1</v>
      </c>
      <c r="CR793">
        <v>1</v>
      </c>
      <c r="CT793">
        <v>1</v>
      </c>
      <c r="CV793">
        <v>6.9444444444444444E-5</v>
      </c>
      <c r="CW793">
        <v>6.9444444444444444E-5</v>
      </c>
      <c r="CX793">
        <v>0.35260416666666666</v>
      </c>
      <c r="CY793">
        <v>7.5034722222222225E-2</v>
      </c>
      <c r="CZ793">
        <v>173</v>
      </c>
      <c r="DA793">
        <v>414</v>
      </c>
      <c r="DB793">
        <v>24</v>
      </c>
      <c r="DC793" t="s">
        <v>872</v>
      </c>
      <c r="DD793">
        <v>36815</v>
      </c>
      <c r="DE793">
        <v>0.13869999999999999</v>
      </c>
      <c r="DM793">
        <v>64</v>
      </c>
    </row>
    <row r="794" spans="91:117" x14ac:dyDescent="0.25">
      <c r="CM794" t="s">
        <v>637</v>
      </c>
      <c r="CN794" t="s">
        <v>125</v>
      </c>
      <c r="CO794" t="s">
        <v>206</v>
      </c>
      <c r="CP794">
        <v>46093</v>
      </c>
      <c r="CQ794">
        <v>1</v>
      </c>
      <c r="CR794">
        <v>1</v>
      </c>
      <c r="CT794">
        <v>1</v>
      </c>
      <c r="CV794">
        <v>8.1018518518518516E-5</v>
      </c>
      <c r="CW794">
        <v>8.1018518518518516E-5</v>
      </c>
      <c r="CX794">
        <v>0.26680555555555557</v>
      </c>
      <c r="CY794">
        <v>0.10202546296296296</v>
      </c>
      <c r="CZ794">
        <v>147</v>
      </c>
      <c r="DA794">
        <v>345</v>
      </c>
      <c r="DB794">
        <v>28</v>
      </c>
      <c r="DC794">
        <v>1.75</v>
      </c>
      <c r="DD794">
        <v>20554</v>
      </c>
      <c r="DE794">
        <v>0.1905</v>
      </c>
      <c r="DM794">
        <v>64</v>
      </c>
    </row>
    <row r="795" spans="91:117" x14ac:dyDescent="0.25">
      <c r="CM795" t="s">
        <v>637</v>
      </c>
      <c r="CN795" t="s">
        <v>125</v>
      </c>
      <c r="CO795" t="s">
        <v>206</v>
      </c>
      <c r="CP795">
        <v>46094</v>
      </c>
      <c r="CQ795">
        <v>1</v>
      </c>
      <c r="CR795">
        <v>1</v>
      </c>
      <c r="CT795">
        <v>1</v>
      </c>
      <c r="CV795">
        <v>1.8518518518518518E-4</v>
      </c>
      <c r="CW795">
        <v>1.8518518518518518E-4</v>
      </c>
      <c r="CX795">
        <v>0.24612268518518518</v>
      </c>
      <c r="CY795">
        <v>0.10407407407407407</v>
      </c>
      <c r="CZ795">
        <v>124</v>
      </c>
      <c r="DA795">
        <v>329</v>
      </c>
      <c r="DB795">
        <v>21</v>
      </c>
      <c r="DC795" t="s">
        <v>682</v>
      </c>
      <c r="DD795">
        <v>29528</v>
      </c>
      <c r="DE795">
        <v>0.1694</v>
      </c>
      <c r="DM795">
        <v>64</v>
      </c>
    </row>
    <row r="796" spans="91:117" x14ac:dyDescent="0.25">
      <c r="CM796" t="s">
        <v>637</v>
      </c>
      <c r="CN796" t="s">
        <v>125</v>
      </c>
      <c r="CO796" t="s">
        <v>206</v>
      </c>
      <c r="CP796">
        <v>46100</v>
      </c>
      <c r="CQ796">
        <v>1</v>
      </c>
      <c r="CR796">
        <v>1</v>
      </c>
      <c r="CT796">
        <v>1</v>
      </c>
      <c r="CV796">
        <v>1.0416666666666667E-4</v>
      </c>
      <c r="CW796">
        <v>1.0416666666666667E-4</v>
      </c>
      <c r="CX796">
        <v>0.22207175925925926</v>
      </c>
      <c r="CY796">
        <v>0.10105324074074074</v>
      </c>
      <c r="CZ796">
        <v>145</v>
      </c>
      <c r="DA796">
        <v>302</v>
      </c>
      <c r="DB796">
        <v>20</v>
      </c>
      <c r="DC796">
        <v>1.75</v>
      </c>
      <c r="DD796">
        <v>38412</v>
      </c>
      <c r="DE796">
        <v>0.13789999999999999</v>
      </c>
      <c r="DM796">
        <v>64</v>
      </c>
    </row>
    <row r="797" spans="91:117" x14ac:dyDescent="0.25">
      <c r="CM797" t="s">
        <v>637</v>
      </c>
      <c r="CN797" t="s">
        <v>125</v>
      </c>
      <c r="CO797" t="s">
        <v>206</v>
      </c>
      <c r="CP797">
        <v>46105</v>
      </c>
      <c r="CQ797">
        <v>1</v>
      </c>
      <c r="CR797">
        <v>1</v>
      </c>
      <c r="CT797">
        <v>1</v>
      </c>
      <c r="CV797">
        <v>1.1574074074074075E-4</v>
      </c>
      <c r="CW797">
        <v>1.1574074074074075E-4</v>
      </c>
      <c r="CX797">
        <v>0.20194444444444445</v>
      </c>
      <c r="CY797">
        <v>0.15069444444444444</v>
      </c>
      <c r="CZ797">
        <v>165</v>
      </c>
      <c r="DA797">
        <v>404</v>
      </c>
      <c r="DB797">
        <v>50</v>
      </c>
      <c r="DC797">
        <v>1.66</v>
      </c>
      <c r="DD797">
        <v>19348</v>
      </c>
      <c r="DE797">
        <v>0.30299999999999999</v>
      </c>
      <c r="DM797">
        <v>64</v>
      </c>
    </row>
    <row r="798" spans="91:117" x14ac:dyDescent="0.25">
      <c r="CM798" t="s">
        <v>637</v>
      </c>
      <c r="CN798" t="s">
        <v>125</v>
      </c>
      <c r="CO798" t="s">
        <v>206</v>
      </c>
      <c r="CP798">
        <v>46108</v>
      </c>
      <c r="CQ798">
        <v>1</v>
      </c>
      <c r="CR798">
        <v>1</v>
      </c>
      <c r="CT798">
        <v>1</v>
      </c>
      <c r="CV798">
        <v>1.1574074074074075E-4</v>
      </c>
      <c r="CW798">
        <v>1.1574074074074075E-4</v>
      </c>
      <c r="CX798">
        <v>0.24782407407407409</v>
      </c>
      <c r="CY798">
        <v>0.1111111111111111</v>
      </c>
      <c r="CZ798">
        <v>142</v>
      </c>
      <c r="DA798">
        <v>342</v>
      </c>
      <c r="DB798">
        <v>29</v>
      </c>
      <c r="DC798" t="s">
        <v>950</v>
      </c>
      <c r="DD798">
        <v>31153</v>
      </c>
      <c r="DE798">
        <v>0.20419999999999999</v>
      </c>
      <c r="DM798">
        <v>64</v>
      </c>
    </row>
    <row r="799" spans="91:117" x14ac:dyDescent="0.25">
      <c r="CM799" t="s">
        <v>637</v>
      </c>
      <c r="CN799" t="s">
        <v>125</v>
      </c>
      <c r="CO799" t="s">
        <v>59</v>
      </c>
      <c r="CP799">
        <v>46087</v>
      </c>
      <c r="CQ799">
        <v>1</v>
      </c>
      <c r="CR799">
        <v>1</v>
      </c>
      <c r="CT799">
        <v>1</v>
      </c>
      <c r="CV799">
        <v>2.3148148148148147E-5</v>
      </c>
      <c r="CW799">
        <v>2.3148148148148147E-5</v>
      </c>
      <c r="CX799">
        <v>0.25462962962962965</v>
      </c>
      <c r="CY799">
        <v>0.11949074074074074</v>
      </c>
      <c r="CZ799">
        <v>151</v>
      </c>
      <c r="DA799">
        <v>274</v>
      </c>
      <c r="DB799">
        <v>16</v>
      </c>
      <c r="DC799">
        <v>1.3125</v>
      </c>
      <c r="DD799">
        <v>29488</v>
      </c>
      <c r="DE799">
        <v>0.106</v>
      </c>
      <c r="DM799">
        <v>64</v>
      </c>
    </row>
    <row r="800" spans="91:117" x14ac:dyDescent="0.25">
      <c r="CM800" t="s">
        <v>637</v>
      </c>
      <c r="CN800" t="s">
        <v>125</v>
      </c>
      <c r="CO800" t="s">
        <v>59</v>
      </c>
      <c r="CP800">
        <v>46094</v>
      </c>
      <c r="CQ800">
        <v>1</v>
      </c>
      <c r="CR800">
        <v>1</v>
      </c>
      <c r="CT800">
        <v>1</v>
      </c>
      <c r="CV800">
        <v>1.7361111111111112E-4</v>
      </c>
      <c r="CW800">
        <v>1.7361111111111112E-4</v>
      </c>
      <c r="CX800">
        <v>0.23923611111111112</v>
      </c>
      <c r="CY800">
        <v>0.10381944444444445</v>
      </c>
      <c r="CZ800">
        <v>133</v>
      </c>
      <c r="DA800">
        <v>245</v>
      </c>
      <c r="DB800">
        <v>25</v>
      </c>
      <c r="DC800">
        <v>1.64</v>
      </c>
      <c r="DD800">
        <v>32359</v>
      </c>
      <c r="DE800">
        <v>0.188</v>
      </c>
      <c r="DF800">
        <v>1</v>
      </c>
      <c r="DG800">
        <v>0.04</v>
      </c>
      <c r="DH800">
        <v>300</v>
      </c>
      <c r="DI800">
        <v>300</v>
      </c>
      <c r="DM800">
        <v>64</v>
      </c>
    </row>
    <row r="801" spans="91:117" x14ac:dyDescent="0.25">
      <c r="CM801" t="s">
        <v>637</v>
      </c>
      <c r="CN801" t="s">
        <v>2</v>
      </c>
      <c r="CO801" t="s">
        <v>15</v>
      </c>
      <c r="CP801">
        <v>46087</v>
      </c>
      <c r="CQ801">
        <v>1</v>
      </c>
      <c r="CR801">
        <v>1</v>
      </c>
      <c r="CT801">
        <v>1</v>
      </c>
      <c r="CV801">
        <v>9.2592592592592588E-5</v>
      </c>
      <c r="CW801">
        <v>9.2592592592592588E-5</v>
      </c>
      <c r="CX801">
        <v>0.26555555555555554</v>
      </c>
      <c r="CY801">
        <v>6.8587962962962962E-2</v>
      </c>
      <c r="CZ801">
        <v>74</v>
      </c>
      <c r="DA801">
        <v>90</v>
      </c>
      <c r="DB801">
        <v>10</v>
      </c>
      <c r="DC801">
        <v>1.6</v>
      </c>
      <c r="DD801">
        <v>18452</v>
      </c>
      <c r="DE801">
        <v>0.1351</v>
      </c>
      <c r="DM801">
        <v>64</v>
      </c>
    </row>
    <row r="802" spans="91:117" x14ac:dyDescent="0.25">
      <c r="CM802" t="s">
        <v>637</v>
      </c>
      <c r="CN802" t="s">
        <v>2</v>
      </c>
      <c r="CO802" t="s">
        <v>15</v>
      </c>
      <c r="CP802">
        <v>46090</v>
      </c>
      <c r="CQ802">
        <v>1</v>
      </c>
      <c r="CR802">
        <v>1</v>
      </c>
      <c r="CT802">
        <v>1</v>
      </c>
      <c r="CV802">
        <v>2.0833333333333335E-4</v>
      </c>
      <c r="CW802">
        <v>2.0833333333333335E-4</v>
      </c>
      <c r="CX802">
        <v>0.2165162037037037</v>
      </c>
      <c r="CY802">
        <v>7.4791666666666673E-2</v>
      </c>
      <c r="CZ802">
        <v>109</v>
      </c>
      <c r="DA802">
        <v>135</v>
      </c>
      <c r="DB802">
        <v>9</v>
      </c>
      <c r="DC802" t="s">
        <v>729</v>
      </c>
      <c r="DD802">
        <v>18891</v>
      </c>
      <c r="DE802">
        <v>8.2600000000000007E-2</v>
      </c>
      <c r="DM802">
        <v>64</v>
      </c>
    </row>
    <row r="803" spans="91:117" x14ac:dyDescent="0.25">
      <c r="CM803" t="s">
        <v>637</v>
      </c>
      <c r="CN803" t="s">
        <v>2</v>
      </c>
      <c r="CO803" t="s">
        <v>15</v>
      </c>
      <c r="CP803">
        <v>46098</v>
      </c>
      <c r="CQ803">
        <v>1</v>
      </c>
      <c r="CR803">
        <v>1</v>
      </c>
      <c r="CT803">
        <v>1</v>
      </c>
      <c r="CV803">
        <v>1.5046296296296297E-4</v>
      </c>
      <c r="CW803">
        <v>1.5046296296296297E-4</v>
      </c>
      <c r="CX803">
        <v>0.20267361111111112</v>
      </c>
      <c r="CY803">
        <v>0.12538194444444445</v>
      </c>
      <c r="CZ803">
        <v>121</v>
      </c>
      <c r="DA803">
        <v>141</v>
      </c>
      <c r="DB803">
        <v>9</v>
      </c>
      <c r="DC803" t="s">
        <v>677</v>
      </c>
      <c r="DD803">
        <v>43818</v>
      </c>
      <c r="DE803">
        <v>7.4399999999999994E-2</v>
      </c>
      <c r="DM803">
        <v>64</v>
      </c>
    </row>
    <row r="804" spans="91:117" x14ac:dyDescent="0.25">
      <c r="CM804" t="s">
        <v>637</v>
      </c>
      <c r="CN804" t="s">
        <v>2</v>
      </c>
      <c r="CO804" t="s">
        <v>15</v>
      </c>
      <c r="CP804">
        <v>46100</v>
      </c>
      <c r="CQ804">
        <v>1</v>
      </c>
      <c r="CR804">
        <v>1</v>
      </c>
      <c r="CT804">
        <v>1</v>
      </c>
      <c r="CV804">
        <v>1.1574074074074075E-4</v>
      </c>
      <c r="CW804">
        <v>1.1574074074074075E-4</v>
      </c>
      <c r="CX804">
        <v>0.19399305555555554</v>
      </c>
      <c r="CY804">
        <v>0.16268518518518518</v>
      </c>
      <c r="CZ804">
        <v>90</v>
      </c>
      <c r="DA804">
        <v>126</v>
      </c>
      <c r="DB804">
        <v>10</v>
      </c>
      <c r="DC804">
        <v>1.7</v>
      </c>
      <c r="DD804">
        <v>40662</v>
      </c>
      <c r="DE804">
        <v>0.1111</v>
      </c>
      <c r="DM804">
        <v>64</v>
      </c>
    </row>
    <row r="805" spans="91:117" x14ac:dyDescent="0.25">
      <c r="CM805" t="s">
        <v>637</v>
      </c>
      <c r="CN805" t="s">
        <v>2</v>
      </c>
      <c r="CO805" t="s">
        <v>15</v>
      </c>
      <c r="CP805">
        <v>46105</v>
      </c>
      <c r="CQ805">
        <v>1</v>
      </c>
      <c r="CR805">
        <v>1</v>
      </c>
      <c r="CT805">
        <v>1</v>
      </c>
      <c r="CV805">
        <v>9.2592592592592588E-5</v>
      </c>
      <c r="CW805">
        <v>9.2592592592592588E-5</v>
      </c>
      <c r="CX805">
        <v>0.20021990740740742</v>
      </c>
      <c r="CY805">
        <v>0.15371527777777777</v>
      </c>
      <c r="CZ805">
        <v>85</v>
      </c>
      <c r="DA805">
        <v>118</v>
      </c>
      <c r="DB805">
        <v>19</v>
      </c>
      <c r="DC805" t="s">
        <v>694</v>
      </c>
      <c r="DD805">
        <v>28694</v>
      </c>
      <c r="DE805">
        <v>0.2235</v>
      </c>
      <c r="DM805">
        <v>64</v>
      </c>
    </row>
    <row r="806" spans="91:117" x14ac:dyDescent="0.25">
      <c r="CM806" t="s">
        <v>637</v>
      </c>
      <c r="CN806" t="s">
        <v>2</v>
      </c>
      <c r="CO806" t="s">
        <v>15</v>
      </c>
      <c r="CP806">
        <v>46112</v>
      </c>
      <c r="CQ806">
        <v>1</v>
      </c>
      <c r="CR806">
        <v>1</v>
      </c>
      <c r="CT806">
        <v>1</v>
      </c>
      <c r="CV806">
        <v>1.3888888888888889E-4</v>
      </c>
      <c r="CW806">
        <v>1.3888888888888889E-4</v>
      </c>
      <c r="CX806">
        <v>0.12116898148148147</v>
      </c>
      <c r="CY806">
        <v>0.25134259259259262</v>
      </c>
      <c r="CZ806">
        <v>131</v>
      </c>
      <c r="DA806">
        <v>173</v>
      </c>
      <c r="DB806">
        <v>22</v>
      </c>
      <c r="DC806" t="s">
        <v>1016</v>
      </c>
      <c r="DD806">
        <v>27477</v>
      </c>
      <c r="DE806">
        <v>0.16789999999999999</v>
      </c>
      <c r="DM806">
        <v>64</v>
      </c>
    </row>
    <row r="807" spans="91:117" x14ac:dyDescent="0.25">
      <c r="CM807" t="s">
        <v>637</v>
      </c>
      <c r="CN807" t="s">
        <v>2</v>
      </c>
      <c r="CO807" t="s">
        <v>377</v>
      </c>
      <c r="CP807">
        <v>46090</v>
      </c>
      <c r="CQ807">
        <v>1</v>
      </c>
      <c r="CR807">
        <v>1</v>
      </c>
      <c r="CT807">
        <v>1</v>
      </c>
      <c r="CV807">
        <v>1.4467592592592592E-3</v>
      </c>
      <c r="CW807">
        <v>1.4467592592592592E-3</v>
      </c>
      <c r="CX807">
        <v>0.18892361111111111</v>
      </c>
      <c r="CY807">
        <v>0.12254629629629629</v>
      </c>
      <c r="CZ807">
        <v>72</v>
      </c>
      <c r="DA807">
        <v>128</v>
      </c>
      <c r="DB807">
        <v>9</v>
      </c>
      <c r="DC807" t="s">
        <v>772</v>
      </c>
      <c r="DD807">
        <v>18154</v>
      </c>
      <c r="DE807">
        <v>0.125</v>
      </c>
      <c r="DM807">
        <v>64</v>
      </c>
    </row>
    <row r="808" spans="91:117" x14ac:dyDescent="0.25">
      <c r="CM808" t="s">
        <v>637</v>
      </c>
      <c r="CN808" t="s">
        <v>2</v>
      </c>
      <c r="CO808" t="s">
        <v>377</v>
      </c>
      <c r="CP808">
        <v>46098</v>
      </c>
      <c r="CQ808">
        <v>1</v>
      </c>
      <c r="CR808">
        <v>1</v>
      </c>
      <c r="CT808">
        <v>1</v>
      </c>
      <c r="CV808">
        <v>8.564814814814815E-4</v>
      </c>
      <c r="CW808">
        <v>8.564814814814815E-4</v>
      </c>
      <c r="CX808">
        <v>0.13638888888888889</v>
      </c>
      <c r="CY808">
        <v>0.18623842592592593</v>
      </c>
      <c r="CZ808">
        <v>66</v>
      </c>
      <c r="DA808">
        <v>150</v>
      </c>
      <c r="DB808">
        <v>26</v>
      </c>
      <c r="DC808">
        <v>1.5</v>
      </c>
      <c r="DD808">
        <v>36803</v>
      </c>
      <c r="DE808">
        <v>0.39389999999999997</v>
      </c>
      <c r="DM808">
        <v>64</v>
      </c>
    </row>
    <row r="809" spans="91:117" x14ac:dyDescent="0.25">
      <c r="CM809" t="s">
        <v>637</v>
      </c>
      <c r="CN809" t="s">
        <v>2</v>
      </c>
      <c r="CO809" t="s">
        <v>377</v>
      </c>
      <c r="CP809">
        <v>46111</v>
      </c>
      <c r="CQ809">
        <v>1</v>
      </c>
      <c r="CR809">
        <v>1</v>
      </c>
      <c r="CT809">
        <v>1</v>
      </c>
      <c r="CV809">
        <v>1.5393518518518519E-3</v>
      </c>
      <c r="CW809">
        <v>1.5393518518518519E-3</v>
      </c>
      <c r="CX809">
        <v>0.1766550925925926</v>
      </c>
      <c r="CY809">
        <v>0.18834490740740742</v>
      </c>
      <c r="CZ809">
        <v>102</v>
      </c>
      <c r="DA809">
        <v>188</v>
      </c>
      <c r="DB809">
        <v>24</v>
      </c>
      <c r="DC809">
        <v>1.5</v>
      </c>
      <c r="DD809">
        <v>19654</v>
      </c>
      <c r="DE809">
        <v>0.23530000000000001</v>
      </c>
      <c r="DM809">
        <v>64</v>
      </c>
    </row>
    <row r="810" spans="91:117" x14ac:dyDescent="0.25">
      <c r="CM810" t="s">
        <v>637</v>
      </c>
      <c r="CN810" t="s">
        <v>2</v>
      </c>
      <c r="CO810" t="s">
        <v>22</v>
      </c>
      <c r="CP810">
        <v>46100</v>
      </c>
      <c r="CQ810">
        <v>1</v>
      </c>
      <c r="CR810">
        <v>1</v>
      </c>
      <c r="CT810">
        <v>1</v>
      </c>
      <c r="CV810">
        <v>0</v>
      </c>
      <c r="CW810">
        <v>0</v>
      </c>
      <c r="CX810">
        <v>0.17481481481481481</v>
      </c>
      <c r="CY810">
        <v>0.16136574074074075</v>
      </c>
      <c r="CZ810">
        <v>81</v>
      </c>
      <c r="DA810">
        <v>159</v>
      </c>
      <c r="DB810">
        <v>14</v>
      </c>
      <c r="DC810" t="s">
        <v>853</v>
      </c>
      <c r="DD810">
        <v>34055</v>
      </c>
      <c r="DE810">
        <v>0.17280000000000001</v>
      </c>
      <c r="DM810">
        <v>64</v>
      </c>
    </row>
    <row r="811" spans="91:117" x14ac:dyDescent="0.25">
      <c r="CM811" t="s">
        <v>637</v>
      </c>
      <c r="CN811" t="s">
        <v>2</v>
      </c>
      <c r="CO811" t="s">
        <v>24</v>
      </c>
      <c r="CP811">
        <v>46085</v>
      </c>
      <c r="CQ811">
        <v>1</v>
      </c>
      <c r="CR811">
        <v>1</v>
      </c>
      <c r="CT811">
        <v>1</v>
      </c>
      <c r="CV811">
        <v>1.8518518518518518E-4</v>
      </c>
      <c r="CW811">
        <v>1.8518518518518518E-4</v>
      </c>
      <c r="CX811">
        <v>0.26401620370370371</v>
      </c>
      <c r="CY811">
        <v>8.7465277777777781E-2</v>
      </c>
      <c r="CZ811">
        <v>52</v>
      </c>
      <c r="DA811">
        <v>112</v>
      </c>
      <c r="DB811">
        <v>22</v>
      </c>
      <c r="DC811" t="s">
        <v>867</v>
      </c>
      <c r="DD811">
        <v>22291</v>
      </c>
      <c r="DE811">
        <v>0.42309999999999998</v>
      </c>
      <c r="DM811">
        <v>64</v>
      </c>
    </row>
    <row r="812" spans="91:117" x14ac:dyDescent="0.25">
      <c r="CM812" t="s">
        <v>637</v>
      </c>
      <c r="CN812" t="s">
        <v>2</v>
      </c>
      <c r="CO812" t="s">
        <v>24</v>
      </c>
      <c r="CP812">
        <v>46087</v>
      </c>
      <c r="CQ812">
        <v>1</v>
      </c>
      <c r="CR812">
        <v>1</v>
      </c>
      <c r="CT812">
        <v>1</v>
      </c>
      <c r="CV812">
        <v>3.4722222222222224E-4</v>
      </c>
      <c r="CW812">
        <v>3.4722222222222224E-4</v>
      </c>
      <c r="CX812">
        <v>0.24403935185185185</v>
      </c>
      <c r="CY812">
        <v>9.9456018518518513E-2</v>
      </c>
      <c r="CZ812">
        <v>48</v>
      </c>
      <c r="DA812">
        <v>124</v>
      </c>
      <c r="DB812">
        <v>8</v>
      </c>
      <c r="DC812">
        <v>2</v>
      </c>
      <c r="DD812">
        <v>22714</v>
      </c>
      <c r="DE812">
        <v>0.16669999999999999</v>
      </c>
      <c r="DM812">
        <v>64</v>
      </c>
    </row>
    <row r="813" spans="91:117" x14ac:dyDescent="0.25">
      <c r="CM813" t="s">
        <v>637</v>
      </c>
      <c r="CN813" t="s">
        <v>2</v>
      </c>
      <c r="CO813" t="s">
        <v>13</v>
      </c>
      <c r="CP813">
        <v>46090</v>
      </c>
      <c r="CQ813">
        <v>1</v>
      </c>
      <c r="CR813">
        <v>1</v>
      </c>
      <c r="CT813">
        <v>1</v>
      </c>
      <c r="CV813">
        <v>6.9444444444444444E-5</v>
      </c>
      <c r="CW813">
        <v>6.9444444444444444E-5</v>
      </c>
      <c r="CX813">
        <v>0.23427083333333334</v>
      </c>
      <c r="CY813">
        <v>7.6631944444444447E-2</v>
      </c>
      <c r="CZ813">
        <v>80</v>
      </c>
      <c r="DA813">
        <v>174</v>
      </c>
      <c r="DB813">
        <v>14</v>
      </c>
      <c r="DC813" t="s">
        <v>991</v>
      </c>
      <c r="DD813">
        <v>26824</v>
      </c>
      <c r="DE813">
        <v>0.17499999999999999</v>
      </c>
      <c r="DM813">
        <v>64</v>
      </c>
    </row>
    <row r="814" spans="91:117" x14ac:dyDescent="0.25">
      <c r="CM814" t="s">
        <v>637</v>
      </c>
      <c r="CN814" t="s">
        <v>2</v>
      </c>
      <c r="CO814" t="s">
        <v>13</v>
      </c>
      <c r="CP814">
        <v>46100</v>
      </c>
      <c r="CQ814">
        <v>1</v>
      </c>
      <c r="CR814">
        <v>1</v>
      </c>
      <c r="CT814">
        <v>1</v>
      </c>
      <c r="CV814">
        <v>4.6296296296296294E-5</v>
      </c>
      <c r="CW814">
        <v>4.6296296296296294E-5</v>
      </c>
      <c r="CX814">
        <v>0.21560185185185185</v>
      </c>
      <c r="CY814">
        <v>0.12686342592592592</v>
      </c>
      <c r="CZ814">
        <v>88</v>
      </c>
      <c r="DA814">
        <v>184</v>
      </c>
      <c r="DB814">
        <v>22</v>
      </c>
      <c r="DC814" t="s">
        <v>850</v>
      </c>
      <c r="DD814">
        <v>31651</v>
      </c>
      <c r="DE814">
        <v>0.25</v>
      </c>
      <c r="DM814">
        <v>64</v>
      </c>
    </row>
    <row r="815" spans="91:117" x14ac:dyDescent="0.25">
      <c r="CM815" t="s">
        <v>637</v>
      </c>
      <c r="CN815" t="s">
        <v>2</v>
      </c>
      <c r="CO815" t="s">
        <v>42</v>
      </c>
      <c r="CP815">
        <v>46112</v>
      </c>
      <c r="CQ815">
        <v>1</v>
      </c>
      <c r="CR815">
        <v>1</v>
      </c>
      <c r="CT815">
        <v>1</v>
      </c>
      <c r="CV815">
        <v>8.564814814814815E-4</v>
      </c>
      <c r="CW815">
        <v>8.564814814814815E-4</v>
      </c>
      <c r="CX815">
        <v>0.15329861111111112</v>
      </c>
      <c r="CY815">
        <v>0.22555555555555556</v>
      </c>
      <c r="CZ815">
        <v>159</v>
      </c>
      <c r="DA815">
        <v>264</v>
      </c>
      <c r="DB815">
        <v>13</v>
      </c>
      <c r="DC815" t="s">
        <v>1071</v>
      </c>
      <c r="DD815">
        <v>77303</v>
      </c>
      <c r="DE815">
        <v>8.1799999999999998E-2</v>
      </c>
      <c r="DM815">
        <v>64</v>
      </c>
    </row>
    <row r="816" spans="91:117" x14ac:dyDescent="0.25">
      <c r="CM816" t="s">
        <v>637</v>
      </c>
      <c r="CN816" t="s">
        <v>2</v>
      </c>
      <c r="CO816" t="s">
        <v>564</v>
      </c>
      <c r="CP816">
        <v>46087</v>
      </c>
      <c r="CQ816">
        <v>1</v>
      </c>
      <c r="CR816">
        <v>1</v>
      </c>
      <c r="CT816">
        <v>1</v>
      </c>
      <c r="CV816">
        <v>3.3564814814814812E-4</v>
      </c>
      <c r="CW816">
        <v>3.3564814814814812E-4</v>
      </c>
      <c r="CX816">
        <v>0.25611111111111112</v>
      </c>
      <c r="CY816">
        <v>3.9745370370370368E-2</v>
      </c>
      <c r="CZ816">
        <v>58</v>
      </c>
      <c r="DA816">
        <v>88</v>
      </c>
      <c r="DB816">
        <v>3</v>
      </c>
      <c r="DC816">
        <v>1</v>
      </c>
      <c r="DD816">
        <v>16495</v>
      </c>
      <c r="DE816">
        <v>5.1700000000000003E-2</v>
      </c>
      <c r="DM816">
        <v>64</v>
      </c>
    </row>
    <row r="817" spans="91:118" x14ac:dyDescent="0.25">
      <c r="CM817" t="s">
        <v>637</v>
      </c>
      <c r="CN817" t="s">
        <v>2</v>
      </c>
      <c r="CO817" t="s">
        <v>564</v>
      </c>
      <c r="CP817">
        <v>46098</v>
      </c>
      <c r="CQ817">
        <v>1</v>
      </c>
      <c r="CR817">
        <v>1</v>
      </c>
      <c r="CT817">
        <v>1</v>
      </c>
      <c r="CV817">
        <v>0</v>
      </c>
      <c r="CW817">
        <v>0</v>
      </c>
      <c r="CX817">
        <v>0.19827546296296297</v>
      </c>
      <c r="CY817">
        <v>0.11447916666666667</v>
      </c>
      <c r="CZ817">
        <v>58</v>
      </c>
      <c r="DA817">
        <v>96</v>
      </c>
      <c r="DB817">
        <v>16</v>
      </c>
      <c r="DC817">
        <v>1.6875</v>
      </c>
      <c r="DD817">
        <v>30392</v>
      </c>
      <c r="DE817">
        <v>0.27589999999999998</v>
      </c>
      <c r="DM817">
        <v>64</v>
      </c>
    </row>
    <row r="818" spans="91:118" x14ac:dyDescent="0.25">
      <c r="CM818" t="s">
        <v>637</v>
      </c>
      <c r="CN818" t="s">
        <v>2</v>
      </c>
      <c r="CO818" t="s">
        <v>564</v>
      </c>
      <c r="CP818">
        <v>46100</v>
      </c>
      <c r="CQ818">
        <v>1</v>
      </c>
      <c r="CR818">
        <v>1</v>
      </c>
      <c r="CT818">
        <v>1</v>
      </c>
      <c r="CV818">
        <v>0</v>
      </c>
      <c r="CW818">
        <v>0</v>
      </c>
      <c r="CX818">
        <v>0.17383101851851851</v>
      </c>
      <c r="CY818">
        <v>0.10241898148148149</v>
      </c>
      <c r="CZ818">
        <v>77</v>
      </c>
      <c r="DA818">
        <v>132</v>
      </c>
      <c r="DB818">
        <v>8</v>
      </c>
      <c r="DC818">
        <v>1.625</v>
      </c>
      <c r="DD818">
        <v>39700</v>
      </c>
      <c r="DE818">
        <v>0.10390000000000001</v>
      </c>
      <c r="DM818">
        <v>64</v>
      </c>
    </row>
    <row r="819" spans="91:118" x14ac:dyDescent="0.25">
      <c r="CM819" t="s">
        <v>637</v>
      </c>
      <c r="CN819" t="s">
        <v>2</v>
      </c>
      <c r="CO819" t="s">
        <v>564</v>
      </c>
      <c r="CP819">
        <v>46111</v>
      </c>
      <c r="CQ819">
        <v>1</v>
      </c>
      <c r="CR819">
        <v>1</v>
      </c>
      <c r="CT819">
        <v>1</v>
      </c>
      <c r="CV819">
        <v>0</v>
      </c>
      <c r="CW819">
        <v>0</v>
      </c>
      <c r="CX819">
        <v>0.20489583333333333</v>
      </c>
      <c r="CY819">
        <v>0.19039351851851852</v>
      </c>
      <c r="CZ819">
        <v>97</v>
      </c>
      <c r="DA819">
        <v>166</v>
      </c>
      <c r="DB819">
        <v>24</v>
      </c>
      <c r="DC819" t="s">
        <v>677</v>
      </c>
      <c r="DD819">
        <v>26950</v>
      </c>
      <c r="DE819">
        <v>0.24740000000000001</v>
      </c>
      <c r="DM819">
        <v>64</v>
      </c>
    </row>
    <row r="820" spans="91:118" x14ac:dyDescent="0.25">
      <c r="CM820" t="s">
        <v>637</v>
      </c>
      <c r="CN820" t="s">
        <v>2</v>
      </c>
      <c r="CO820" t="s">
        <v>564</v>
      </c>
      <c r="CP820">
        <v>46112</v>
      </c>
      <c r="CQ820">
        <v>1</v>
      </c>
      <c r="CR820">
        <v>1</v>
      </c>
      <c r="CT820">
        <v>1</v>
      </c>
      <c r="CV820">
        <v>0</v>
      </c>
      <c r="CW820">
        <v>0</v>
      </c>
      <c r="CX820">
        <v>8.4120370370370373E-2</v>
      </c>
      <c r="CY820">
        <v>0.27459490740740738</v>
      </c>
      <c r="CZ820">
        <v>56</v>
      </c>
      <c r="DA820">
        <v>68</v>
      </c>
      <c r="DB820">
        <v>9</v>
      </c>
      <c r="DC820">
        <v>1</v>
      </c>
      <c r="DD820">
        <v>19149</v>
      </c>
      <c r="DE820">
        <v>0.16070000000000001</v>
      </c>
      <c r="DM820">
        <v>64</v>
      </c>
    </row>
    <row r="821" spans="91:118" x14ac:dyDescent="0.25">
      <c r="CM821" t="s">
        <v>637</v>
      </c>
      <c r="CN821" t="s">
        <v>2</v>
      </c>
      <c r="CO821" t="s">
        <v>65</v>
      </c>
      <c r="CP821">
        <v>46085</v>
      </c>
      <c r="CQ821">
        <v>1</v>
      </c>
      <c r="CR821">
        <v>1</v>
      </c>
      <c r="CT821">
        <v>1</v>
      </c>
      <c r="CV821">
        <v>8.1018518518518516E-5</v>
      </c>
      <c r="CW821">
        <v>8.1018518518518516E-5</v>
      </c>
      <c r="CX821">
        <v>0.26827546296296295</v>
      </c>
      <c r="CY821">
        <v>7.6967592592592587E-2</v>
      </c>
      <c r="CZ821">
        <v>58</v>
      </c>
      <c r="DA821">
        <v>139</v>
      </c>
      <c r="DB821">
        <v>14</v>
      </c>
      <c r="DC821">
        <v>1.5</v>
      </c>
      <c r="DD821">
        <v>15766</v>
      </c>
      <c r="DE821">
        <v>0.2414</v>
      </c>
      <c r="DM821">
        <v>64</v>
      </c>
    </row>
    <row r="822" spans="91:118" x14ac:dyDescent="0.25">
      <c r="CM822" t="s">
        <v>637</v>
      </c>
      <c r="CN822" t="s">
        <v>2</v>
      </c>
      <c r="CO822" t="s">
        <v>65</v>
      </c>
      <c r="CP822">
        <v>46090</v>
      </c>
      <c r="CQ822">
        <v>1</v>
      </c>
      <c r="CR822">
        <v>1</v>
      </c>
      <c r="CT822">
        <v>1</v>
      </c>
      <c r="CV822">
        <v>2.8935185185185184E-4</v>
      </c>
      <c r="CW822">
        <v>2.8935185185185184E-4</v>
      </c>
      <c r="CX822">
        <v>0.255</v>
      </c>
      <c r="CY822">
        <v>6.8182870370370366E-2</v>
      </c>
      <c r="CZ822">
        <v>41</v>
      </c>
      <c r="DA822">
        <v>100</v>
      </c>
      <c r="DB822">
        <v>2</v>
      </c>
      <c r="DC822">
        <v>1.5</v>
      </c>
      <c r="DD822">
        <v>7766</v>
      </c>
      <c r="DE822">
        <v>4.8800000000000003E-2</v>
      </c>
      <c r="DM822">
        <v>64</v>
      </c>
    </row>
    <row r="823" spans="91:118" x14ac:dyDescent="0.25">
      <c r="CM823" t="s">
        <v>637</v>
      </c>
      <c r="CN823" t="s">
        <v>2</v>
      </c>
      <c r="CO823" t="s">
        <v>65</v>
      </c>
      <c r="CP823">
        <v>46100</v>
      </c>
      <c r="CQ823">
        <v>1</v>
      </c>
      <c r="CR823">
        <v>1</v>
      </c>
      <c r="CT823">
        <v>1</v>
      </c>
      <c r="CV823">
        <v>1.1574074074074075E-4</v>
      </c>
      <c r="CW823">
        <v>1.1574074074074075E-4</v>
      </c>
      <c r="CX823">
        <v>0.2165162037037037</v>
      </c>
      <c r="CY823">
        <v>0.14374999999999999</v>
      </c>
      <c r="CZ823">
        <v>59</v>
      </c>
      <c r="DA823">
        <v>140</v>
      </c>
      <c r="DB823">
        <v>5</v>
      </c>
      <c r="DC823">
        <v>1</v>
      </c>
      <c r="DD823">
        <v>34191</v>
      </c>
      <c r="DE823">
        <v>8.4699999999999998E-2</v>
      </c>
      <c r="DM823">
        <v>64</v>
      </c>
    </row>
    <row r="824" spans="91:118" x14ac:dyDescent="0.25">
      <c r="CM824" t="s">
        <v>637</v>
      </c>
      <c r="CN824" t="s">
        <v>2</v>
      </c>
      <c r="CO824" t="s">
        <v>65</v>
      </c>
      <c r="CP824">
        <v>46105</v>
      </c>
      <c r="CQ824">
        <v>1</v>
      </c>
      <c r="CR824">
        <v>1</v>
      </c>
      <c r="CT824">
        <v>1</v>
      </c>
      <c r="CV824">
        <v>5.7870370370370373E-5</v>
      </c>
      <c r="CW824">
        <v>5.7870370370370373E-5</v>
      </c>
      <c r="CX824">
        <v>0.19973379629629628</v>
      </c>
      <c r="CY824">
        <v>0.12037037037037036</v>
      </c>
      <c r="CZ824">
        <v>59</v>
      </c>
      <c r="DA824">
        <v>154</v>
      </c>
      <c r="DB824">
        <v>11</v>
      </c>
      <c r="DC824" t="s">
        <v>850</v>
      </c>
      <c r="DD824">
        <v>26460</v>
      </c>
      <c r="DE824">
        <v>0.18640000000000001</v>
      </c>
      <c r="DM824">
        <v>64</v>
      </c>
    </row>
    <row r="825" spans="91:118" x14ac:dyDescent="0.25">
      <c r="CM825" t="s">
        <v>637</v>
      </c>
      <c r="CN825" t="s">
        <v>2</v>
      </c>
      <c r="CO825" t="s">
        <v>25</v>
      </c>
      <c r="CP825">
        <v>46087</v>
      </c>
      <c r="CQ825">
        <v>1</v>
      </c>
      <c r="CR825">
        <v>1</v>
      </c>
      <c r="CT825">
        <v>1</v>
      </c>
      <c r="CV825">
        <v>2.9050925925925928E-3</v>
      </c>
      <c r="CW825">
        <v>2.9050925925925928E-3</v>
      </c>
      <c r="CX825">
        <v>0.23402777777777778</v>
      </c>
      <c r="CY825">
        <v>8.8148148148148142E-2</v>
      </c>
      <c r="CZ825">
        <v>68</v>
      </c>
      <c r="DA825">
        <v>156</v>
      </c>
      <c r="DB825">
        <v>13</v>
      </c>
      <c r="DC825" t="s">
        <v>707</v>
      </c>
      <c r="DD825">
        <v>30293</v>
      </c>
      <c r="DE825">
        <v>0.19120000000000001</v>
      </c>
      <c r="DM825">
        <v>64</v>
      </c>
    </row>
    <row r="826" spans="91:118" x14ac:dyDescent="0.25">
      <c r="CM826" t="s">
        <v>637</v>
      </c>
      <c r="CN826" t="s">
        <v>2</v>
      </c>
      <c r="CO826" t="s">
        <v>17</v>
      </c>
      <c r="CP826">
        <v>46083</v>
      </c>
      <c r="CQ826">
        <v>1</v>
      </c>
      <c r="CR826">
        <v>1</v>
      </c>
      <c r="CT826">
        <v>1</v>
      </c>
      <c r="CV826">
        <v>1.3888888888888889E-4</v>
      </c>
      <c r="CW826">
        <v>1.3888888888888889E-4</v>
      </c>
      <c r="CX826">
        <v>0.23059027777777777</v>
      </c>
      <c r="CY826">
        <v>7.5231481481481483E-2</v>
      </c>
      <c r="CZ826">
        <v>51</v>
      </c>
      <c r="DA826">
        <v>94</v>
      </c>
      <c r="DB826">
        <v>22</v>
      </c>
      <c r="DC826" t="s">
        <v>683</v>
      </c>
      <c r="DD826">
        <v>22097</v>
      </c>
      <c r="DE826">
        <v>0.43140000000000001</v>
      </c>
      <c r="DF826">
        <v>8</v>
      </c>
      <c r="DG826">
        <v>0.36359999999999998</v>
      </c>
      <c r="DH826">
        <v>5715</v>
      </c>
      <c r="DI826">
        <v>714</v>
      </c>
      <c r="DJ826">
        <v>3335</v>
      </c>
      <c r="DK826">
        <v>0.58350000000000002</v>
      </c>
      <c r="DM826">
        <v>64</v>
      </c>
      <c r="DN826">
        <v>556</v>
      </c>
    </row>
    <row r="827" spans="91:118" x14ac:dyDescent="0.25">
      <c r="CM827" t="s">
        <v>637</v>
      </c>
      <c r="CN827" t="s">
        <v>2</v>
      </c>
      <c r="CO827" t="s">
        <v>17</v>
      </c>
      <c r="CP827">
        <v>46085</v>
      </c>
      <c r="CQ827">
        <v>1</v>
      </c>
      <c r="CR827">
        <v>1</v>
      </c>
      <c r="CT827">
        <v>1</v>
      </c>
      <c r="CV827">
        <v>1.273148148148148E-4</v>
      </c>
      <c r="CW827">
        <v>1.273148148148148E-4</v>
      </c>
      <c r="CX827">
        <v>0.24479166666666666</v>
      </c>
      <c r="CY827">
        <v>8.9594907407407401E-2</v>
      </c>
      <c r="CZ827">
        <v>76</v>
      </c>
      <c r="DA827">
        <v>161</v>
      </c>
      <c r="DB827">
        <v>19</v>
      </c>
      <c r="DC827" t="s">
        <v>864</v>
      </c>
      <c r="DD827">
        <v>56123</v>
      </c>
      <c r="DE827">
        <v>0.25</v>
      </c>
      <c r="DM827">
        <v>64</v>
      </c>
    </row>
    <row r="828" spans="91:118" x14ac:dyDescent="0.25">
      <c r="CM828" t="s">
        <v>637</v>
      </c>
      <c r="CN828" t="s">
        <v>2</v>
      </c>
      <c r="CO828" t="s">
        <v>17</v>
      </c>
      <c r="CP828">
        <v>46090</v>
      </c>
      <c r="CQ828">
        <v>1</v>
      </c>
      <c r="CR828">
        <v>1</v>
      </c>
      <c r="CT828">
        <v>1</v>
      </c>
      <c r="CV828">
        <v>5.0925925925925921E-4</v>
      </c>
      <c r="CW828">
        <v>5.0925925925925921E-4</v>
      </c>
      <c r="CX828">
        <v>0.24004629629629629</v>
      </c>
      <c r="CY828">
        <v>7.1851851851851847E-2</v>
      </c>
      <c r="CZ828">
        <v>73</v>
      </c>
      <c r="DA828">
        <v>157</v>
      </c>
      <c r="DB828">
        <v>6</v>
      </c>
      <c r="DC828">
        <v>1</v>
      </c>
      <c r="DD828">
        <v>95341</v>
      </c>
      <c r="DE828">
        <v>8.2199999999999995E-2</v>
      </c>
      <c r="DM828">
        <v>64</v>
      </c>
    </row>
    <row r="829" spans="91:118" x14ac:dyDescent="0.25">
      <c r="CM829" t="s">
        <v>637</v>
      </c>
      <c r="CN829" t="s">
        <v>2</v>
      </c>
      <c r="CO829" t="s">
        <v>17</v>
      </c>
      <c r="CP829">
        <v>46098</v>
      </c>
      <c r="CQ829">
        <v>1</v>
      </c>
      <c r="CR829">
        <v>1</v>
      </c>
      <c r="CT829">
        <v>1</v>
      </c>
      <c r="CV829">
        <v>4.0509259259259258E-4</v>
      </c>
      <c r="CW829">
        <v>4.0509259259259258E-4</v>
      </c>
      <c r="CX829">
        <v>0.19831018518518517</v>
      </c>
      <c r="CY829">
        <v>0.11055555555555556</v>
      </c>
      <c r="CZ829">
        <v>58</v>
      </c>
      <c r="DA829">
        <v>99</v>
      </c>
      <c r="DB829">
        <v>14</v>
      </c>
      <c r="DC829" t="s">
        <v>748</v>
      </c>
      <c r="DD829">
        <v>36724</v>
      </c>
      <c r="DE829">
        <v>0.2414</v>
      </c>
      <c r="DM829">
        <v>64</v>
      </c>
    </row>
    <row r="830" spans="91:118" x14ac:dyDescent="0.25">
      <c r="CM830" t="s">
        <v>637</v>
      </c>
      <c r="CN830" t="s">
        <v>2</v>
      </c>
      <c r="CO830" t="s">
        <v>17</v>
      </c>
      <c r="CP830">
        <v>46112</v>
      </c>
      <c r="CQ830">
        <v>1</v>
      </c>
      <c r="CR830">
        <v>1</v>
      </c>
      <c r="CT830">
        <v>1</v>
      </c>
      <c r="CV830">
        <v>3.2638888888888891E-3</v>
      </c>
      <c r="CW830">
        <v>3.2638888888888891E-3</v>
      </c>
      <c r="CX830">
        <v>0.11737268518518519</v>
      </c>
      <c r="CY830">
        <v>0.21741898148148148</v>
      </c>
      <c r="CZ830">
        <v>70</v>
      </c>
      <c r="DA830">
        <v>132</v>
      </c>
      <c r="DB830">
        <v>10</v>
      </c>
      <c r="DC830">
        <v>1</v>
      </c>
      <c r="DD830">
        <v>22279</v>
      </c>
      <c r="DE830">
        <v>0.1429</v>
      </c>
      <c r="DM830">
        <v>64</v>
      </c>
    </row>
    <row r="831" spans="91:118" x14ac:dyDescent="0.25">
      <c r="CM831" t="s">
        <v>637</v>
      </c>
      <c r="CN831" t="s">
        <v>2</v>
      </c>
      <c r="CO831" t="s">
        <v>207</v>
      </c>
      <c r="CP831">
        <v>46085</v>
      </c>
      <c r="CQ831">
        <v>1</v>
      </c>
      <c r="CR831">
        <v>1</v>
      </c>
      <c r="CT831">
        <v>1</v>
      </c>
      <c r="CV831">
        <v>1.1574074074074073E-5</v>
      </c>
      <c r="CW831">
        <v>1.1574074074074073E-5</v>
      </c>
      <c r="CX831">
        <v>0.24508101851851852</v>
      </c>
      <c r="CY831">
        <v>8.6354166666666662E-2</v>
      </c>
      <c r="CZ831">
        <v>180</v>
      </c>
      <c r="DA831">
        <v>265</v>
      </c>
      <c r="DB831">
        <v>21</v>
      </c>
      <c r="DC831" t="s">
        <v>1012</v>
      </c>
      <c r="DD831">
        <v>22812</v>
      </c>
      <c r="DE831">
        <v>0.1167</v>
      </c>
      <c r="DM831">
        <v>64</v>
      </c>
    </row>
    <row r="832" spans="91:118" x14ac:dyDescent="0.25">
      <c r="CM832" t="s">
        <v>637</v>
      </c>
      <c r="CN832" t="s">
        <v>2</v>
      </c>
      <c r="CO832" t="s">
        <v>207</v>
      </c>
      <c r="CP832">
        <v>46087</v>
      </c>
      <c r="CQ832">
        <v>1</v>
      </c>
      <c r="CR832">
        <v>1</v>
      </c>
      <c r="CT832">
        <v>1</v>
      </c>
      <c r="CV832">
        <v>2.3148148148148147E-5</v>
      </c>
      <c r="CW832">
        <v>2.3148148148148147E-5</v>
      </c>
      <c r="CX832">
        <v>0.25771990740740741</v>
      </c>
      <c r="CY832">
        <v>8.8298611111111105E-2</v>
      </c>
      <c r="CZ832">
        <v>153</v>
      </c>
      <c r="DA832">
        <v>254</v>
      </c>
      <c r="DB832">
        <v>11</v>
      </c>
      <c r="DC832" t="s">
        <v>696</v>
      </c>
      <c r="DD832">
        <v>69276</v>
      </c>
      <c r="DE832">
        <v>7.1900000000000006E-2</v>
      </c>
      <c r="DM832">
        <v>64</v>
      </c>
    </row>
    <row r="833" spans="91:118" x14ac:dyDescent="0.25">
      <c r="CM833" t="s">
        <v>637</v>
      </c>
      <c r="CN833" t="s">
        <v>6</v>
      </c>
      <c r="CO833" t="s">
        <v>19</v>
      </c>
      <c r="CP833">
        <v>46084</v>
      </c>
      <c r="CQ833">
        <v>1</v>
      </c>
      <c r="CR833">
        <v>1</v>
      </c>
      <c r="CT833">
        <v>1</v>
      </c>
      <c r="CV833">
        <v>0</v>
      </c>
      <c r="CW833">
        <v>0</v>
      </c>
      <c r="CX833">
        <v>0.29618055555555556</v>
      </c>
      <c r="CY833">
        <v>0.11769675925925926</v>
      </c>
      <c r="CZ833">
        <v>219</v>
      </c>
      <c r="DA833">
        <v>330</v>
      </c>
      <c r="DB833">
        <v>26</v>
      </c>
      <c r="DC833" t="s">
        <v>707</v>
      </c>
      <c r="DD833">
        <v>21603</v>
      </c>
      <c r="DE833">
        <v>0.1187</v>
      </c>
      <c r="DF833">
        <v>1</v>
      </c>
      <c r="DG833">
        <v>3.85E-2</v>
      </c>
      <c r="DH833">
        <v>566</v>
      </c>
      <c r="DI833">
        <v>566</v>
      </c>
      <c r="DJ833">
        <v>566</v>
      </c>
      <c r="DK833">
        <v>1</v>
      </c>
      <c r="DM833">
        <v>64</v>
      </c>
      <c r="DN833">
        <v>566</v>
      </c>
    </row>
    <row r="834" spans="91:118" x14ac:dyDescent="0.25">
      <c r="CM834" t="s">
        <v>637</v>
      </c>
      <c r="CN834" t="s">
        <v>6</v>
      </c>
      <c r="CO834" t="s">
        <v>80</v>
      </c>
      <c r="CP834">
        <v>46100</v>
      </c>
      <c r="CQ834">
        <v>1</v>
      </c>
      <c r="CR834">
        <v>1</v>
      </c>
      <c r="CT834">
        <v>1</v>
      </c>
      <c r="CV834">
        <v>1.273148148148148E-4</v>
      </c>
      <c r="CW834">
        <v>1.273148148148148E-4</v>
      </c>
      <c r="CX834">
        <v>0.16138888888888889</v>
      </c>
      <c r="CY834">
        <v>0.1368287037037037</v>
      </c>
      <c r="CZ834">
        <v>58</v>
      </c>
      <c r="DA834">
        <v>82</v>
      </c>
      <c r="DB834">
        <v>9</v>
      </c>
      <c r="DC834" t="s">
        <v>1020</v>
      </c>
      <c r="DD834">
        <v>33326</v>
      </c>
      <c r="DE834">
        <v>0.1552</v>
      </c>
      <c r="DM834">
        <v>64</v>
      </c>
    </row>
    <row r="835" spans="91:118" x14ac:dyDescent="0.25">
      <c r="CM835" t="s">
        <v>637</v>
      </c>
      <c r="CN835" t="s">
        <v>6</v>
      </c>
      <c r="CO835" t="s">
        <v>81</v>
      </c>
      <c r="CP835">
        <v>46083</v>
      </c>
      <c r="CQ835">
        <v>1</v>
      </c>
      <c r="CR835">
        <v>1</v>
      </c>
      <c r="CT835">
        <v>1</v>
      </c>
      <c r="CV835">
        <v>2.3148148148148147E-5</v>
      </c>
      <c r="CW835">
        <v>2.3148148148148147E-5</v>
      </c>
      <c r="CX835">
        <v>0.22535879629629629</v>
      </c>
      <c r="CY835">
        <v>9.7013888888888886E-2</v>
      </c>
      <c r="CZ835">
        <v>87</v>
      </c>
      <c r="DA835">
        <v>141</v>
      </c>
      <c r="DB835">
        <v>15</v>
      </c>
      <c r="DC835" t="s">
        <v>726</v>
      </c>
      <c r="DD835">
        <v>24777</v>
      </c>
      <c r="DE835">
        <v>0.1724</v>
      </c>
      <c r="DF835">
        <v>3</v>
      </c>
      <c r="DG835">
        <v>0.2</v>
      </c>
      <c r="DH835">
        <v>2533</v>
      </c>
      <c r="DI835">
        <v>844</v>
      </c>
      <c r="DJ835">
        <v>2024</v>
      </c>
      <c r="DK835">
        <v>0.79910000000000003</v>
      </c>
      <c r="DM835">
        <v>64</v>
      </c>
      <c r="DN835">
        <v>1012</v>
      </c>
    </row>
    <row r="836" spans="91:118" x14ac:dyDescent="0.25">
      <c r="CM836" t="s">
        <v>637</v>
      </c>
      <c r="CN836" t="s">
        <v>6</v>
      </c>
      <c r="CO836" t="s">
        <v>81</v>
      </c>
      <c r="CP836">
        <v>46098</v>
      </c>
      <c r="CQ836">
        <v>1</v>
      </c>
      <c r="CR836">
        <v>1</v>
      </c>
      <c r="CT836">
        <v>1</v>
      </c>
      <c r="CV836">
        <v>9.2592592592592588E-5</v>
      </c>
      <c r="CW836">
        <v>9.2592592592592588E-5</v>
      </c>
      <c r="CX836">
        <v>0.23559027777777777</v>
      </c>
      <c r="CY836">
        <v>0.10126157407407407</v>
      </c>
      <c r="CZ836">
        <v>81</v>
      </c>
      <c r="DA836">
        <v>156</v>
      </c>
      <c r="DB836">
        <v>25</v>
      </c>
      <c r="DC836">
        <v>1.68</v>
      </c>
      <c r="DD836">
        <v>10241</v>
      </c>
      <c r="DE836">
        <v>0.30859999999999999</v>
      </c>
      <c r="DF836">
        <v>2</v>
      </c>
      <c r="DG836">
        <v>0.08</v>
      </c>
      <c r="DH836">
        <v>535</v>
      </c>
      <c r="DI836">
        <v>268</v>
      </c>
      <c r="DJ836">
        <v>285</v>
      </c>
      <c r="DK836">
        <v>0.53269999999999995</v>
      </c>
      <c r="DM836">
        <v>64</v>
      </c>
      <c r="DN836">
        <v>285</v>
      </c>
    </row>
    <row r="837" spans="91:118" x14ac:dyDescent="0.25">
      <c r="CM837" t="s">
        <v>637</v>
      </c>
      <c r="CN837" t="s">
        <v>6</v>
      </c>
      <c r="CO837" t="s">
        <v>105</v>
      </c>
      <c r="CP837">
        <v>46100</v>
      </c>
      <c r="CQ837">
        <v>1</v>
      </c>
      <c r="CR837">
        <v>1</v>
      </c>
      <c r="CT837">
        <v>1</v>
      </c>
      <c r="CV837">
        <v>3.0439814814814813E-3</v>
      </c>
      <c r="CW837">
        <v>3.0439814814814813E-3</v>
      </c>
      <c r="CX837">
        <v>0.1502199074074074</v>
      </c>
      <c r="CY837">
        <v>0.1252199074074074</v>
      </c>
      <c r="CZ837">
        <v>65</v>
      </c>
      <c r="DA837">
        <v>111</v>
      </c>
      <c r="DB837">
        <v>13</v>
      </c>
      <c r="DC837" t="s">
        <v>711</v>
      </c>
      <c r="DD837">
        <v>22818</v>
      </c>
      <c r="DE837">
        <v>0.2</v>
      </c>
      <c r="DM837">
        <v>64</v>
      </c>
    </row>
    <row r="838" spans="91:118" x14ac:dyDescent="0.25">
      <c r="CM838" t="s">
        <v>637</v>
      </c>
      <c r="CN838" t="s">
        <v>6</v>
      </c>
      <c r="CO838" t="s">
        <v>105</v>
      </c>
      <c r="CP838">
        <v>46112</v>
      </c>
      <c r="CQ838">
        <v>1</v>
      </c>
      <c r="CR838">
        <v>1</v>
      </c>
      <c r="CS838">
        <v>1</v>
      </c>
      <c r="CV838">
        <v>8.2291666666666659E-3</v>
      </c>
      <c r="CW838">
        <v>8.2291666666666659E-3</v>
      </c>
      <c r="CX838">
        <v>0.18739583333333334</v>
      </c>
      <c r="CY838">
        <v>0.18815972222222221</v>
      </c>
      <c r="CZ838">
        <v>29</v>
      </c>
      <c r="DA838">
        <v>58</v>
      </c>
      <c r="DB838">
        <v>11</v>
      </c>
      <c r="DC838" t="s">
        <v>676</v>
      </c>
      <c r="DD838">
        <v>16276</v>
      </c>
      <c r="DE838">
        <v>0.37930000000000003</v>
      </c>
      <c r="DF838">
        <v>2</v>
      </c>
      <c r="DG838">
        <v>0.18179999999999999</v>
      </c>
      <c r="DH838">
        <v>5000</v>
      </c>
      <c r="DI838">
        <v>2500</v>
      </c>
      <c r="DJ838">
        <v>1000</v>
      </c>
      <c r="DK838">
        <v>0.2</v>
      </c>
      <c r="DL838">
        <v>2.23E-2</v>
      </c>
      <c r="DM838">
        <v>64</v>
      </c>
      <c r="DN838">
        <v>1000</v>
      </c>
    </row>
    <row r="839" spans="91:118" x14ac:dyDescent="0.25">
      <c r="CM839" t="s">
        <v>637</v>
      </c>
      <c r="CN839" t="s">
        <v>6</v>
      </c>
      <c r="CO839" t="s">
        <v>11</v>
      </c>
      <c r="CP839">
        <v>46084</v>
      </c>
      <c r="CQ839">
        <v>1</v>
      </c>
      <c r="CR839">
        <v>1</v>
      </c>
      <c r="CT839">
        <v>1</v>
      </c>
      <c r="CV839">
        <v>1.273148148148148E-4</v>
      </c>
      <c r="CW839">
        <v>1.273148148148148E-4</v>
      </c>
      <c r="CX839">
        <v>0.28987268518518516</v>
      </c>
      <c r="CY839">
        <v>9.2592592592592587E-2</v>
      </c>
      <c r="CZ839">
        <v>136</v>
      </c>
      <c r="DA839">
        <v>265</v>
      </c>
      <c r="DB839">
        <v>36</v>
      </c>
      <c r="DC839" t="s">
        <v>1006</v>
      </c>
      <c r="DD839">
        <v>11486</v>
      </c>
      <c r="DE839">
        <v>0.26469999999999999</v>
      </c>
      <c r="DF839">
        <v>2</v>
      </c>
      <c r="DG839">
        <v>5.5599999999999997E-2</v>
      </c>
      <c r="DH839">
        <v>500</v>
      </c>
      <c r="DI839">
        <v>250</v>
      </c>
      <c r="DJ839">
        <v>150</v>
      </c>
      <c r="DK839">
        <v>0.3</v>
      </c>
      <c r="DL839">
        <v>0.74150000000000005</v>
      </c>
      <c r="DM839">
        <v>64</v>
      </c>
      <c r="DN839">
        <v>150</v>
      </c>
    </row>
    <row r="840" spans="91:118" x14ac:dyDescent="0.25">
      <c r="CM840" t="s">
        <v>637</v>
      </c>
      <c r="CN840" t="s">
        <v>6</v>
      </c>
      <c r="CO840" t="s">
        <v>11</v>
      </c>
      <c r="CP840">
        <v>46098</v>
      </c>
      <c r="CQ840">
        <v>1</v>
      </c>
      <c r="CR840">
        <v>1</v>
      </c>
      <c r="CS840">
        <v>1</v>
      </c>
      <c r="CV840">
        <v>1.4583333333333334E-2</v>
      </c>
      <c r="CW840">
        <v>1.4583333333333334E-2</v>
      </c>
      <c r="CX840">
        <v>0.19241898148148148</v>
      </c>
      <c r="CY840">
        <v>0.1590162037037037</v>
      </c>
      <c r="CZ840">
        <v>121</v>
      </c>
      <c r="DA840">
        <v>217</v>
      </c>
      <c r="DB840">
        <v>37</v>
      </c>
      <c r="DC840" t="s">
        <v>943</v>
      </c>
      <c r="DD840">
        <v>21358</v>
      </c>
      <c r="DE840">
        <v>0.30580000000000002</v>
      </c>
      <c r="DF840">
        <v>1</v>
      </c>
      <c r="DG840">
        <v>2.7E-2</v>
      </c>
      <c r="DH840">
        <v>700</v>
      </c>
      <c r="DI840">
        <v>700</v>
      </c>
      <c r="DJ840">
        <v>700</v>
      </c>
      <c r="DK840">
        <v>1</v>
      </c>
      <c r="DL840">
        <v>0.215</v>
      </c>
      <c r="DM840">
        <v>64</v>
      </c>
      <c r="DN840">
        <v>700</v>
      </c>
    </row>
    <row r="841" spans="91:118" x14ac:dyDescent="0.25">
      <c r="CM841" t="s">
        <v>637</v>
      </c>
      <c r="CN841" t="s">
        <v>6</v>
      </c>
      <c r="CO841" t="s">
        <v>11</v>
      </c>
      <c r="CP841">
        <v>46100</v>
      </c>
      <c r="CQ841">
        <v>1</v>
      </c>
      <c r="CR841">
        <v>1</v>
      </c>
      <c r="CT841">
        <v>1</v>
      </c>
      <c r="CV841">
        <v>6.9444444444444444E-5</v>
      </c>
      <c r="CW841">
        <v>6.9444444444444444E-5</v>
      </c>
      <c r="CX841">
        <v>0.18858796296296296</v>
      </c>
      <c r="CY841">
        <v>9.9687499999999998E-2</v>
      </c>
      <c r="CZ841">
        <v>150</v>
      </c>
      <c r="DA841">
        <v>247</v>
      </c>
      <c r="DB841">
        <v>24</v>
      </c>
      <c r="DC841" t="s">
        <v>784</v>
      </c>
      <c r="DD841">
        <v>24285</v>
      </c>
      <c r="DE841">
        <v>0.16</v>
      </c>
      <c r="DM841">
        <v>64</v>
      </c>
    </row>
    <row r="842" spans="91:118" x14ac:dyDescent="0.25">
      <c r="CM842" t="s">
        <v>637</v>
      </c>
      <c r="CN842" t="s">
        <v>6</v>
      </c>
      <c r="CO842" t="s">
        <v>34</v>
      </c>
      <c r="CP842">
        <v>46083</v>
      </c>
      <c r="CQ842">
        <v>1</v>
      </c>
      <c r="CR842">
        <v>1</v>
      </c>
      <c r="CT842">
        <v>1</v>
      </c>
      <c r="CV842">
        <v>3.472222222222222E-3</v>
      </c>
      <c r="CW842">
        <v>3.472222222222222E-3</v>
      </c>
      <c r="CX842">
        <v>0.20552083333333335</v>
      </c>
      <c r="CY842">
        <v>0.11717592592592592</v>
      </c>
      <c r="CZ842">
        <v>92</v>
      </c>
      <c r="DA842">
        <v>104</v>
      </c>
      <c r="DB842">
        <v>18</v>
      </c>
      <c r="DC842" t="s">
        <v>797</v>
      </c>
      <c r="DD842">
        <v>22502</v>
      </c>
      <c r="DE842">
        <v>0.19570000000000001</v>
      </c>
      <c r="DF842">
        <v>10</v>
      </c>
      <c r="DG842">
        <v>0.55559999999999998</v>
      </c>
      <c r="DH842">
        <v>20928</v>
      </c>
      <c r="DI842">
        <v>2093</v>
      </c>
      <c r="DJ842">
        <v>10178</v>
      </c>
      <c r="DK842">
        <v>0.48630000000000001</v>
      </c>
      <c r="DL842">
        <v>7.1199999999999999E-2</v>
      </c>
      <c r="DM842">
        <v>64</v>
      </c>
      <c r="DN842">
        <v>1696</v>
      </c>
    </row>
    <row r="843" spans="91:118" x14ac:dyDescent="0.25">
      <c r="CM843" t="s">
        <v>637</v>
      </c>
      <c r="CN843" t="s">
        <v>6</v>
      </c>
      <c r="CO843" t="s">
        <v>34</v>
      </c>
      <c r="CP843">
        <v>46084</v>
      </c>
      <c r="CQ843">
        <v>1</v>
      </c>
      <c r="CR843">
        <v>1</v>
      </c>
      <c r="CS843">
        <v>1</v>
      </c>
      <c r="CV843">
        <v>4.43287037037037E-3</v>
      </c>
      <c r="CW843">
        <v>4.43287037037037E-3</v>
      </c>
      <c r="CX843">
        <v>0.28401620370370373</v>
      </c>
      <c r="CY843">
        <v>0.12001157407407408</v>
      </c>
      <c r="CZ843">
        <v>146</v>
      </c>
      <c r="DA843">
        <v>176</v>
      </c>
      <c r="DB843">
        <v>8</v>
      </c>
      <c r="DC843">
        <v>2.375</v>
      </c>
      <c r="DD843">
        <v>20123</v>
      </c>
      <c r="DE843">
        <v>5.4800000000000001E-2</v>
      </c>
      <c r="DF843">
        <v>2</v>
      </c>
      <c r="DG843">
        <v>0.25</v>
      </c>
      <c r="DH843">
        <v>3450</v>
      </c>
      <c r="DI843">
        <v>1725</v>
      </c>
      <c r="DJ843">
        <v>950</v>
      </c>
      <c r="DK843">
        <v>0.27539999999999998</v>
      </c>
      <c r="DL843">
        <v>9.9400000000000002E-2</v>
      </c>
      <c r="DM843">
        <v>64</v>
      </c>
      <c r="DN843">
        <v>950</v>
      </c>
    </row>
    <row r="844" spans="91:118" x14ac:dyDescent="0.25">
      <c r="CM844" t="s">
        <v>637</v>
      </c>
      <c r="CN844" t="s">
        <v>6</v>
      </c>
      <c r="CO844" t="s">
        <v>34</v>
      </c>
      <c r="CP844">
        <v>46100</v>
      </c>
      <c r="CQ844">
        <v>1</v>
      </c>
      <c r="CR844">
        <v>1</v>
      </c>
      <c r="CT844">
        <v>1</v>
      </c>
      <c r="CV844">
        <v>4.6296296296296294E-5</v>
      </c>
      <c r="CW844">
        <v>4.6296296296296294E-5</v>
      </c>
      <c r="CX844">
        <v>0.15555555555555556</v>
      </c>
      <c r="CY844">
        <v>0.15497685185185187</v>
      </c>
      <c r="CZ844">
        <v>160</v>
      </c>
      <c r="DA844">
        <v>172</v>
      </c>
      <c r="DB844">
        <v>6</v>
      </c>
      <c r="DC844" t="s">
        <v>721</v>
      </c>
      <c r="DD844">
        <v>13336</v>
      </c>
      <c r="DE844">
        <v>3.7499999999999999E-2</v>
      </c>
      <c r="DM844">
        <v>64</v>
      </c>
    </row>
    <row r="845" spans="91:118" x14ac:dyDescent="0.25">
      <c r="CM845" t="s">
        <v>637</v>
      </c>
      <c r="CN845" t="s">
        <v>7</v>
      </c>
      <c r="CO845" t="s">
        <v>58</v>
      </c>
      <c r="CP845">
        <v>46111</v>
      </c>
      <c r="CQ845">
        <v>1</v>
      </c>
      <c r="CR845">
        <v>1</v>
      </c>
      <c r="CV845">
        <v>0</v>
      </c>
      <c r="CW845">
        <v>0</v>
      </c>
      <c r="CX845">
        <v>0</v>
      </c>
      <c r="CY845">
        <v>0</v>
      </c>
      <c r="DM845">
        <v>64</v>
      </c>
    </row>
    <row r="846" spans="91:118" x14ac:dyDescent="0.25">
      <c r="CM846" t="s">
        <v>637</v>
      </c>
      <c r="CN846" t="s">
        <v>7</v>
      </c>
      <c r="CO846" t="s">
        <v>41</v>
      </c>
      <c r="CP846">
        <v>46083</v>
      </c>
      <c r="CQ846">
        <v>1</v>
      </c>
      <c r="CR846">
        <v>1</v>
      </c>
      <c r="CT846">
        <v>1</v>
      </c>
      <c r="CV846">
        <v>1.3773148148148147E-3</v>
      </c>
      <c r="CW846">
        <v>1.3773148148148147E-3</v>
      </c>
      <c r="CX846">
        <v>0.21112268518518518</v>
      </c>
      <c r="CY846">
        <v>9.8958333333333329E-2</v>
      </c>
      <c r="CZ846">
        <v>60</v>
      </c>
      <c r="DA846">
        <v>123</v>
      </c>
      <c r="DB846">
        <v>16</v>
      </c>
      <c r="DC846">
        <v>1.5</v>
      </c>
      <c r="DD846">
        <v>8520</v>
      </c>
      <c r="DE846">
        <v>0.26669999999999999</v>
      </c>
      <c r="DF846">
        <v>2</v>
      </c>
      <c r="DG846">
        <v>0.125</v>
      </c>
      <c r="DH846">
        <v>2158</v>
      </c>
      <c r="DI846">
        <v>1079</v>
      </c>
      <c r="DM846">
        <v>64</v>
      </c>
    </row>
    <row r="847" spans="91:118" x14ac:dyDescent="0.25">
      <c r="CM847" t="s">
        <v>637</v>
      </c>
      <c r="CN847" t="s">
        <v>7</v>
      </c>
      <c r="CO847" t="s">
        <v>41</v>
      </c>
      <c r="CP847">
        <v>46098</v>
      </c>
      <c r="CQ847">
        <v>1</v>
      </c>
      <c r="CR847">
        <v>1</v>
      </c>
      <c r="CT847">
        <v>1</v>
      </c>
      <c r="CV847">
        <v>1.8518518518518518E-4</v>
      </c>
      <c r="CW847">
        <v>1.8518518518518518E-4</v>
      </c>
      <c r="CX847">
        <v>0.13918981481481482</v>
      </c>
      <c r="CY847">
        <v>0.17707175925925925</v>
      </c>
      <c r="CZ847">
        <v>54</v>
      </c>
      <c r="DA847">
        <v>137</v>
      </c>
      <c r="DB847">
        <v>21</v>
      </c>
      <c r="DC847" t="s">
        <v>853</v>
      </c>
      <c r="DD847">
        <v>11387</v>
      </c>
      <c r="DE847">
        <v>0.38890000000000002</v>
      </c>
      <c r="DM847">
        <v>64</v>
      </c>
    </row>
    <row r="848" spans="91:118" x14ac:dyDescent="0.25">
      <c r="CM848" t="s">
        <v>637</v>
      </c>
      <c r="CN848" t="s">
        <v>7</v>
      </c>
      <c r="CO848" t="s">
        <v>41</v>
      </c>
      <c r="CP848">
        <v>46107</v>
      </c>
      <c r="CQ848">
        <v>1</v>
      </c>
      <c r="CR848">
        <v>1</v>
      </c>
      <c r="CT848">
        <v>1</v>
      </c>
      <c r="CV848">
        <v>8.564814814814815E-4</v>
      </c>
      <c r="CW848">
        <v>8.564814814814815E-4</v>
      </c>
      <c r="CX848">
        <v>0.15406249999999999</v>
      </c>
      <c r="CY848">
        <v>0.17659722222222221</v>
      </c>
      <c r="CZ848">
        <v>71</v>
      </c>
      <c r="DA848">
        <v>137</v>
      </c>
      <c r="DB848">
        <v>13</v>
      </c>
      <c r="DC848" t="s">
        <v>714</v>
      </c>
      <c r="DD848">
        <v>18546</v>
      </c>
      <c r="DE848">
        <v>0.18310000000000001</v>
      </c>
      <c r="DM848">
        <v>64</v>
      </c>
    </row>
    <row r="849" spans="91:118" x14ac:dyDescent="0.25">
      <c r="CM849" t="s">
        <v>637</v>
      </c>
      <c r="CN849" t="s">
        <v>7</v>
      </c>
      <c r="CO849" t="s">
        <v>495</v>
      </c>
      <c r="CP849">
        <v>46111</v>
      </c>
      <c r="CQ849">
        <v>1</v>
      </c>
      <c r="CR849">
        <v>1</v>
      </c>
      <c r="CS849">
        <v>1</v>
      </c>
      <c r="CV849">
        <v>5.5092592592592589E-3</v>
      </c>
      <c r="CW849">
        <v>5.5092592592592589E-3</v>
      </c>
      <c r="CX849">
        <v>0.19552083333333334</v>
      </c>
      <c r="CY849">
        <v>0.19090277777777778</v>
      </c>
      <c r="CZ849">
        <v>224</v>
      </c>
      <c r="DA849">
        <v>411</v>
      </c>
      <c r="DB849">
        <v>38</v>
      </c>
      <c r="DC849" t="s">
        <v>1072</v>
      </c>
      <c r="DD849">
        <v>12911</v>
      </c>
      <c r="DE849">
        <v>0.1696</v>
      </c>
      <c r="DM849">
        <v>64</v>
      </c>
    </row>
    <row r="850" spans="91:118" x14ac:dyDescent="0.25">
      <c r="CM850" t="s">
        <v>637</v>
      </c>
      <c r="CN850" t="s">
        <v>7</v>
      </c>
      <c r="CO850" t="s">
        <v>49</v>
      </c>
      <c r="CP850">
        <v>46098</v>
      </c>
      <c r="CQ850">
        <v>1</v>
      </c>
      <c r="CR850">
        <v>1</v>
      </c>
      <c r="CT850">
        <v>1</v>
      </c>
      <c r="CV850">
        <v>0</v>
      </c>
      <c r="CW850">
        <v>0</v>
      </c>
      <c r="CX850">
        <v>0.21550925925925926</v>
      </c>
      <c r="CY850">
        <v>0.12908564814814816</v>
      </c>
      <c r="CZ850">
        <v>48</v>
      </c>
      <c r="DA850">
        <v>98</v>
      </c>
      <c r="DB850">
        <v>15</v>
      </c>
      <c r="DC850" t="s">
        <v>745</v>
      </c>
      <c r="DD850">
        <v>30458</v>
      </c>
      <c r="DE850">
        <v>0.3125</v>
      </c>
      <c r="DM850">
        <v>64</v>
      </c>
    </row>
    <row r="851" spans="91:118" x14ac:dyDescent="0.25">
      <c r="CM851" t="s">
        <v>637</v>
      </c>
      <c r="CN851" t="s">
        <v>7</v>
      </c>
      <c r="CO851" t="s">
        <v>565</v>
      </c>
      <c r="CP851">
        <v>46090</v>
      </c>
      <c r="CQ851">
        <v>1</v>
      </c>
      <c r="CR851">
        <v>1</v>
      </c>
      <c r="CT851">
        <v>1</v>
      </c>
      <c r="CV851">
        <v>1.6203703703703703E-4</v>
      </c>
      <c r="CW851">
        <v>1.6203703703703703E-4</v>
      </c>
      <c r="CX851">
        <v>0.20715277777777777</v>
      </c>
      <c r="CY851">
        <v>0.10075231481481481</v>
      </c>
      <c r="CZ851">
        <v>69</v>
      </c>
      <c r="DA851">
        <v>124</v>
      </c>
      <c r="DB851">
        <v>26</v>
      </c>
      <c r="DC851" t="s">
        <v>736</v>
      </c>
      <c r="DD851">
        <v>11684</v>
      </c>
      <c r="DE851">
        <v>0.37680000000000002</v>
      </c>
      <c r="DM851">
        <v>64</v>
      </c>
    </row>
    <row r="852" spans="91:118" x14ac:dyDescent="0.25">
      <c r="CM852" t="s">
        <v>637</v>
      </c>
      <c r="CN852" t="s">
        <v>7</v>
      </c>
      <c r="CO852" t="s">
        <v>549</v>
      </c>
      <c r="CP852">
        <v>46090</v>
      </c>
      <c r="CQ852">
        <v>1</v>
      </c>
      <c r="CR852">
        <v>1</v>
      </c>
      <c r="CT852">
        <v>1</v>
      </c>
      <c r="CV852">
        <v>0</v>
      </c>
      <c r="CW852">
        <v>0</v>
      </c>
      <c r="CX852">
        <v>0.26658564814814817</v>
      </c>
      <c r="CY852">
        <v>6.2314814814814816E-2</v>
      </c>
      <c r="CZ852">
        <v>206</v>
      </c>
      <c r="DA852">
        <v>301</v>
      </c>
      <c r="DB852">
        <v>36</v>
      </c>
      <c r="DC852" t="s">
        <v>949</v>
      </c>
      <c r="DD852">
        <v>3991</v>
      </c>
      <c r="DE852">
        <v>0.17480000000000001</v>
      </c>
      <c r="DM852">
        <v>64</v>
      </c>
    </row>
    <row r="853" spans="91:118" x14ac:dyDescent="0.25">
      <c r="CM853" t="s">
        <v>637</v>
      </c>
      <c r="CN853" t="s">
        <v>7</v>
      </c>
      <c r="CO853" t="s">
        <v>77</v>
      </c>
      <c r="CP853">
        <v>46108</v>
      </c>
      <c r="CQ853">
        <v>1</v>
      </c>
      <c r="CR853">
        <v>1</v>
      </c>
      <c r="CT853">
        <v>1</v>
      </c>
      <c r="CV853">
        <v>0</v>
      </c>
      <c r="CW853">
        <v>0</v>
      </c>
      <c r="CX853">
        <v>0.19627314814814814</v>
      </c>
      <c r="CY853">
        <v>0.17832175925925925</v>
      </c>
      <c r="CZ853">
        <v>69</v>
      </c>
      <c r="DA853">
        <v>124</v>
      </c>
      <c r="DB853">
        <v>19</v>
      </c>
      <c r="DC853" t="s">
        <v>728</v>
      </c>
      <c r="DD853">
        <v>28719</v>
      </c>
      <c r="DE853">
        <v>0.27539999999999998</v>
      </c>
      <c r="DM853">
        <v>64</v>
      </c>
    </row>
    <row r="854" spans="91:118" x14ac:dyDescent="0.25">
      <c r="CM854" t="s">
        <v>637</v>
      </c>
      <c r="CN854" t="s">
        <v>7</v>
      </c>
      <c r="CO854" t="s">
        <v>77</v>
      </c>
      <c r="CP854">
        <v>46111</v>
      </c>
      <c r="CQ854">
        <v>1</v>
      </c>
      <c r="CR854">
        <v>1</v>
      </c>
      <c r="CV854">
        <v>4.1087962962962962E-3</v>
      </c>
      <c r="CW854">
        <v>4.1087962962962962E-3</v>
      </c>
      <c r="CX854">
        <v>0.2008912037037037</v>
      </c>
      <c r="CY854">
        <v>0.17158564814814814</v>
      </c>
      <c r="CZ854">
        <v>96</v>
      </c>
      <c r="DA854">
        <v>181</v>
      </c>
      <c r="DB854">
        <v>32</v>
      </c>
      <c r="DC854">
        <v>1.78125</v>
      </c>
      <c r="DD854">
        <v>29354</v>
      </c>
      <c r="DE854">
        <v>0.33329999999999999</v>
      </c>
      <c r="DM854">
        <v>64</v>
      </c>
    </row>
    <row r="855" spans="91:118" x14ac:dyDescent="0.25">
      <c r="CM855" t="s">
        <v>637</v>
      </c>
      <c r="CN855" t="s">
        <v>7</v>
      </c>
      <c r="CO855" t="s">
        <v>557</v>
      </c>
      <c r="CP855">
        <v>46087</v>
      </c>
      <c r="CQ855">
        <v>1</v>
      </c>
      <c r="CR855">
        <v>1</v>
      </c>
      <c r="CT855">
        <v>1</v>
      </c>
      <c r="CV855">
        <v>2.3148148148148147E-5</v>
      </c>
      <c r="CW855">
        <v>2.3148148148148147E-5</v>
      </c>
      <c r="CX855">
        <v>0.22019675925925927</v>
      </c>
      <c r="CY855">
        <v>0.12377314814814815</v>
      </c>
      <c r="CZ855">
        <v>86</v>
      </c>
      <c r="DA855">
        <v>166</v>
      </c>
      <c r="DB855">
        <v>41</v>
      </c>
      <c r="DC855" t="s">
        <v>1073</v>
      </c>
      <c r="DD855">
        <v>6852</v>
      </c>
      <c r="DE855">
        <v>0.47670000000000001</v>
      </c>
      <c r="DF855">
        <v>3</v>
      </c>
      <c r="DG855">
        <v>7.3200000000000001E-2</v>
      </c>
      <c r="DH855">
        <v>1034</v>
      </c>
      <c r="DI855">
        <v>345</v>
      </c>
      <c r="DJ855">
        <v>326</v>
      </c>
      <c r="DK855">
        <v>0.31530000000000002</v>
      </c>
      <c r="DL855">
        <v>0.12970000000000001</v>
      </c>
      <c r="DM855">
        <v>64</v>
      </c>
      <c r="DN855">
        <v>163</v>
      </c>
    </row>
    <row r="856" spans="91:118" x14ac:dyDescent="0.25">
      <c r="CM856" t="s">
        <v>637</v>
      </c>
      <c r="CN856" t="s">
        <v>7</v>
      </c>
      <c r="CO856" t="s">
        <v>557</v>
      </c>
      <c r="CP856">
        <v>46090</v>
      </c>
      <c r="CQ856">
        <v>1</v>
      </c>
      <c r="CR856">
        <v>1</v>
      </c>
      <c r="CT856">
        <v>1</v>
      </c>
      <c r="CV856">
        <v>3.4722222222222222E-5</v>
      </c>
      <c r="CW856">
        <v>3.4722222222222222E-5</v>
      </c>
      <c r="CX856">
        <v>0.23042824074074075</v>
      </c>
      <c r="CY856">
        <v>8.9108796296296297E-2</v>
      </c>
      <c r="CZ856">
        <v>118</v>
      </c>
      <c r="DA856">
        <v>233</v>
      </c>
      <c r="DB856">
        <v>33</v>
      </c>
      <c r="DC856" t="s">
        <v>976</v>
      </c>
      <c r="DD856">
        <v>6525</v>
      </c>
      <c r="DE856">
        <v>0.2797</v>
      </c>
      <c r="DM856">
        <v>64</v>
      </c>
    </row>
    <row r="857" spans="91:118" x14ac:dyDescent="0.25">
      <c r="CM857" t="s">
        <v>637</v>
      </c>
      <c r="CN857" t="s">
        <v>7</v>
      </c>
      <c r="CO857" t="s">
        <v>557</v>
      </c>
      <c r="CP857">
        <v>46098</v>
      </c>
      <c r="CQ857">
        <v>1</v>
      </c>
      <c r="CR857">
        <v>1</v>
      </c>
      <c r="CT857">
        <v>1</v>
      </c>
      <c r="CV857">
        <v>0</v>
      </c>
      <c r="CW857">
        <v>0</v>
      </c>
      <c r="CX857">
        <v>0.18648148148148147</v>
      </c>
      <c r="CY857">
        <v>0.14475694444444445</v>
      </c>
      <c r="CZ857">
        <v>114</v>
      </c>
      <c r="DA857">
        <v>208</v>
      </c>
      <c r="DB857">
        <v>44</v>
      </c>
      <c r="DC857" t="s">
        <v>1074</v>
      </c>
      <c r="DD857">
        <v>11800</v>
      </c>
      <c r="DE857">
        <v>0.38600000000000001</v>
      </c>
      <c r="DF857">
        <v>1</v>
      </c>
      <c r="DG857">
        <v>2.2700000000000001E-2</v>
      </c>
      <c r="DH857">
        <v>291</v>
      </c>
      <c r="DI857">
        <v>291</v>
      </c>
      <c r="DM857">
        <v>64</v>
      </c>
    </row>
    <row r="858" spans="91:118" x14ac:dyDescent="0.25">
      <c r="CM858" t="s">
        <v>637</v>
      </c>
      <c r="CN858" t="s">
        <v>7</v>
      </c>
      <c r="CO858" t="s">
        <v>557</v>
      </c>
      <c r="CP858">
        <v>46107</v>
      </c>
      <c r="CQ858">
        <v>1</v>
      </c>
      <c r="CR858">
        <v>1</v>
      </c>
      <c r="CT858">
        <v>1</v>
      </c>
      <c r="CV858">
        <v>0</v>
      </c>
      <c r="CW858">
        <v>0</v>
      </c>
      <c r="CX858">
        <v>0.17906250000000001</v>
      </c>
      <c r="CY858">
        <v>0.15140046296296297</v>
      </c>
      <c r="CZ858">
        <v>84</v>
      </c>
      <c r="DA858">
        <v>144</v>
      </c>
      <c r="DB858">
        <v>22</v>
      </c>
      <c r="DC858" t="s">
        <v>701</v>
      </c>
      <c r="DD858">
        <v>35570</v>
      </c>
      <c r="DE858">
        <v>0.26190000000000002</v>
      </c>
      <c r="DM858">
        <v>64</v>
      </c>
    </row>
    <row r="859" spans="91:118" x14ac:dyDescent="0.25">
      <c r="CM859" t="s">
        <v>637</v>
      </c>
      <c r="CN859" t="s">
        <v>7</v>
      </c>
      <c r="CO859" t="s">
        <v>557</v>
      </c>
      <c r="CP859">
        <v>46108</v>
      </c>
      <c r="CQ859">
        <v>1</v>
      </c>
      <c r="CR859">
        <v>1</v>
      </c>
      <c r="CT859">
        <v>1</v>
      </c>
      <c r="CV859">
        <v>1.0416666666666667E-4</v>
      </c>
      <c r="CW859">
        <v>1.0416666666666667E-4</v>
      </c>
      <c r="CX859">
        <v>0.20688657407407407</v>
      </c>
      <c r="CY859">
        <v>0.145625</v>
      </c>
      <c r="CZ859">
        <v>118</v>
      </c>
      <c r="DA859">
        <v>222</v>
      </c>
      <c r="DB859">
        <v>22</v>
      </c>
      <c r="DC859">
        <v>1.5</v>
      </c>
      <c r="DD859">
        <v>14096</v>
      </c>
      <c r="DE859">
        <v>0.18640000000000001</v>
      </c>
      <c r="DM859">
        <v>64</v>
      </c>
    </row>
    <row r="860" spans="91:118" x14ac:dyDescent="0.25">
      <c r="CM860" t="s">
        <v>637</v>
      </c>
      <c r="CN860" t="s">
        <v>7</v>
      </c>
      <c r="CO860" t="s">
        <v>48</v>
      </c>
      <c r="CP860">
        <v>46092</v>
      </c>
      <c r="CQ860">
        <v>1</v>
      </c>
      <c r="CR860">
        <v>1</v>
      </c>
      <c r="CT860">
        <v>1</v>
      </c>
      <c r="CV860">
        <v>4.6296296296296294E-5</v>
      </c>
      <c r="CW860">
        <v>4.6296296296296294E-5</v>
      </c>
      <c r="CX860">
        <v>0.2502199074074074</v>
      </c>
      <c r="CY860">
        <v>0.10299768518518519</v>
      </c>
      <c r="CZ860">
        <v>75</v>
      </c>
      <c r="DA860">
        <v>99</v>
      </c>
      <c r="DB860">
        <v>15</v>
      </c>
      <c r="DC860" t="s">
        <v>901</v>
      </c>
      <c r="DD860">
        <v>22946</v>
      </c>
      <c r="DE860">
        <v>0.2</v>
      </c>
      <c r="DF860">
        <v>1</v>
      </c>
      <c r="DG860">
        <v>6.6699999999999995E-2</v>
      </c>
      <c r="DH860">
        <v>275</v>
      </c>
      <c r="DI860">
        <v>275</v>
      </c>
      <c r="DM860">
        <v>64</v>
      </c>
    </row>
    <row r="861" spans="91:118" x14ac:dyDescent="0.25">
      <c r="CM861" t="s">
        <v>637</v>
      </c>
      <c r="CN861" t="s">
        <v>7</v>
      </c>
      <c r="CO861" t="s">
        <v>48</v>
      </c>
      <c r="CP861">
        <v>46098</v>
      </c>
      <c r="CQ861">
        <v>1</v>
      </c>
      <c r="CR861">
        <v>1</v>
      </c>
      <c r="CT861">
        <v>1</v>
      </c>
      <c r="CV861">
        <v>0</v>
      </c>
      <c r="CW861">
        <v>0</v>
      </c>
      <c r="CX861">
        <v>0.20993055555555556</v>
      </c>
      <c r="CY861">
        <v>0.14353009259259258</v>
      </c>
      <c r="CZ861">
        <v>80</v>
      </c>
      <c r="DA861">
        <v>123</v>
      </c>
      <c r="DB861">
        <v>21</v>
      </c>
      <c r="DC861" t="s">
        <v>806</v>
      </c>
      <c r="DD861">
        <v>27234</v>
      </c>
      <c r="DE861">
        <v>0.26250000000000001</v>
      </c>
      <c r="DM861">
        <v>64</v>
      </c>
    </row>
    <row r="862" spans="91:118" x14ac:dyDescent="0.25">
      <c r="CM862" t="s">
        <v>637</v>
      </c>
      <c r="CN862" t="s">
        <v>3</v>
      </c>
      <c r="CO862" t="s">
        <v>493</v>
      </c>
      <c r="CP862">
        <v>46106</v>
      </c>
      <c r="CQ862">
        <v>1</v>
      </c>
      <c r="CR862">
        <v>1</v>
      </c>
      <c r="CT862">
        <v>1</v>
      </c>
      <c r="CV862">
        <v>3.1250000000000001E-4</v>
      </c>
      <c r="CW862">
        <v>3.1250000000000001E-4</v>
      </c>
      <c r="CX862">
        <v>0.21</v>
      </c>
      <c r="CY862">
        <v>0.12260416666666667</v>
      </c>
      <c r="CZ862">
        <v>120</v>
      </c>
      <c r="DA862">
        <v>197</v>
      </c>
      <c r="DB862">
        <v>28</v>
      </c>
      <c r="DC862" t="s">
        <v>682</v>
      </c>
      <c r="DD862">
        <v>36748</v>
      </c>
      <c r="DE862">
        <v>0.23330000000000001</v>
      </c>
      <c r="DF862">
        <v>3</v>
      </c>
      <c r="DG862">
        <v>0.1071</v>
      </c>
      <c r="DH862">
        <v>1360</v>
      </c>
      <c r="DI862">
        <v>453</v>
      </c>
      <c r="DJ862">
        <v>900</v>
      </c>
      <c r="DK862">
        <v>0.66180000000000005</v>
      </c>
      <c r="DL862">
        <v>0.37640000000000001</v>
      </c>
      <c r="DM862">
        <v>64</v>
      </c>
      <c r="DN862">
        <v>450</v>
      </c>
    </row>
    <row r="863" spans="91:118" x14ac:dyDescent="0.25">
      <c r="CM863" t="s">
        <v>637</v>
      </c>
      <c r="CN863" t="s">
        <v>3</v>
      </c>
      <c r="CO863" t="s">
        <v>32</v>
      </c>
      <c r="CP863">
        <v>46086</v>
      </c>
      <c r="CQ863">
        <v>1</v>
      </c>
      <c r="CR863">
        <v>1</v>
      </c>
      <c r="CT863">
        <v>1</v>
      </c>
      <c r="CV863">
        <v>1.9675925925925926E-4</v>
      </c>
      <c r="CW863">
        <v>1.9675925925925926E-4</v>
      </c>
      <c r="CX863">
        <v>0.3147800925925926</v>
      </c>
      <c r="CY863">
        <v>9.8645833333333335E-2</v>
      </c>
      <c r="CZ863">
        <v>116</v>
      </c>
      <c r="DA863">
        <v>229</v>
      </c>
      <c r="DB863">
        <v>25</v>
      </c>
      <c r="DC863">
        <v>1.76</v>
      </c>
      <c r="DD863">
        <v>20053</v>
      </c>
      <c r="DE863">
        <v>0.2155</v>
      </c>
      <c r="DF863">
        <v>1</v>
      </c>
      <c r="DG863">
        <v>0.04</v>
      </c>
      <c r="DH863">
        <v>412</v>
      </c>
      <c r="DI863">
        <v>412</v>
      </c>
      <c r="DJ863">
        <v>412</v>
      </c>
      <c r="DK863">
        <v>1</v>
      </c>
      <c r="DM863">
        <v>64</v>
      </c>
      <c r="DN863">
        <v>412</v>
      </c>
    </row>
    <row r="864" spans="91:118" x14ac:dyDescent="0.25">
      <c r="CM864" t="s">
        <v>637</v>
      </c>
      <c r="CN864" t="s">
        <v>3</v>
      </c>
      <c r="CO864" t="s">
        <v>79</v>
      </c>
      <c r="CP864">
        <v>46091</v>
      </c>
      <c r="CQ864">
        <v>1</v>
      </c>
      <c r="CR864">
        <v>1</v>
      </c>
      <c r="CT864">
        <v>1</v>
      </c>
      <c r="CV864">
        <v>4.3981481481481481E-4</v>
      </c>
      <c r="CW864">
        <v>4.3981481481481481E-4</v>
      </c>
      <c r="CX864">
        <v>0.22192129629629628</v>
      </c>
      <c r="CY864">
        <v>9.0624999999999997E-2</v>
      </c>
      <c r="CZ864">
        <v>75</v>
      </c>
      <c r="DA864">
        <v>154</v>
      </c>
      <c r="DB864">
        <v>28</v>
      </c>
      <c r="DC864" t="s">
        <v>899</v>
      </c>
      <c r="DD864">
        <v>35713</v>
      </c>
      <c r="DE864">
        <v>0.37330000000000002</v>
      </c>
      <c r="DF864">
        <v>1</v>
      </c>
      <c r="DG864">
        <v>3.5700000000000003E-2</v>
      </c>
      <c r="DH864">
        <v>500</v>
      </c>
      <c r="DI864">
        <v>500</v>
      </c>
      <c r="DM864">
        <v>64</v>
      </c>
    </row>
    <row r="865" spans="91:118" x14ac:dyDescent="0.25">
      <c r="CM865" t="s">
        <v>637</v>
      </c>
      <c r="CN865" t="s">
        <v>3</v>
      </c>
      <c r="CO865" t="s">
        <v>79</v>
      </c>
      <c r="CP865">
        <v>46112</v>
      </c>
      <c r="CQ865">
        <v>1</v>
      </c>
      <c r="CR865">
        <v>1</v>
      </c>
      <c r="CS865">
        <v>1</v>
      </c>
      <c r="CV865">
        <v>8.4039351851851851E-2</v>
      </c>
      <c r="CW865">
        <v>8.4039351851851851E-2</v>
      </c>
      <c r="CX865">
        <v>8.9432870370370371E-2</v>
      </c>
      <c r="CY865">
        <v>0.14585648148148148</v>
      </c>
      <c r="CZ865">
        <v>44</v>
      </c>
      <c r="DA865">
        <v>109</v>
      </c>
      <c r="DB865">
        <v>19</v>
      </c>
      <c r="DC865" t="s">
        <v>839</v>
      </c>
      <c r="DD865">
        <v>36553</v>
      </c>
      <c r="DE865">
        <v>0.43180000000000002</v>
      </c>
      <c r="DF865">
        <v>2</v>
      </c>
      <c r="DG865">
        <v>0.1053</v>
      </c>
      <c r="DH865">
        <v>850</v>
      </c>
      <c r="DI865">
        <v>425</v>
      </c>
      <c r="DJ865">
        <v>500</v>
      </c>
      <c r="DK865">
        <v>0.58819999999999995</v>
      </c>
      <c r="DL865">
        <v>0.63859999999999995</v>
      </c>
      <c r="DM865">
        <v>64</v>
      </c>
      <c r="DN865">
        <v>500</v>
      </c>
    </row>
    <row r="866" spans="91:118" x14ac:dyDescent="0.25">
      <c r="CM866" t="s">
        <v>637</v>
      </c>
      <c r="CN866" t="s">
        <v>3</v>
      </c>
      <c r="CO866" t="s">
        <v>78</v>
      </c>
      <c r="CP866">
        <v>46100</v>
      </c>
      <c r="CQ866">
        <v>1</v>
      </c>
      <c r="CR866">
        <v>1</v>
      </c>
      <c r="CS866">
        <v>1</v>
      </c>
      <c r="CV866">
        <v>9.1388888888888895E-2</v>
      </c>
      <c r="CW866">
        <v>9.1388888888888895E-2</v>
      </c>
      <c r="CX866">
        <v>0.16460648148148149</v>
      </c>
      <c r="CY866">
        <v>0.10326388888888889</v>
      </c>
      <c r="CZ866">
        <v>50</v>
      </c>
      <c r="DA866">
        <v>87</v>
      </c>
      <c r="DB866">
        <v>18</v>
      </c>
      <c r="DC866" t="s">
        <v>700</v>
      </c>
      <c r="DD866">
        <v>14314</v>
      </c>
      <c r="DE866">
        <v>0.36</v>
      </c>
      <c r="DF866">
        <v>3</v>
      </c>
      <c r="DG866">
        <v>0.16669999999999999</v>
      </c>
      <c r="DH866">
        <v>10760</v>
      </c>
      <c r="DI866">
        <v>3587</v>
      </c>
      <c r="DJ866">
        <v>2000</v>
      </c>
      <c r="DK866">
        <v>0.18590000000000001</v>
      </c>
      <c r="DM866">
        <v>64</v>
      </c>
      <c r="DN866">
        <v>1000</v>
      </c>
    </row>
    <row r="867" spans="91:118" x14ac:dyDescent="0.25">
      <c r="CM867" t="s">
        <v>637</v>
      </c>
      <c r="CN867" t="s">
        <v>125</v>
      </c>
      <c r="CO867" t="s">
        <v>18</v>
      </c>
      <c r="CP867">
        <v>46084</v>
      </c>
      <c r="CQ867">
        <v>1</v>
      </c>
      <c r="CR867">
        <v>1</v>
      </c>
      <c r="CU867">
        <v>1</v>
      </c>
      <c r="CV867">
        <v>0</v>
      </c>
      <c r="CW867">
        <v>0</v>
      </c>
      <c r="CX867">
        <v>0</v>
      </c>
      <c r="CY867">
        <v>0</v>
      </c>
      <c r="DM867">
        <v>62</v>
      </c>
    </row>
    <row r="868" spans="91:118" x14ac:dyDescent="0.25">
      <c r="CM868" t="s">
        <v>637</v>
      </c>
      <c r="CN868" t="s">
        <v>125</v>
      </c>
      <c r="CO868" t="s">
        <v>85</v>
      </c>
      <c r="CP868">
        <v>46084</v>
      </c>
      <c r="CQ868">
        <v>1</v>
      </c>
      <c r="CR868">
        <v>1</v>
      </c>
      <c r="CV868">
        <v>0</v>
      </c>
      <c r="CW868">
        <v>0</v>
      </c>
      <c r="CX868">
        <v>0.2694097222222222</v>
      </c>
      <c r="CY868">
        <v>1.0266203703703704E-2</v>
      </c>
      <c r="CZ868">
        <v>72</v>
      </c>
      <c r="DA868">
        <v>142</v>
      </c>
      <c r="DB868">
        <v>17</v>
      </c>
      <c r="DC868" t="s">
        <v>807</v>
      </c>
      <c r="DD868">
        <v>23751</v>
      </c>
      <c r="DE868">
        <v>0.2361</v>
      </c>
      <c r="DM868">
        <v>62</v>
      </c>
    </row>
    <row r="869" spans="91:118" x14ac:dyDescent="0.25">
      <c r="CM869" t="s">
        <v>637</v>
      </c>
      <c r="CN869" t="s">
        <v>125</v>
      </c>
      <c r="CO869" t="s">
        <v>10</v>
      </c>
      <c r="CP869">
        <v>46084</v>
      </c>
      <c r="CQ869">
        <v>1</v>
      </c>
      <c r="CR869">
        <v>1</v>
      </c>
      <c r="CV869">
        <v>0</v>
      </c>
      <c r="CW869">
        <v>0</v>
      </c>
      <c r="CX869">
        <v>0</v>
      </c>
      <c r="CY869">
        <v>0</v>
      </c>
      <c r="DM869">
        <v>62</v>
      </c>
    </row>
    <row r="870" spans="91:118" x14ac:dyDescent="0.25">
      <c r="CM870" t="s">
        <v>637</v>
      </c>
      <c r="CN870" t="s">
        <v>2</v>
      </c>
      <c r="CO870" t="s">
        <v>15</v>
      </c>
      <c r="CP870">
        <v>46093</v>
      </c>
      <c r="CQ870">
        <v>1</v>
      </c>
      <c r="CR870">
        <v>1</v>
      </c>
      <c r="CS870">
        <v>1</v>
      </c>
      <c r="CV870">
        <v>2.5069444444444443E-2</v>
      </c>
      <c r="CW870">
        <v>2.5069444444444443E-2</v>
      </c>
      <c r="CX870">
        <v>0.21892361111111111</v>
      </c>
      <c r="CY870">
        <v>9.4421296296296295E-2</v>
      </c>
      <c r="CZ870">
        <v>123</v>
      </c>
      <c r="DA870">
        <v>150</v>
      </c>
      <c r="DB870">
        <v>15</v>
      </c>
      <c r="DC870" t="s">
        <v>677</v>
      </c>
      <c r="DD870">
        <v>18809</v>
      </c>
      <c r="DE870">
        <v>0.122</v>
      </c>
      <c r="DM870">
        <v>62</v>
      </c>
    </row>
    <row r="871" spans="91:118" x14ac:dyDescent="0.25">
      <c r="CM871" t="s">
        <v>637</v>
      </c>
      <c r="CN871" t="s">
        <v>2</v>
      </c>
      <c r="CO871" t="s">
        <v>377</v>
      </c>
      <c r="CP871">
        <v>46086</v>
      </c>
      <c r="CQ871">
        <v>1</v>
      </c>
      <c r="CR871">
        <v>1</v>
      </c>
      <c r="CS871">
        <v>1</v>
      </c>
      <c r="CV871">
        <v>4.3055555555555555E-3</v>
      </c>
      <c r="CW871">
        <v>4.3055555555555555E-3</v>
      </c>
      <c r="CX871">
        <v>0.26442129629629629</v>
      </c>
      <c r="CY871">
        <v>0.15244212962962964</v>
      </c>
      <c r="CZ871">
        <v>95</v>
      </c>
      <c r="DA871">
        <v>169</v>
      </c>
      <c r="DB871">
        <v>22</v>
      </c>
      <c r="DC871" t="s">
        <v>720</v>
      </c>
      <c r="DD871">
        <v>23425</v>
      </c>
      <c r="DE871">
        <v>0.2316</v>
      </c>
      <c r="DF871">
        <v>1</v>
      </c>
      <c r="DG871">
        <v>4.5499999999999999E-2</v>
      </c>
      <c r="DH871">
        <v>1764</v>
      </c>
      <c r="DI871">
        <v>1764</v>
      </c>
      <c r="DM871">
        <v>62</v>
      </c>
    </row>
    <row r="872" spans="91:118" x14ac:dyDescent="0.25">
      <c r="CM872" t="s">
        <v>637</v>
      </c>
      <c r="CN872" t="s">
        <v>2</v>
      </c>
      <c r="CO872" t="s">
        <v>377</v>
      </c>
      <c r="CP872">
        <v>46105</v>
      </c>
      <c r="CQ872">
        <v>1</v>
      </c>
      <c r="CR872">
        <v>1</v>
      </c>
      <c r="CS872">
        <v>1</v>
      </c>
      <c r="CV872">
        <v>3.9953703703703707E-2</v>
      </c>
      <c r="CW872">
        <v>3.9953703703703707E-2</v>
      </c>
      <c r="CX872">
        <v>0.14123842592592592</v>
      </c>
      <c r="CY872">
        <v>0.19027777777777777</v>
      </c>
      <c r="CZ872">
        <v>73</v>
      </c>
      <c r="DA872">
        <v>150</v>
      </c>
      <c r="DB872">
        <v>30</v>
      </c>
      <c r="DC872">
        <v>1.7</v>
      </c>
      <c r="DD872">
        <v>13632</v>
      </c>
      <c r="DE872">
        <v>0.41099999999999998</v>
      </c>
      <c r="DF872">
        <v>1</v>
      </c>
      <c r="DG872">
        <v>3.3300000000000003E-2</v>
      </c>
      <c r="DH872">
        <v>1764</v>
      </c>
      <c r="DI872">
        <v>1764</v>
      </c>
      <c r="DM872">
        <v>62</v>
      </c>
    </row>
    <row r="873" spans="91:118" x14ac:dyDescent="0.25">
      <c r="CM873" t="s">
        <v>637</v>
      </c>
      <c r="CN873" t="s">
        <v>2</v>
      </c>
      <c r="CO873" t="s">
        <v>24</v>
      </c>
      <c r="CP873">
        <v>46108</v>
      </c>
      <c r="CQ873">
        <v>1</v>
      </c>
      <c r="CR873">
        <v>1</v>
      </c>
      <c r="CS873">
        <v>1</v>
      </c>
      <c r="CV873">
        <v>7.0486111111111114E-3</v>
      </c>
      <c r="CW873">
        <v>7.0486111111111114E-3</v>
      </c>
      <c r="CX873">
        <v>0.19569444444444445</v>
      </c>
      <c r="CY873">
        <v>0.15569444444444444</v>
      </c>
      <c r="CZ873">
        <v>68</v>
      </c>
      <c r="DA873">
        <v>119</v>
      </c>
      <c r="DB873">
        <v>15</v>
      </c>
      <c r="DC873">
        <v>1.8</v>
      </c>
      <c r="DD873">
        <v>29972</v>
      </c>
      <c r="DE873">
        <v>0.22059999999999999</v>
      </c>
      <c r="DM873">
        <v>62</v>
      </c>
    </row>
    <row r="874" spans="91:118" x14ac:dyDescent="0.25">
      <c r="CM874" t="s">
        <v>637</v>
      </c>
      <c r="CN874" t="s">
        <v>2</v>
      </c>
      <c r="CO874" t="s">
        <v>42</v>
      </c>
      <c r="CP874">
        <v>46093</v>
      </c>
      <c r="CQ874">
        <v>1</v>
      </c>
      <c r="CR874">
        <v>1</v>
      </c>
      <c r="CV874">
        <v>0</v>
      </c>
      <c r="CW874">
        <v>0</v>
      </c>
      <c r="CX874">
        <v>0</v>
      </c>
      <c r="CY874">
        <v>0</v>
      </c>
      <c r="DM874">
        <v>62</v>
      </c>
    </row>
    <row r="875" spans="91:118" x14ac:dyDescent="0.25">
      <c r="CM875" t="s">
        <v>637</v>
      </c>
      <c r="CN875" t="s">
        <v>2</v>
      </c>
      <c r="CO875" t="s">
        <v>42</v>
      </c>
      <c r="CP875">
        <v>46108</v>
      </c>
      <c r="CQ875">
        <v>1</v>
      </c>
      <c r="CR875">
        <v>1</v>
      </c>
      <c r="CV875">
        <v>0</v>
      </c>
      <c r="CW875">
        <v>0</v>
      </c>
      <c r="CX875">
        <v>0</v>
      </c>
      <c r="CY875">
        <v>0</v>
      </c>
      <c r="DM875">
        <v>62</v>
      </c>
    </row>
    <row r="876" spans="91:118" x14ac:dyDescent="0.25">
      <c r="CM876" t="s">
        <v>637</v>
      </c>
      <c r="CN876" t="s">
        <v>2</v>
      </c>
      <c r="CO876" t="s">
        <v>25</v>
      </c>
      <c r="CP876">
        <v>46093</v>
      </c>
      <c r="CQ876">
        <v>1</v>
      </c>
      <c r="CR876">
        <v>1</v>
      </c>
      <c r="CS876">
        <v>1</v>
      </c>
      <c r="CV876">
        <v>4.7916666666666663E-3</v>
      </c>
      <c r="CW876">
        <v>4.7916666666666663E-3</v>
      </c>
      <c r="CX876">
        <v>0.20219907407407409</v>
      </c>
      <c r="CY876">
        <v>0.1393287037037037</v>
      </c>
      <c r="CZ876">
        <v>61</v>
      </c>
      <c r="DA876">
        <v>121</v>
      </c>
      <c r="DB876">
        <v>18</v>
      </c>
      <c r="DC876" t="s">
        <v>758</v>
      </c>
      <c r="DD876">
        <v>29072</v>
      </c>
      <c r="DE876">
        <v>0.29509999999999997</v>
      </c>
      <c r="DM876">
        <v>62</v>
      </c>
    </row>
    <row r="877" spans="91:118" x14ac:dyDescent="0.25">
      <c r="CM877" t="s">
        <v>637</v>
      </c>
      <c r="CN877" t="s">
        <v>2</v>
      </c>
      <c r="CO877" t="s">
        <v>17</v>
      </c>
      <c r="CP877">
        <v>46093</v>
      </c>
      <c r="CQ877">
        <v>1</v>
      </c>
      <c r="CR877">
        <v>1</v>
      </c>
      <c r="CS877">
        <v>1</v>
      </c>
      <c r="CV877">
        <v>1.2592592592592593E-2</v>
      </c>
      <c r="CW877">
        <v>1.2592592592592593E-2</v>
      </c>
      <c r="CX877">
        <v>0.22061342592592592</v>
      </c>
      <c r="CY877">
        <v>8.819444444444445E-2</v>
      </c>
      <c r="CZ877">
        <v>65</v>
      </c>
      <c r="DA877">
        <v>137</v>
      </c>
      <c r="DB877">
        <v>16</v>
      </c>
      <c r="DC877">
        <v>1.6875</v>
      </c>
      <c r="DD877">
        <v>45172</v>
      </c>
      <c r="DE877">
        <v>0.2462</v>
      </c>
      <c r="DM877">
        <v>62</v>
      </c>
    </row>
    <row r="878" spans="91:118" x14ac:dyDescent="0.25">
      <c r="CM878" t="s">
        <v>637</v>
      </c>
      <c r="CN878" t="s">
        <v>2</v>
      </c>
      <c r="CO878" t="s">
        <v>17</v>
      </c>
      <c r="CP878">
        <v>46108</v>
      </c>
      <c r="CQ878">
        <v>1</v>
      </c>
      <c r="CR878">
        <v>1</v>
      </c>
      <c r="CS878">
        <v>1</v>
      </c>
      <c r="CV878">
        <v>6.3425925925925924E-3</v>
      </c>
      <c r="CW878">
        <v>6.3425925925925924E-3</v>
      </c>
      <c r="CX878">
        <v>0.16371527777777778</v>
      </c>
      <c r="CY878">
        <v>0.16778935185185184</v>
      </c>
      <c r="CZ878">
        <v>56</v>
      </c>
      <c r="DA878">
        <v>89</v>
      </c>
      <c r="DB878">
        <v>12</v>
      </c>
      <c r="DC878">
        <v>1.5</v>
      </c>
      <c r="DD878">
        <v>37810</v>
      </c>
      <c r="DE878">
        <v>0.21429999999999999</v>
      </c>
      <c r="DM878">
        <v>62</v>
      </c>
    </row>
    <row r="879" spans="91:118" x14ac:dyDescent="0.25">
      <c r="CM879" t="s">
        <v>637</v>
      </c>
      <c r="CN879" t="s">
        <v>6</v>
      </c>
      <c r="CO879" t="s">
        <v>81</v>
      </c>
      <c r="CP879">
        <v>46091</v>
      </c>
      <c r="CQ879">
        <v>1</v>
      </c>
      <c r="CR879">
        <v>1</v>
      </c>
      <c r="CT879">
        <v>1</v>
      </c>
      <c r="CV879">
        <v>1.1574074074074073E-5</v>
      </c>
      <c r="CW879">
        <v>1.1574074074074073E-5</v>
      </c>
      <c r="CX879">
        <v>0.28239583333333335</v>
      </c>
      <c r="CY879">
        <v>0.12535879629629629</v>
      </c>
      <c r="CZ879">
        <v>91</v>
      </c>
      <c r="DA879">
        <v>185</v>
      </c>
      <c r="DB879">
        <v>16</v>
      </c>
      <c r="DC879">
        <v>1.9375</v>
      </c>
      <c r="DD879">
        <v>33449</v>
      </c>
      <c r="DE879">
        <v>0.17580000000000001</v>
      </c>
      <c r="DF879">
        <v>1</v>
      </c>
      <c r="DG879">
        <v>6.25E-2</v>
      </c>
      <c r="DH879">
        <v>10000</v>
      </c>
      <c r="DI879">
        <v>10000</v>
      </c>
      <c r="DM879">
        <v>62</v>
      </c>
    </row>
    <row r="880" spans="91:118" x14ac:dyDescent="0.25">
      <c r="CM880" t="s">
        <v>637</v>
      </c>
      <c r="CN880" t="s">
        <v>6</v>
      </c>
      <c r="CO880" t="s">
        <v>37</v>
      </c>
      <c r="CP880">
        <v>46105</v>
      </c>
      <c r="CQ880">
        <v>1</v>
      </c>
      <c r="CR880">
        <v>1</v>
      </c>
      <c r="CT880">
        <v>1</v>
      </c>
      <c r="CV880">
        <v>8.1018518518518516E-5</v>
      </c>
      <c r="CW880">
        <v>8.1018518518518516E-5</v>
      </c>
      <c r="CX880">
        <v>0.19498842592592591</v>
      </c>
      <c r="CY880">
        <v>0.11590277777777777</v>
      </c>
      <c r="CZ880">
        <v>64</v>
      </c>
      <c r="DA880">
        <v>90</v>
      </c>
      <c r="DB880">
        <v>15</v>
      </c>
      <c r="DC880" t="s">
        <v>726</v>
      </c>
      <c r="DD880">
        <v>24951</v>
      </c>
      <c r="DE880">
        <v>0.2344</v>
      </c>
      <c r="DF880">
        <v>1</v>
      </c>
      <c r="DG880">
        <v>6.6699999999999995E-2</v>
      </c>
      <c r="DH880">
        <v>280</v>
      </c>
      <c r="DI880">
        <v>280</v>
      </c>
      <c r="DM880">
        <v>62</v>
      </c>
    </row>
    <row r="881" spans="91:118" x14ac:dyDescent="0.25">
      <c r="CM881" t="s">
        <v>637</v>
      </c>
      <c r="CN881" t="s">
        <v>6</v>
      </c>
      <c r="CO881" t="s">
        <v>11</v>
      </c>
      <c r="CP881">
        <v>46083</v>
      </c>
      <c r="CQ881">
        <v>1</v>
      </c>
      <c r="CR881">
        <v>1</v>
      </c>
      <c r="CT881">
        <v>1</v>
      </c>
      <c r="CV881">
        <v>0</v>
      </c>
      <c r="CW881">
        <v>0</v>
      </c>
      <c r="CX881">
        <v>0.24394675925925927</v>
      </c>
      <c r="CY881">
        <v>8.8969907407407414E-2</v>
      </c>
      <c r="CZ881">
        <v>97</v>
      </c>
      <c r="DA881">
        <v>163</v>
      </c>
      <c r="DB881">
        <v>35</v>
      </c>
      <c r="DC881" t="s">
        <v>781</v>
      </c>
      <c r="DD881">
        <v>16033</v>
      </c>
      <c r="DE881">
        <v>0.36080000000000001</v>
      </c>
      <c r="DF881">
        <v>5</v>
      </c>
      <c r="DG881">
        <v>0.1429</v>
      </c>
      <c r="DH881">
        <v>1637</v>
      </c>
      <c r="DI881">
        <v>327</v>
      </c>
      <c r="DJ881">
        <v>1091</v>
      </c>
      <c r="DK881">
        <v>0.66649999999999998</v>
      </c>
      <c r="DL881">
        <v>0.60709999999999997</v>
      </c>
      <c r="DM881">
        <v>62</v>
      </c>
      <c r="DN881">
        <v>273</v>
      </c>
    </row>
    <row r="882" spans="91:118" x14ac:dyDescent="0.25">
      <c r="CM882" t="s">
        <v>637</v>
      </c>
      <c r="CN882" t="s">
        <v>7</v>
      </c>
      <c r="CO882" t="s">
        <v>58</v>
      </c>
      <c r="CP882">
        <v>46084</v>
      </c>
      <c r="CQ882">
        <v>1</v>
      </c>
      <c r="CR882">
        <v>1</v>
      </c>
      <c r="CV882">
        <v>0</v>
      </c>
      <c r="CW882">
        <v>0</v>
      </c>
      <c r="CX882">
        <v>0</v>
      </c>
      <c r="CY882">
        <v>0</v>
      </c>
      <c r="DM882">
        <v>62</v>
      </c>
    </row>
    <row r="883" spans="91:118" x14ac:dyDescent="0.25">
      <c r="CM883" t="s">
        <v>637</v>
      </c>
      <c r="CN883" t="s">
        <v>7</v>
      </c>
      <c r="CO883" t="s">
        <v>58</v>
      </c>
      <c r="CP883">
        <v>46094</v>
      </c>
      <c r="CQ883">
        <v>1</v>
      </c>
      <c r="CR883">
        <v>1</v>
      </c>
      <c r="CV883">
        <v>0</v>
      </c>
      <c r="CW883">
        <v>0</v>
      </c>
      <c r="CX883">
        <v>0</v>
      </c>
      <c r="CY883">
        <v>0</v>
      </c>
      <c r="DM883">
        <v>62</v>
      </c>
    </row>
    <row r="884" spans="91:118" x14ac:dyDescent="0.25">
      <c r="CM884" t="s">
        <v>637</v>
      </c>
      <c r="CN884" t="s">
        <v>7</v>
      </c>
      <c r="CO884" t="s">
        <v>41</v>
      </c>
      <c r="CP884">
        <v>46091</v>
      </c>
      <c r="CQ884">
        <v>1</v>
      </c>
      <c r="CR884">
        <v>1</v>
      </c>
      <c r="CT884">
        <v>1</v>
      </c>
      <c r="CV884">
        <v>5.3240740740740744E-4</v>
      </c>
      <c r="CW884">
        <v>5.3240740740740744E-4</v>
      </c>
      <c r="CX884">
        <v>0.25172453703703701</v>
      </c>
      <c r="CY884">
        <v>0.12376157407407408</v>
      </c>
      <c r="CZ884">
        <v>106</v>
      </c>
      <c r="DA884">
        <v>208</v>
      </c>
      <c r="DB884">
        <v>36</v>
      </c>
      <c r="DC884">
        <v>1.5</v>
      </c>
      <c r="DD884">
        <v>6146</v>
      </c>
      <c r="DE884">
        <v>0.33960000000000001</v>
      </c>
      <c r="DF884">
        <v>1</v>
      </c>
      <c r="DG884">
        <v>2.7799999999999998E-2</v>
      </c>
      <c r="DH884">
        <v>195</v>
      </c>
      <c r="DI884">
        <v>195</v>
      </c>
      <c r="DM884">
        <v>62</v>
      </c>
    </row>
    <row r="885" spans="91:118" x14ac:dyDescent="0.25">
      <c r="CM885" t="s">
        <v>637</v>
      </c>
      <c r="CN885" t="s">
        <v>7</v>
      </c>
      <c r="CO885" t="s">
        <v>495</v>
      </c>
      <c r="CP885">
        <v>46087</v>
      </c>
      <c r="CQ885">
        <v>1</v>
      </c>
      <c r="CR885">
        <v>1</v>
      </c>
      <c r="CT885">
        <v>1</v>
      </c>
      <c r="CV885">
        <v>1.6203703703703703E-4</v>
      </c>
      <c r="CW885">
        <v>1.6203703703703703E-4</v>
      </c>
      <c r="CX885">
        <v>0.23180555555555554</v>
      </c>
      <c r="CY885">
        <v>0.10493055555555555</v>
      </c>
      <c r="CZ885">
        <v>115</v>
      </c>
      <c r="DA885">
        <v>232</v>
      </c>
      <c r="DB885">
        <v>29</v>
      </c>
      <c r="DC885" t="s">
        <v>984</v>
      </c>
      <c r="DD885">
        <v>8173</v>
      </c>
      <c r="DE885">
        <v>0.25219999999999998</v>
      </c>
      <c r="DF885">
        <v>2</v>
      </c>
      <c r="DG885">
        <v>6.9000000000000006E-2</v>
      </c>
      <c r="DH885">
        <v>310</v>
      </c>
      <c r="DI885">
        <v>155</v>
      </c>
      <c r="DJ885">
        <v>200</v>
      </c>
      <c r="DK885">
        <v>0.6452</v>
      </c>
      <c r="DL885">
        <v>0.11119999999999999</v>
      </c>
      <c r="DM885">
        <v>62</v>
      </c>
      <c r="DN885">
        <v>200</v>
      </c>
    </row>
    <row r="886" spans="91:118" x14ac:dyDescent="0.25">
      <c r="CM886" t="s">
        <v>637</v>
      </c>
      <c r="CN886" t="s">
        <v>7</v>
      </c>
      <c r="CO886" t="s">
        <v>495</v>
      </c>
      <c r="CP886">
        <v>46101</v>
      </c>
      <c r="CQ886">
        <v>1</v>
      </c>
      <c r="CR886">
        <v>1</v>
      </c>
      <c r="CS886">
        <v>1</v>
      </c>
      <c r="CV886">
        <v>4.2361111111111115E-3</v>
      </c>
      <c r="CW886">
        <v>4.2361111111111115E-3</v>
      </c>
      <c r="CX886">
        <v>0.13114583333333332</v>
      </c>
      <c r="CY886">
        <v>0.18562500000000001</v>
      </c>
      <c r="CZ886">
        <v>113</v>
      </c>
      <c r="DA886">
        <v>256</v>
      </c>
      <c r="DB886">
        <v>33</v>
      </c>
      <c r="DC886" t="s">
        <v>676</v>
      </c>
      <c r="DD886">
        <v>6299</v>
      </c>
      <c r="DE886">
        <v>0.29199999999999998</v>
      </c>
      <c r="DF886">
        <v>2</v>
      </c>
      <c r="DG886">
        <v>6.0600000000000001E-2</v>
      </c>
      <c r="DH886">
        <v>700</v>
      </c>
      <c r="DI886">
        <v>350</v>
      </c>
      <c r="DJ886">
        <v>200</v>
      </c>
      <c r="DK886">
        <v>0.28570000000000001</v>
      </c>
      <c r="DL886">
        <v>6.6900000000000001E-2</v>
      </c>
      <c r="DM886">
        <v>62</v>
      </c>
      <c r="DN886">
        <v>200</v>
      </c>
    </row>
    <row r="887" spans="91:118" x14ac:dyDescent="0.25">
      <c r="CM887" t="s">
        <v>637</v>
      </c>
      <c r="CN887" t="s">
        <v>7</v>
      </c>
      <c r="CO887" t="s">
        <v>565</v>
      </c>
      <c r="CP887">
        <v>46084</v>
      </c>
      <c r="CQ887">
        <v>1</v>
      </c>
      <c r="CR887">
        <v>1</v>
      </c>
      <c r="CU887">
        <v>1</v>
      </c>
      <c r="CV887">
        <v>0</v>
      </c>
      <c r="CW887">
        <v>0</v>
      </c>
      <c r="CX887">
        <v>0</v>
      </c>
      <c r="CY887">
        <v>0</v>
      </c>
      <c r="DM887">
        <v>62</v>
      </c>
    </row>
    <row r="888" spans="91:118" x14ac:dyDescent="0.25">
      <c r="CM888" t="s">
        <v>637</v>
      </c>
      <c r="CN888" t="s">
        <v>7</v>
      </c>
      <c r="CO888" t="s">
        <v>565</v>
      </c>
      <c r="CP888">
        <v>46106</v>
      </c>
      <c r="CQ888">
        <v>1</v>
      </c>
      <c r="CR888">
        <v>1</v>
      </c>
      <c r="CT888">
        <v>1</v>
      </c>
      <c r="CV888">
        <v>4.861111111111111E-4</v>
      </c>
      <c r="CW888">
        <v>4.861111111111111E-4</v>
      </c>
      <c r="CX888">
        <v>0.14201388888888888</v>
      </c>
      <c r="CY888">
        <v>0.18283564814814815</v>
      </c>
      <c r="CZ888">
        <v>76</v>
      </c>
      <c r="DA888">
        <v>152</v>
      </c>
      <c r="DB888">
        <v>32</v>
      </c>
      <c r="DC888">
        <v>1.78125</v>
      </c>
      <c r="DD888">
        <v>14174</v>
      </c>
      <c r="DE888">
        <v>0.42109999999999997</v>
      </c>
      <c r="DF888">
        <v>1</v>
      </c>
      <c r="DG888">
        <v>3.1300000000000001E-2</v>
      </c>
      <c r="DH888">
        <v>3200</v>
      </c>
      <c r="DI888">
        <v>3200</v>
      </c>
      <c r="DM888">
        <v>62</v>
      </c>
    </row>
    <row r="889" spans="91:118" x14ac:dyDescent="0.25">
      <c r="CM889" t="s">
        <v>637</v>
      </c>
      <c r="CN889" t="s">
        <v>7</v>
      </c>
      <c r="CO889" t="s">
        <v>549</v>
      </c>
      <c r="CP889">
        <v>46093</v>
      </c>
      <c r="CQ889">
        <v>1</v>
      </c>
      <c r="CR889">
        <v>1</v>
      </c>
      <c r="CT889">
        <v>1</v>
      </c>
      <c r="CV889">
        <v>0</v>
      </c>
      <c r="CW889">
        <v>0</v>
      </c>
      <c r="CX889">
        <v>0.26457175925925924</v>
      </c>
      <c r="CY889">
        <v>9.3518518518518515E-2</v>
      </c>
      <c r="CZ889">
        <v>160</v>
      </c>
      <c r="DA889">
        <v>273</v>
      </c>
      <c r="DB889">
        <v>58</v>
      </c>
      <c r="DC889" t="s">
        <v>905</v>
      </c>
      <c r="DD889">
        <v>4823</v>
      </c>
      <c r="DE889">
        <v>0.36249999999999999</v>
      </c>
      <c r="DF889">
        <v>1</v>
      </c>
      <c r="DG889">
        <v>1.72E-2</v>
      </c>
      <c r="DH889">
        <v>2800</v>
      </c>
      <c r="DI889">
        <v>2800</v>
      </c>
      <c r="DM889">
        <v>62</v>
      </c>
    </row>
    <row r="890" spans="91:118" x14ac:dyDescent="0.25">
      <c r="CM890" t="s">
        <v>637</v>
      </c>
      <c r="CN890" t="s">
        <v>7</v>
      </c>
      <c r="CO890" t="s">
        <v>549</v>
      </c>
      <c r="CP890">
        <v>46112</v>
      </c>
      <c r="CQ890">
        <v>1</v>
      </c>
      <c r="CR890">
        <v>1</v>
      </c>
      <c r="CS890">
        <v>1</v>
      </c>
      <c r="CV890">
        <v>1.5659722222222221E-2</v>
      </c>
      <c r="CW890">
        <v>1.5659722222222221E-2</v>
      </c>
      <c r="CX890">
        <v>0.20239583333333333</v>
      </c>
      <c r="CY890">
        <v>0.18457175925925925</v>
      </c>
      <c r="CZ890">
        <v>135</v>
      </c>
      <c r="DA890">
        <v>208</v>
      </c>
      <c r="DB890">
        <v>42</v>
      </c>
      <c r="DC890" t="s">
        <v>1075</v>
      </c>
      <c r="DD890">
        <v>15136</v>
      </c>
      <c r="DE890">
        <v>0.31109999999999999</v>
      </c>
      <c r="DF890">
        <v>1</v>
      </c>
      <c r="DG890">
        <v>2.3800000000000002E-2</v>
      </c>
      <c r="DH890">
        <v>700</v>
      </c>
      <c r="DI890">
        <v>700</v>
      </c>
      <c r="DJ890">
        <v>700</v>
      </c>
      <c r="DK890">
        <v>1</v>
      </c>
      <c r="DL890">
        <v>9.6500000000000002E-2</v>
      </c>
      <c r="DM890">
        <v>62</v>
      </c>
      <c r="DN890">
        <v>700</v>
      </c>
    </row>
    <row r="891" spans="91:118" x14ac:dyDescent="0.25">
      <c r="CM891" t="s">
        <v>637</v>
      </c>
      <c r="CN891" t="s">
        <v>7</v>
      </c>
      <c r="CO891" t="s">
        <v>566</v>
      </c>
      <c r="CP891">
        <v>46084</v>
      </c>
      <c r="CQ891">
        <v>1</v>
      </c>
      <c r="CR891">
        <v>1</v>
      </c>
      <c r="CU891">
        <v>1</v>
      </c>
      <c r="CV891">
        <v>0</v>
      </c>
      <c r="CW891">
        <v>0</v>
      </c>
      <c r="CX891">
        <v>0</v>
      </c>
      <c r="CY891">
        <v>0</v>
      </c>
      <c r="DM891">
        <v>62</v>
      </c>
    </row>
    <row r="892" spans="91:118" x14ac:dyDescent="0.25">
      <c r="CM892" t="s">
        <v>637</v>
      </c>
      <c r="CN892" t="s">
        <v>7</v>
      </c>
      <c r="CO892" t="s">
        <v>566</v>
      </c>
      <c r="CP892">
        <v>46094</v>
      </c>
      <c r="CQ892">
        <v>1</v>
      </c>
      <c r="CR892">
        <v>1</v>
      </c>
      <c r="CS892">
        <v>1</v>
      </c>
      <c r="CV892">
        <v>1.275462962962963E-2</v>
      </c>
      <c r="CW892">
        <v>1.275462962962963E-2</v>
      </c>
      <c r="CX892">
        <v>0.19158564814814816</v>
      </c>
      <c r="CY892">
        <v>0.15811342592592592</v>
      </c>
      <c r="CZ892">
        <v>102</v>
      </c>
      <c r="DA892">
        <v>137</v>
      </c>
      <c r="DB892">
        <v>51</v>
      </c>
      <c r="DC892" t="s">
        <v>1076</v>
      </c>
      <c r="DD892">
        <v>12227</v>
      </c>
      <c r="DE892">
        <v>0.5</v>
      </c>
      <c r="DM892">
        <v>62</v>
      </c>
    </row>
    <row r="893" spans="91:118" x14ac:dyDescent="0.25">
      <c r="CM893" t="s">
        <v>637</v>
      </c>
      <c r="CN893" t="s">
        <v>7</v>
      </c>
      <c r="CO893" t="s">
        <v>73</v>
      </c>
      <c r="CP893">
        <v>46084</v>
      </c>
      <c r="CQ893">
        <v>1</v>
      </c>
      <c r="CR893">
        <v>1</v>
      </c>
      <c r="CS893">
        <v>1</v>
      </c>
      <c r="CV893">
        <v>9.5833333333333326E-3</v>
      </c>
      <c r="CW893">
        <v>9.5833333333333326E-3</v>
      </c>
      <c r="CX893">
        <v>0.30898148148148147</v>
      </c>
      <c r="CY893">
        <v>9.869212962962963E-2</v>
      </c>
      <c r="CZ893">
        <v>104</v>
      </c>
      <c r="DA893">
        <v>168</v>
      </c>
      <c r="DB893">
        <v>24</v>
      </c>
      <c r="DC893" t="s">
        <v>721</v>
      </c>
      <c r="DD893">
        <v>19723</v>
      </c>
      <c r="DE893">
        <v>0.23080000000000001</v>
      </c>
      <c r="DM893">
        <v>62</v>
      </c>
    </row>
    <row r="894" spans="91:118" x14ac:dyDescent="0.25">
      <c r="CM894" t="s">
        <v>637</v>
      </c>
      <c r="CN894" t="s">
        <v>3</v>
      </c>
      <c r="CO894" t="s">
        <v>32</v>
      </c>
      <c r="CP894">
        <v>46087</v>
      </c>
      <c r="CQ894">
        <v>1</v>
      </c>
      <c r="CR894">
        <v>1</v>
      </c>
      <c r="CT894">
        <v>1</v>
      </c>
      <c r="CV894">
        <v>3.2407407407407406E-4</v>
      </c>
      <c r="CW894">
        <v>3.2407407407407406E-4</v>
      </c>
      <c r="CX894">
        <v>0.24010416666666667</v>
      </c>
      <c r="CY894">
        <v>9.375E-2</v>
      </c>
      <c r="CZ894">
        <v>66</v>
      </c>
      <c r="DA894">
        <v>174</v>
      </c>
      <c r="DB894">
        <v>23</v>
      </c>
      <c r="DC894" t="s">
        <v>898</v>
      </c>
      <c r="DD894">
        <v>29744</v>
      </c>
      <c r="DE894">
        <v>0.34849999999999998</v>
      </c>
      <c r="DF894">
        <v>1</v>
      </c>
      <c r="DG894">
        <v>4.3499999999999997E-2</v>
      </c>
      <c r="DH894">
        <v>250</v>
      </c>
      <c r="DI894">
        <v>250</v>
      </c>
      <c r="DM894">
        <v>62</v>
      </c>
    </row>
    <row r="895" spans="91:118" x14ac:dyDescent="0.25">
      <c r="CM895" t="s">
        <v>637</v>
      </c>
      <c r="CN895" t="s">
        <v>3</v>
      </c>
      <c r="CO895" t="s">
        <v>96</v>
      </c>
      <c r="CP895">
        <v>46097</v>
      </c>
      <c r="CQ895">
        <v>1</v>
      </c>
      <c r="CR895">
        <v>1</v>
      </c>
      <c r="CU895">
        <v>1</v>
      </c>
      <c r="CV895">
        <v>0</v>
      </c>
      <c r="CW895">
        <v>0</v>
      </c>
      <c r="CX895">
        <v>0</v>
      </c>
      <c r="CY895">
        <v>0</v>
      </c>
      <c r="DM895">
        <v>62</v>
      </c>
    </row>
    <row r="896" spans="91:118" x14ac:dyDescent="0.25">
      <c r="CM896" t="s">
        <v>637</v>
      </c>
      <c r="CN896" t="s">
        <v>3</v>
      </c>
      <c r="CO896" t="s">
        <v>29</v>
      </c>
      <c r="CP896">
        <v>46097</v>
      </c>
      <c r="CQ896">
        <v>1</v>
      </c>
      <c r="CR896">
        <v>1</v>
      </c>
      <c r="CS896">
        <v>1</v>
      </c>
      <c r="CV896">
        <v>5.5902777777777773E-3</v>
      </c>
      <c r="CW896">
        <v>5.5902777777777773E-3</v>
      </c>
      <c r="CX896">
        <v>0.28372685185185187</v>
      </c>
      <c r="CY896">
        <v>0.13616898148148149</v>
      </c>
      <c r="CZ896">
        <v>148</v>
      </c>
      <c r="DA896">
        <v>276</v>
      </c>
      <c r="DB896">
        <v>32</v>
      </c>
      <c r="DC896">
        <v>1.875</v>
      </c>
      <c r="DD896">
        <v>11139</v>
      </c>
      <c r="DE896">
        <v>0.2162</v>
      </c>
      <c r="DM896">
        <v>62</v>
      </c>
    </row>
    <row r="897" spans="91:118" x14ac:dyDescent="0.25">
      <c r="CM897" t="s">
        <v>637</v>
      </c>
      <c r="CN897" t="s">
        <v>3</v>
      </c>
      <c r="CO897" t="s">
        <v>79</v>
      </c>
      <c r="CP897">
        <v>46093</v>
      </c>
      <c r="CQ897">
        <v>1</v>
      </c>
      <c r="CR897">
        <v>1</v>
      </c>
      <c r="CT897">
        <v>1</v>
      </c>
      <c r="CV897">
        <v>0</v>
      </c>
      <c r="CW897">
        <v>0</v>
      </c>
      <c r="CX897">
        <v>0.22364583333333332</v>
      </c>
      <c r="CY897">
        <v>0.10296296296296296</v>
      </c>
      <c r="CZ897">
        <v>68</v>
      </c>
      <c r="DA897">
        <v>177</v>
      </c>
      <c r="DB897">
        <v>21</v>
      </c>
      <c r="DC897" t="s">
        <v>755</v>
      </c>
      <c r="DD897">
        <v>20153</v>
      </c>
      <c r="DE897">
        <v>0.30880000000000002</v>
      </c>
      <c r="DF897">
        <v>1</v>
      </c>
      <c r="DG897">
        <v>4.7600000000000003E-2</v>
      </c>
      <c r="DH897">
        <v>200</v>
      </c>
      <c r="DI897">
        <v>200</v>
      </c>
      <c r="DM897">
        <v>62</v>
      </c>
    </row>
    <row r="898" spans="91:118" x14ac:dyDescent="0.25">
      <c r="CM898" t="s">
        <v>637</v>
      </c>
      <c r="CN898" t="s">
        <v>3</v>
      </c>
      <c r="CO898" t="s">
        <v>78</v>
      </c>
      <c r="CP898">
        <v>46085</v>
      </c>
      <c r="CQ898">
        <v>1</v>
      </c>
      <c r="CR898">
        <v>1</v>
      </c>
      <c r="CV898">
        <v>3.5879629629629629E-4</v>
      </c>
      <c r="CW898">
        <v>3.5879629629629629E-4</v>
      </c>
      <c r="CX898">
        <v>0.20457175925925927</v>
      </c>
      <c r="CY898">
        <v>0.16876157407407408</v>
      </c>
      <c r="CZ898">
        <v>54</v>
      </c>
      <c r="DA898">
        <v>97</v>
      </c>
      <c r="DB898">
        <v>26</v>
      </c>
      <c r="DC898" t="s">
        <v>767</v>
      </c>
      <c r="DD898">
        <v>21662</v>
      </c>
      <c r="DE898">
        <v>0.48149999999999998</v>
      </c>
      <c r="DF898">
        <v>2</v>
      </c>
      <c r="DG898">
        <v>7.6899999999999996E-2</v>
      </c>
      <c r="DH898">
        <v>680</v>
      </c>
      <c r="DI898">
        <v>340</v>
      </c>
      <c r="DJ898">
        <v>300</v>
      </c>
      <c r="DK898">
        <v>0.44119999999999998</v>
      </c>
      <c r="DM898">
        <v>62</v>
      </c>
      <c r="DN898">
        <v>300</v>
      </c>
    </row>
    <row r="899" spans="91:118" x14ac:dyDescent="0.25">
      <c r="CM899" t="s">
        <v>637</v>
      </c>
      <c r="CN899" t="s">
        <v>2</v>
      </c>
      <c r="CO899" t="s">
        <v>22</v>
      </c>
      <c r="CP899">
        <v>46111</v>
      </c>
      <c r="CQ899">
        <v>1</v>
      </c>
      <c r="CR899">
        <v>1</v>
      </c>
      <c r="CS899">
        <v>1</v>
      </c>
      <c r="CV899">
        <v>6.0185185185185185E-3</v>
      </c>
      <c r="CW899">
        <v>6.0185185185185185E-3</v>
      </c>
      <c r="CX899">
        <v>0.21076388888888889</v>
      </c>
      <c r="CY899">
        <v>0.16300925925925927</v>
      </c>
      <c r="CZ899">
        <v>67</v>
      </c>
      <c r="DA899">
        <v>117</v>
      </c>
      <c r="DB899">
        <v>21</v>
      </c>
      <c r="DC899" t="s">
        <v>806</v>
      </c>
      <c r="DD899">
        <v>32843</v>
      </c>
      <c r="DE899">
        <v>0.31340000000000001</v>
      </c>
      <c r="DM899">
        <v>60</v>
      </c>
    </row>
    <row r="900" spans="91:118" x14ac:dyDescent="0.25">
      <c r="CM900" t="s">
        <v>637</v>
      </c>
      <c r="CN900" t="s">
        <v>2</v>
      </c>
      <c r="CO900" t="s">
        <v>24</v>
      </c>
      <c r="CP900">
        <v>46111</v>
      </c>
      <c r="CQ900">
        <v>1</v>
      </c>
      <c r="CR900">
        <v>1</v>
      </c>
      <c r="CV900">
        <v>3.8773148148148148E-3</v>
      </c>
      <c r="CW900">
        <v>3.8773148148148148E-3</v>
      </c>
      <c r="CX900">
        <v>0.22363425925925925</v>
      </c>
      <c r="CY900">
        <v>0.16995370370370369</v>
      </c>
      <c r="CZ900">
        <v>75</v>
      </c>
      <c r="DA900">
        <v>147</v>
      </c>
      <c r="DB900">
        <v>32</v>
      </c>
      <c r="DC900">
        <v>2</v>
      </c>
      <c r="DD900">
        <v>39799</v>
      </c>
      <c r="DE900">
        <v>0.42670000000000002</v>
      </c>
      <c r="DM900">
        <v>60</v>
      </c>
    </row>
    <row r="901" spans="91:118" x14ac:dyDescent="0.25">
      <c r="CM901" t="s">
        <v>637</v>
      </c>
      <c r="CN901" t="s">
        <v>2</v>
      </c>
      <c r="CO901" t="s">
        <v>24</v>
      </c>
      <c r="CP901">
        <v>46112</v>
      </c>
      <c r="CQ901">
        <v>1</v>
      </c>
      <c r="CR901">
        <v>1</v>
      </c>
      <c r="CS901">
        <v>1</v>
      </c>
      <c r="CV901">
        <v>7.743055555555556E-3</v>
      </c>
      <c r="CW901">
        <v>7.743055555555556E-3</v>
      </c>
      <c r="CX901">
        <v>0.15732638888888889</v>
      </c>
      <c r="CY901">
        <v>0.22518518518518518</v>
      </c>
      <c r="CZ901">
        <v>52</v>
      </c>
      <c r="DA901">
        <v>106</v>
      </c>
      <c r="DB901">
        <v>24</v>
      </c>
      <c r="DC901" t="s">
        <v>1077</v>
      </c>
      <c r="DD901">
        <v>22056</v>
      </c>
      <c r="DE901">
        <v>0.46150000000000002</v>
      </c>
      <c r="DF901">
        <v>1</v>
      </c>
      <c r="DG901">
        <v>4.1700000000000001E-2</v>
      </c>
      <c r="DH901">
        <v>1500</v>
      </c>
      <c r="DI901">
        <v>1500</v>
      </c>
      <c r="DJ901">
        <v>600</v>
      </c>
      <c r="DK901">
        <v>0.4</v>
      </c>
      <c r="DM901">
        <v>60</v>
      </c>
      <c r="DN901">
        <v>600</v>
      </c>
    </row>
    <row r="902" spans="91:118" x14ac:dyDescent="0.25">
      <c r="CM902" t="s">
        <v>637</v>
      </c>
      <c r="CN902" t="s">
        <v>2</v>
      </c>
      <c r="CO902" t="s">
        <v>13</v>
      </c>
      <c r="CP902">
        <v>46105</v>
      </c>
      <c r="CQ902">
        <v>1</v>
      </c>
      <c r="CR902">
        <v>1</v>
      </c>
      <c r="CS902">
        <v>1</v>
      </c>
      <c r="CV902">
        <v>7.5347222222222222E-3</v>
      </c>
      <c r="CW902">
        <v>7.5347222222222222E-3</v>
      </c>
      <c r="CX902">
        <v>0.22914351851851852</v>
      </c>
      <c r="CY902">
        <v>0.12103009259259259</v>
      </c>
      <c r="CZ902">
        <v>101</v>
      </c>
      <c r="DA902">
        <v>235</v>
      </c>
      <c r="DB902">
        <v>26</v>
      </c>
      <c r="DC902" t="s">
        <v>736</v>
      </c>
      <c r="DD902">
        <v>41711</v>
      </c>
      <c r="DE902">
        <v>0.25740000000000002</v>
      </c>
      <c r="DM902">
        <v>60</v>
      </c>
    </row>
    <row r="903" spans="91:118" x14ac:dyDescent="0.25">
      <c r="CM903" t="s">
        <v>637</v>
      </c>
      <c r="CN903" t="s">
        <v>2</v>
      </c>
      <c r="CO903" t="s">
        <v>13</v>
      </c>
      <c r="CP903">
        <v>46111</v>
      </c>
      <c r="CQ903">
        <v>1</v>
      </c>
      <c r="CR903">
        <v>1</v>
      </c>
      <c r="CS903">
        <v>1</v>
      </c>
      <c r="CV903">
        <v>1.4293981481481482E-2</v>
      </c>
      <c r="CW903">
        <v>1.4293981481481482E-2</v>
      </c>
      <c r="CX903">
        <v>0.19035879629629629</v>
      </c>
      <c r="CY903">
        <v>0.16594907407407408</v>
      </c>
      <c r="CZ903">
        <v>75</v>
      </c>
      <c r="DA903">
        <v>151</v>
      </c>
      <c r="DB903">
        <v>16</v>
      </c>
      <c r="DC903">
        <v>1.6875</v>
      </c>
      <c r="DD903">
        <v>29397</v>
      </c>
      <c r="DE903">
        <v>0.21329999999999999</v>
      </c>
      <c r="DM903">
        <v>60</v>
      </c>
    </row>
    <row r="904" spans="91:118" x14ac:dyDescent="0.25">
      <c r="CM904" t="s">
        <v>637</v>
      </c>
      <c r="CN904" t="s">
        <v>2</v>
      </c>
      <c r="CO904" t="s">
        <v>42</v>
      </c>
      <c r="CP904">
        <v>46101</v>
      </c>
      <c r="CQ904">
        <v>1</v>
      </c>
      <c r="CR904">
        <v>1</v>
      </c>
      <c r="CV904">
        <v>0</v>
      </c>
      <c r="CW904">
        <v>0</v>
      </c>
      <c r="CX904">
        <v>0</v>
      </c>
      <c r="CY904">
        <v>0</v>
      </c>
      <c r="DM904">
        <v>60</v>
      </c>
    </row>
    <row r="905" spans="91:118" x14ac:dyDescent="0.25">
      <c r="CM905" t="s">
        <v>637</v>
      </c>
      <c r="CN905" t="s">
        <v>2</v>
      </c>
      <c r="CO905" t="s">
        <v>42</v>
      </c>
      <c r="CP905">
        <v>46105</v>
      </c>
      <c r="CQ905">
        <v>1</v>
      </c>
      <c r="CR905">
        <v>1</v>
      </c>
      <c r="CV905">
        <v>0</v>
      </c>
      <c r="CW905">
        <v>0</v>
      </c>
      <c r="CX905">
        <v>0</v>
      </c>
      <c r="CY905">
        <v>0</v>
      </c>
      <c r="DM905">
        <v>60</v>
      </c>
    </row>
    <row r="906" spans="91:118" x14ac:dyDescent="0.25">
      <c r="CM906" t="s">
        <v>637</v>
      </c>
      <c r="CN906" t="s">
        <v>2</v>
      </c>
      <c r="CO906" t="s">
        <v>42</v>
      </c>
      <c r="CP906">
        <v>46107</v>
      </c>
      <c r="CQ906">
        <v>1</v>
      </c>
      <c r="CR906">
        <v>1</v>
      </c>
      <c r="CV906">
        <v>0</v>
      </c>
      <c r="CW906">
        <v>0</v>
      </c>
      <c r="CX906">
        <v>0</v>
      </c>
      <c r="CY906">
        <v>0</v>
      </c>
      <c r="DM906">
        <v>60</v>
      </c>
    </row>
    <row r="907" spans="91:118" x14ac:dyDescent="0.25">
      <c r="CM907" t="s">
        <v>637</v>
      </c>
      <c r="CN907" t="s">
        <v>2</v>
      </c>
      <c r="CO907" t="s">
        <v>42</v>
      </c>
      <c r="CP907">
        <v>46111</v>
      </c>
      <c r="CQ907">
        <v>1</v>
      </c>
      <c r="CR907">
        <v>1</v>
      </c>
      <c r="CV907">
        <v>0</v>
      </c>
      <c r="CW907">
        <v>0</v>
      </c>
      <c r="CX907">
        <v>0</v>
      </c>
      <c r="CY907">
        <v>0</v>
      </c>
      <c r="DM907">
        <v>60</v>
      </c>
    </row>
    <row r="908" spans="91:118" x14ac:dyDescent="0.25">
      <c r="CM908" t="s">
        <v>637</v>
      </c>
      <c r="CN908" t="s">
        <v>2</v>
      </c>
      <c r="CO908" t="s">
        <v>25</v>
      </c>
      <c r="CP908">
        <v>46101</v>
      </c>
      <c r="CQ908">
        <v>1</v>
      </c>
      <c r="CR908">
        <v>1</v>
      </c>
      <c r="CS908">
        <v>1</v>
      </c>
      <c r="CV908">
        <v>1.3356481481481481E-2</v>
      </c>
      <c r="CW908">
        <v>1.3356481481481481E-2</v>
      </c>
      <c r="CX908">
        <v>0.18814814814814815</v>
      </c>
      <c r="CY908">
        <v>0.12087962962962963</v>
      </c>
      <c r="CZ908">
        <v>44</v>
      </c>
      <c r="DA908">
        <v>81</v>
      </c>
      <c r="DB908">
        <v>12</v>
      </c>
      <c r="DC908" t="s">
        <v>814</v>
      </c>
      <c r="DD908">
        <v>33440</v>
      </c>
      <c r="DE908">
        <v>0.2727</v>
      </c>
      <c r="DM908">
        <v>60</v>
      </c>
    </row>
    <row r="909" spans="91:118" x14ac:dyDescent="0.25">
      <c r="CM909" t="s">
        <v>637</v>
      </c>
      <c r="CN909" t="s">
        <v>2</v>
      </c>
      <c r="CO909" t="s">
        <v>25</v>
      </c>
      <c r="CP909">
        <v>46105</v>
      </c>
      <c r="CQ909">
        <v>1</v>
      </c>
      <c r="CR909">
        <v>1</v>
      </c>
      <c r="CS909">
        <v>1</v>
      </c>
      <c r="CV909">
        <v>6.5277777777777782E-3</v>
      </c>
      <c r="CW909">
        <v>6.5277777777777782E-3</v>
      </c>
      <c r="CX909">
        <v>0.20853009259259259</v>
      </c>
      <c r="CY909">
        <v>0.12255787037037037</v>
      </c>
      <c r="CZ909">
        <v>60</v>
      </c>
      <c r="DA909">
        <v>110</v>
      </c>
      <c r="DB909">
        <v>26</v>
      </c>
      <c r="DC909" t="s">
        <v>760</v>
      </c>
      <c r="DD909">
        <v>18368</v>
      </c>
      <c r="DE909">
        <v>0.43330000000000002</v>
      </c>
      <c r="DM909">
        <v>60</v>
      </c>
    </row>
    <row r="910" spans="91:118" x14ac:dyDescent="0.25">
      <c r="CM910" t="s">
        <v>637</v>
      </c>
      <c r="CN910" t="s">
        <v>2</v>
      </c>
      <c r="CO910" t="s">
        <v>25</v>
      </c>
      <c r="CP910">
        <v>46107</v>
      </c>
      <c r="CQ910">
        <v>1</v>
      </c>
      <c r="CR910">
        <v>1</v>
      </c>
      <c r="CS910">
        <v>1</v>
      </c>
      <c r="CV910">
        <v>1.3657407407407408E-2</v>
      </c>
      <c r="CW910">
        <v>1.3657407407407408E-2</v>
      </c>
      <c r="CX910">
        <v>0.16333333333333333</v>
      </c>
      <c r="CY910">
        <v>0.15925925925925927</v>
      </c>
      <c r="CZ910">
        <v>69</v>
      </c>
      <c r="DA910">
        <v>100</v>
      </c>
      <c r="DB910">
        <v>9</v>
      </c>
      <c r="DC910" t="s">
        <v>677</v>
      </c>
      <c r="DD910">
        <v>26159</v>
      </c>
      <c r="DE910">
        <v>0.13039999999999999</v>
      </c>
      <c r="DM910">
        <v>60</v>
      </c>
    </row>
    <row r="911" spans="91:118" x14ac:dyDescent="0.25">
      <c r="CM911" t="s">
        <v>637</v>
      </c>
      <c r="CN911" t="s">
        <v>2</v>
      </c>
      <c r="CO911" t="s">
        <v>17</v>
      </c>
      <c r="CP911">
        <v>46111</v>
      </c>
      <c r="CQ911">
        <v>1</v>
      </c>
      <c r="CR911">
        <v>1</v>
      </c>
      <c r="CS911">
        <v>1</v>
      </c>
      <c r="CV911">
        <v>6.3194444444444444E-3</v>
      </c>
      <c r="CW911">
        <v>6.3194444444444444E-3</v>
      </c>
      <c r="CX911">
        <v>0.17406250000000001</v>
      </c>
      <c r="CY911">
        <v>0.15740740740740741</v>
      </c>
      <c r="CZ911">
        <v>50</v>
      </c>
      <c r="DA911">
        <v>93</v>
      </c>
      <c r="DB911">
        <v>12</v>
      </c>
      <c r="DC911">
        <v>1.75</v>
      </c>
      <c r="DD911">
        <v>20319</v>
      </c>
      <c r="DE911">
        <v>0.24</v>
      </c>
      <c r="DM911">
        <v>60</v>
      </c>
    </row>
    <row r="912" spans="91:118" x14ac:dyDescent="0.25">
      <c r="CM912" t="s">
        <v>637</v>
      </c>
      <c r="CN912" t="s">
        <v>6</v>
      </c>
      <c r="CO912" t="s">
        <v>19</v>
      </c>
      <c r="CP912">
        <v>46097</v>
      </c>
      <c r="CQ912">
        <v>1</v>
      </c>
      <c r="CR912">
        <v>1</v>
      </c>
      <c r="CT912">
        <v>1</v>
      </c>
      <c r="CV912">
        <v>0</v>
      </c>
      <c r="CW912">
        <v>0</v>
      </c>
      <c r="CX912">
        <v>0.33591435185185187</v>
      </c>
      <c r="CY912">
        <v>0.10856481481481481</v>
      </c>
      <c r="CZ912">
        <v>283</v>
      </c>
      <c r="DA912">
        <v>413</v>
      </c>
      <c r="DB912">
        <v>33</v>
      </c>
      <c r="DC912" t="s">
        <v>1078</v>
      </c>
      <c r="DD912">
        <v>29036</v>
      </c>
      <c r="DE912">
        <v>0.1166</v>
      </c>
      <c r="DM912">
        <v>60</v>
      </c>
    </row>
    <row r="913" spans="91:117" x14ac:dyDescent="0.25">
      <c r="CM913" t="s">
        <v>637</v>
      </c>
      <c r="CN913" t="s">
        <v>6</v>
      </c>
      <c r="CO913" t="s">
        <v>80</v>
      </c>
      <c r="CP913">
        <v>46097</v>
      </c>
      <c r="CQ913">
        <v>1</v>
      </c>
      <c r="CR913">
        <v>1</v>
      </c>
      <c r="CT913">
        <v>1</v>
      </c>
      <c r="CV913">
        <v>2.0833333333333335E-4</v>
      </c>
      <c r="CW913">
        <v>2.0833333333333335E-4</v>
      </c>
      <c r="CX913">
        <v>0.28219907407407407</v>
      </c>
      <c r="CY913">
        <v>0.14083333333333334</v>
      </c>
      <c r="CZ913">
        <v>95</v>
      </c>
      <c r="DA913">
        <v>167</v>
      </c>
      <c r="DB913">
        <v>17</v>
      </c>
      <c r="DC913" t="s">
        <v>716</v>
      </c>
      <c r="DD913">
        <v>52370</v>
      </c>
      <c r="DE913">
        <v>0.1789</v>
      </c>
      <c r="DM913">
        <v>60</v>
      </c>
    </row>
    <row r="914" spans="91:117" x14ac:dyDescent="0.25">
      <c r="CM914" t="s">
        <v>637</v>
      </c>
      <c r="CN914" t="s">
        <v>6</v>
      </c>
      <c r="CO914" t="s">
        <v>26</v>
      </c>
      <c r="CP914">
        <v>46108</v>
      </c>
      <c r="CQ914">
        <v>1</v>
      </c>
      <c r="CR914">
        <v>1</v>
      </c>
      <c r="CV914">
        <v>0</v>
      </c>
      <c r="CW914">
        <v>0</v>
      </c>
      <c r="CX914">
        <v>0</v>
      </c>
      <c r="CY914">
        <v>0</v>
      </c>
      <c r="DM914">
        <v>60</v>
      </c>
    </row>
    <row r="915" spans="91:117" x14ac:dyDescent="0.25">
      <c r="CM915" t="s">
        <v>637</v>
      </c>
      <c r="CN915" t="s">
        <v>6</v>
      </c>
      <c r="CO915" t="s">
        <v>97</v>
      </c>
      <c r="CP915">
        <v>46097</v>
      </c>
      <c r="CQ915">
        <v>1</v>
      </c>
      <c r="CR915">
        <v>1</v>
      </c>
      <c r="CT915">
        <v>1</v>
      </c>
      <c r="CV915">
        <v>4.6296296296296294E-5</v>
      </c>
      <c r="CW915">
        <v>4.6296296296296294E-5</v>
      </c>
      <c r="CX915">
        <v>0.31586805555555558</v>
      </c>
      <c r="CY915">
        <v>0.12466435185185185</v>
      </c>
      <c r="CZ915">
        <v>145</v>
      </c>
      <c r="DA915">
        <v>238</v>
      </c>
      <c r="DB915">
        <v>45</v>
      </c>
      <c r="DC915" t="s">
        <v>693</v>
      </c>
      <c r="DD915">
        <v>17372</v>
      </c>
      <c r="DE915">
        <v>0.31030000000000002</v>
      </c>
      <c r="DM915">
        <v>60</v>
      </c>
    </row>
    <row r="916" spans="91:117" x14ac:dyDescent="0.25">
      <c r="CM916" t="s">
        <v>637</v>
      </c>
      <c r="CN916" t="s">
        <v>6</v>
      </c>
      <c r="CO916" t="s">
        <v>34</v>
      </c>
      <c r="CP916">
        <v>46097</v>
      </c>
      <c r="CQ916">
        <v>1</v>
      </c>
      <c r="CR916">
        <v>1</v>
      </c>
      <c r="CT916">
        <v>1</v>
      </c>
      <c r="CV916">
        <v>2.5462962962962961E-4</v>
      </c>
      <c r="CW916">
        <v>2.5462962962962961E-4</v>
      </c>
      <c r="CX916">
        <v>0.37712962962962965</v>
      </c>
      <c r="CY916">
        <v>5.6076388888888891E-2</v>
      </c>
      <c r="CZ916">
        <v>140</v>
      </c>
      <c r="DA916">
        <v>207</v>
      </c>
      <c r="DB916">
        <v>19</v>
      </c>
      <c r="DC916" t="s">
        <v>724</v>
      </c>
      <c r="DD916">
        <v>22361</v>
      </c>
      <c r="DE916">
        <v>0.13569999999999999</v>
      </c>
      <c r="DM916">
        <v>60</v>
      </c>
    </row>
    <row r="917" spans="91:117" x14ac:dyDescent="0.25">
      <c r="CM917" t="s">
        <v>637</v>
      </c>
      <c r="CN917" t="s">
        <v>7</v>
      </c>
      <c r="CO917" t="s">
        <v>58</v>
      </c>
      <c r="CP917">
        <v>46098</v>
      </c>
      <c r="CQ917">
        <v>1</v>
      </c>
      <c r="CR917">
        <v>1</v>
      </c>
      <c r="CV917">
        <v>0</v>
      </c>
      <c r="CW917">
        <v>0</v>
      </c>
      <c r="CX917">
        <v>0</v>
      </c>
      <c r="CY917">
        <v>0</v>
      </c>
      <c r="DM917">
        <v>60</v>
      </c>
    </row>
    <row r="918" spans="91:117" x14ac:dyDescent="0.25">
      <c r="CM918" t="s">
        <v>637</v>
      </c>
      <c r="CN918" t="s">
        <v>7</v>
      </c>
      <c r="CO918" t="s">
        <v>58</v>
      </c>
      <c r="CP918">
        <v>46107</v>
      </c>
      <c r="CQ918">
        <v>1</v>
      </c>
      <c r="CR918">
        <v>1</v>
      </c>
      <c r="CV918">
        <v>0</v>
      </c>
      <c r="CW918">
        <v>0</v>
      </c>
      <c r="CX918">
        <v>0</v>
      </c>
      <c r="CY918">
        <v>0</v>
      </c>
      <c r="DM918">
        <v>60</v>
      </c>
    </row>
    <row r="919" spans="91:117" x14ac:dyDescent="0.25">
      <c r="CM919" t="s">
        <v>637</v>
      </c>
      <c r="CN919" t="s">
        <v>7</v>
      </c>
      <c r="CO919" t="s">
        <v>58</v>
      </c>
      <c r="CP919">
        <v>46108</v>
      </c>
      <c r="CQ919">
        <v>1</v>
      </c>
      <c r="CR919">
        <v>1</v>
      </c>
      <c r="CV919">
        <v>0</v>
      </c>
      <c r="CW919">
        <v>0</v>
      </c>
      <c r="CX919">
        <v>0</v>
      </c>
      <c r="CY919">
        <v>0</v>
      </c>
      <c r="DM919">
        <v>60</v>
      </c>
    </row>
    <row r="920" spans="91:117" x14ac:dyDescent="0.25">
      <c r="CM920" t="s">
        <v>637</v>
      </c>
      <c r="CN920" t="s">
        <v>7</v>
      </c>
      <c r="CO920" t="s">
        <v>41</v>
      </c>
      <c r="CP920">
        <v>46108</v>
      </c>
      <c r="CQ920">
        <v>1</v>
      </c>
      <c r="CR920">
        <v>1</v>
      </c>
      <c r="CS920">
        <v>1</v>
      </c>
      <c r="CV920">
        <v>2.2789351851851852E-2</v>
      </c>
      <c r="CW920">
        <v>2.2789351851851852E-2</v>
      </c>
      <c r="CX920">
        <v>0.15121527777777777</v>
      </c>
      <c r="CY920">
        <v>0.15756944444444446</v>
      </c>
      <c r="CZ920">
        <v>54</v>
      </c>
      <c r="DA920">
        <v>116</v>
      </c>
      <c r="DB920">
        <v>13</v>
      </c>
      <c r="DC920" t="s">
        <v>846</v>
      </c>
      <c r="DD920">
        <v>17776</v>
      </c>
      <c r="DE920">
        <v>0.2407</v>
      </c>
      <c r="DM920">
        <v>60</v>
      </c>
    </row>
    <row r="921" spans="91:117" x14ac:dyDescent="0.25">
      <c r="CM921" t="s">
        <v>637</v>
      </c>
      <c r="CN921" t="s">
        <v>7</v>
      </c>
      <c r="CO921" t="s">
        <v>549</v>
      </c>
      <c r="CP921">
        <v>46106</v>
      </c>
      <c r="CQ921">
        <v>1</v>
      </c>
      <c r="CR921">
        <v>1</v>
      </c>
      <c r="CT921">
        <v>1</v>
      </c>
      <c r="CV921">
        <v>6.9444444444444444E-5</v>
      </c>
      <c r="CW921">
        <v>6.9444444444444444E-5</v>
      </c>
      <c r="CX921">
        <v>0.1686111111111111</v>
      </c>
      <c r="CY921">
        <v>0.16153935185185186</v>
      </c>
      <c r="CZ921">
        <v>162</v>
      </c>
      <c r="DA921">
        <v>228</v>
      </c>
      <c r="DB921">
        <v>22</v>
      </c>
      <c r="DC921">
        <v>1.5</v>
      </c>
      <c r="DD921">
        <v>13182</v>
      </c>
      <c r="DE921">
        <v>0.1358</v>
      </c>
      <c r="DF921">
        <v>1</v>
      </c>
      <c r="DG921">
        <v>4.5499999999999999E-2</v>
      </c>
      <c r="DH921">
        <v>2000</v>
      </c>
      <c r="DI921">
        <v>2000</v>
      </c>
      <c r="DM921">
        <v>60</v>
      </c>
    </row>
    <row r="922" spans="91:117" x14ac:dyDescent="0.25">
      <c r="CM922" t="s">
        <v>637</v>
      </c>
      <c r="CN922" t="s">
        <v>7</v>
      </c>
      <c r="CO922" t="s">
        <v>566</v>
      </c>
      <c r="CP922">
        <v>46092</v>
      </c>
      <c r="CQ922">
        <v>1</v>
      </c>
      <c r="CR922">
        <v>1</v>
      </c>
      <c r="CS922">
        <v>1</v>
      </c>
      <c r="CV922">
        <v>1.3726851851851851E-2</v>
      </c>
      <c r="CW922">
        <v>1.3726851851851851E-2</v>
      </c>
      <c r="CX922">
        <v>0.2129050925925926</v>
      </c>
      <c r="CY922">
        <v>9.0543981481481475E-2</v>
      </c>
      <c r="CZ922">
        <v>84</v>
      </c>
      <c r="DA922">
        <v>149</v>
      </c>
      <c r="DB922">
        <v>42</v>
      </c>
      <c r="DC922" t="s">
        <v>1079</v>
      </c>
      <c r="DD922">
        <v>5651</v>
      </c>
      <c r="DE922">
        <v>0.5</v>
      </c>
      <c r="DF922">
        <v>1</v>
      </c>
      <c r="DG922">
        <v>2.3800000000000002E-2</v>
      </c>
      <c r="DH922">
        <v>400</v>
      </c>
      <c r="DI922">
        <v>400</v>
      </c>
      <c r="DM922">
        <v>60</v>
      </c>
    </row>
    <row r="923" spans="91:117" x14ac:dyDescent="0.25">
      <c r="CM923" t="s">
        <v>637</v>
      </c>
      <c r="CN923" t="s">
        <v>7</v>
      </c>
      <c r="CO923" t="s">
        <v>566</v>
      </c>
      <c r="CP923">
        <v>46107</v>
      </c>
      <c r="CQ923">
        <v>1</v>
      </c>
      <c r="CR923">
        <v>1</v>
      </c>
      <c r="CS923">
        <v>1</v>
      </c>
      <c r="CV923">
        <v>5.138888888888889E-3</v>
      </c>
      <c r="CW923">
        <v>5.138888888888889E-3</v>
      </c>
      <c r="CX923">
        <v>0.18884259259259259</v>
      </c>
      <c r="CY923">
        <v>0.15020833333333333</v>
      </c>
      <c r="CZ923">
        <v>113</v>
      </c>
      <c r="DA923">
        <v>213</v>
      </c>
      <c r="DB923">
        <v>29</v>
      </c>
      <c r="DC923" t="s">
        <v>1042</v>
      </c>
      <c r="DD923">
        <v>14215</v>
      </c>
      <c r="DE923">
        <v>0.25659999999999999</v>
      </c>
      <c r="DM923">
        <v>60</v>
      </c>
    </row>
    <row r="924" spans="91:117" x14ac:dyDescent="0.25">
      <c r="CM924" t="s">
        <v>637</v>
      </c>
      <c r="CN924" t="s">
        <v>7</v>
      </c>
      <c r="CO924" t="s">
        <v>566</v>
      </c>
      <c r="CP924">
        <v>46108</v>
      </c>
      <c r="CQ924">
        <v>1</v>
      </c>
      <c r="CR924">
        <v>1</v>
      </c>
      <c r="CS924">
        <v>1</v>
      </c>
      <c r="CV924">
        <v>1.4837962962962963E-2</v>
      </c>
      <c r="CW924">
        <v>1.4837962962962963E-2</v>
      </c>
      <c r="CX924">
        <v>0.21539351851851851</v>
      </c>
      <c r="CY924">
        <v>0.15190972222222221</v>
      </c>
      <c r="CZ924">
        <v>137</v>
      </c>
      <c r="DA924">
        <v>257</v>
      </c>
      <c r="DB924">
        <v>36</v>
      </c>
      <c r="DC924" t="s">
        <v>797</v>
      </c>
      <c r="DD924">
        <v>13734</v>
      </c>
      <c r="DE924">
        <v>0.26279999999999998</v>
      </c>
      <c r="DM924">
        <v>60</v>
      </c>
    </row>
    <row r="925" spans="91:117" x14ac:dyDescent="0.25">
      <c r="CM925" t="s">
        <v>637</v>
      </c>
      <c r="CN925" t="s">
        <v>7</v>
      </c>
      <c r="CO925" t="s">
        <v>73</v>
      </c>
      <c r="CP925">
        <v>46098</v>
      </c>
      <c r="CQ925">
        <v>1</v>
      </c>
      <c r="CR925">
        <v>1</v>
      </c>
      <c r="CS925">
        <v>1</v>
      </c>
      <c r="CV925">
        <v>1.1122685185185185E-2</v>
      </c>
      <c r="CW925">
        <v>1.1122685185185185E-2</v>
      </c>
      <c r="CX925">
        <v>0.21564814814814814</v>
      </c>
      <c r="CY925">
        <v>0.11899305555555556</v>
      </c>
      <c r="CZ925">
        <v>68</v>
      </c>
      <c r="DA925">
        <v>99</v>
      </c>
      <c r="DB925">
        <v>13</v>
      </c>
      <c r="DC925" t="s">
        <v>802</v>
      </c>
      <c r="DD925">
        <v>25290</v>
      </c>
      <c r="DE925">
        <v>0.19120000000000001</v>
      </c>
      <c r="DM925">
        <v>60</v>
      </c>
    </row>
    <row r="926" spans="91:117" x14ac:dyDescent="0.25">
      <c r="CM926" t="s">
        <v>637</v>
      </c>
      <c r="CN926" t="s">
        <v>7</v>
      </c>
      <c r="CO926" t="s">
        <v>73</v>
      </c>
      <c r="CP926">
        <v>46107</v>
      </c>
      <c r="CQ926">
        <v>1</v>
      </c>
      <c r="CR926">
        <v>1</v>
      </c>
      <c r="CS926">
        <v>1</v>
      </c>
      <c r="CV926">
        <v>4.4791666666666669E-3</v>
      </c>
      <c r="CW926">
        <v>4.4791666666666669E-3</v>
      </c>
      <c r="CX926">
        <v>0.18422453703703703</v>
      </c>
      <c r="CY926">
        <v>0.16778935185185184</v>
      </c>
      <c r="CZ926">
        <v>71</v>
      </c>
      <c r="DA926">
        <v>107</v>
      </c>
      <c r="DB926">
        <v>10</v>
      </c>
      <c r="DC926">
        <v>1.2</v>
      </c>
      <c r="DD926">
        <v>25055</v>
      </c>
      <c r="DE926">
        <v>0.14080000000000001</v>
      </c>
      <c r="DM926">
        <v>60</v>
      </c>
    </row>
    <row r="927" spans="91:117" x14ac:dyDescent="0.25">
      <c r="CM927" t="s">
        <v>637</v>
      </c>
      <c r="CN927" t="s">
        <v>125</v>
      </c>
      <c r="CO927" t="s">
        <v>109</v>
      </c>
      <c r="CP927">
        <v>46105</v>
      </c>
      <c r="CQ927">
        <v>1</v>
      </c>
      <c r="CR927">
        <v>1</v>
      </c>
      <c r="CS927">
        <v>1</v>
      </c>
      <c r="CV927">
        <v>4.8495370370370368E-3</v>
      </c>
      <c r="CW927">
        <v>4.8495370370370368E-3</v>
      </c>
      <c r="CX927">
        <v>0.20531250000000001</v>
      </c>
      <c r="CY927">
        <v>0.14505787037037038</v>
      </c>
      <c r="CZ927">
        <v>137</v>
      </c>
      <c r="DA927">
        <v>214</v>
      </c>
      <c r="DB927">
        <v>11</v>
      </c>
      <c r="DC927" t="s">
        <v>676</v>
      </c>
      <c r="DD927">
        <v>52865</v>
      </c>
      <c r="DE927">
        <v>8.0299999999999996E-2</v>
      </c>
      <c r="DM927">
        <v>58</v>
      </c>
    </row>
    <row r="928" spans="91:117" x14ac:dyDescent="0.25">
      <c r="CM928" t="s">
        <v>637</v>
      </c>
      <c r="CN928" t="s">
        <v>125</v>
      </c>
      <c r="CO928" t="s">
        <v>60</v>
      </c>
      <c r="CP928">
        <v>46105</v>
      </c>
      <c r="CQ928">
        <v>1</v>
      </c>
      <c r="CR928">
        <v>1</v>
      </c>
      <c r="CU928">
        <v>1</v>
      </c>
      <c r="CV928">
        <v>0</v>
      </c>
      <c r="CW928">
        <v>0</v>
      </c>
      <c r="CX928">
        <v>0</v>
      </c>
      <c r="CY928">
        <v>0</v>
      </c>
      <c r="DM928">
        <v>58</v>
      </c>
    </row>
    <row r="929" spans="91:118" x14ac:dyDescent="0.25">
      <c r="CM929" t="s">
        <v>637</v>
      </c>
      <c r="CN929" t="s">
        <v>125</v>
      </c>
      <c r="CO929" t="s">
        <v>61</v>
      </c>
      <c r="CP929">
        <v>46105</v>
      </c>
      <c r="CQ929">
        <v>1</v>
      </c>
      <c r="CR929">
        <v>1</v>
      </c>
      <c r="CS929">
        <v>1</v>
      </c>
      <c r="CV929">
        <v>5.7407407407407407E-3</v>
      </c>
      <c r="CW929">
        <v>5.7407407407407407E-3</v>
      </c>
      <c r="CX929">
        <v>0.19604166666666667</v>
      </c>
      <c r="CY929">
        <v>0.13769675925925925</v>
      </c>
      <c r="CZ929">
        <v>113</v>
      </c>
      <c r="DA929">
        <v>264</v>
      </c>
      <c r="DB929">
        <v>19</v>
      </c>
      <c r="DC929" t="s">
        <v>685</v>
      </c>
      <c r="DD929">
        <v>39100</v>
      </c>
      <c r="DE929">
        <v>0.1681</v>
      </c>
      <c r="DM929">
        <v>58</v>
      </c>
    </row>
    <row r="930" spans="91:118" x14ac:dyDescent="0.25">
      <c r="CM930" t="s">
        <v>637</v>
      </c>
      <c r="CN930" t="s">
        <v>125</v>
      </c>
      <c r="CO930" t="s">
        <v>206</v>
      </c>
      <c r="CP930">
        <v>46090</v>
      </c>
      <c r="CQ930">
        <v>1</v>
      </c>
      <c r="CR930">
        <v>1</v>
      </c>
      <c r="CT930">
        <v>1</v>
      </c>
      <c r="CV930">
        <v>5.7870370370370373E-5</v>
      </c>
      <c r="CW930">
        <v>5.7870370370370373E-5</v>
      </c>
      <c r="CX930">
        <v>0.25459490740740742</v>
      </c>
      <c r="CY930">
        <v>7.0740740740740743E-2</v>
      </c>
      <c r="CZ930">
        <v>136</v>
      </c>
      <c r="DA930">
        <v>291</v>
      </c>
      <c r="DB930">
        <v>29</v>
      </c>
      <c r="DC930" t="s">
        <v>1080</v>
      </c>
      <c r="DD930">
        <v>23901</v>
      </c>
      <c r="DE930">
        <v>0.2132</v>
      </c>
      <c r="DF930">
        <v>1</v>
      </c>
      <c r="DG930">
        <v>3.4500000000000003E-2</v>
      </c>
      <c r="DH930">
        <v>500</v>
      </c>
      <c r="DI930">
        <v>500</v>
      </c>
      <c r="DM930">
        <v>58</v>
      </c>
    </row>
    <row r="931" spans="91:118" x14ac:dyDescent="0.25">
      <c r="CM931" t="s">
        <v>637</v>
      </c>
      <c r="CN931" t="s">
        <v>125</v>
      </c>
      <c r="CO931" t="s">
        <v>10</v>
      </c>
      <c r="CP931">
        <v>46105</v>
      </c>
      <c r="CQ931">
        <v>1</v>
      </c>
      <c r="CR931">
        <v>1</v>
      </c>
      <c r="CV931">
        <v>0</v>
      </c>
      <c r="CW931">
        <v>0</v>
      </c>
      <c r="CX931">
        <v>0</v>
      </c>
      <c r="CY931">
        <v>0</v>
      </c>
      <c r="DM931">
        <v>58</v>
      </c>
    </row>
    <row r="932" spans="91:118" x14ac:dyDescent="0.25">
      <c r="CM932" t="s">
        <v>637</v>
      </c>
      <c r="CN932" t="s">
        <v>2</v>
      </c>
      <c r="CO932" t="s">
        <v>377</v>
      </c>
      <c r="CP932">
        <v>46112</v>
      </c>
      <c r="CQ932">
        <v>1</v>
      </c>
      <c r="CR932">
        <v>1</v>
      </c>
      <c r="CS932">
        <v>1</v>
      </c>
      <c r="CV932">
        <v>1.511574074074074E-2</v>
      </c>
      <c r="CW932">
        <v>1.511574074074074E-2</v>
      </c>
      <c r="CX932">
        <v>7.03125E-2</v>
      </c>
      <c r="CY932">
        <v>0.29225694444444444</v>
      </c>
      <c r="CZ932">
        <v>52</v>
      </c>
      <c r="DA932">
        <v>116</v>
      </c>
      <c r="DB932">
        <v>15</v>
      </c>
      <c r="DC932" t="s">
        <v>828</v>
      </c>
      <c r="DD932">
        <v>16903</v>
      </c>
      <c r="DE932">
        <v>0.28849999999999998</v>
      </c>
      <c r="DM932">
        <v>58</v>
      </c>
    </row>
    <row r="933" spans="91:118" x14ac:dyDescent="0.25">
      <c r="CM933" t="s">
        <v>637</v>
      </c>
      <c r="CN933" t="s">
        <v>2</v>
      </c>
      <c r="CO933" t="s">
        <v>42</v>
      </c>
      <c r="CP933">
        <v>46087</v>
      </c>
      <c r="CQ933">
        <v>1</v>
      </c>
      <c r="CR933">
        <v>1</v>
      </c>
      <c r="CV933">
        <v>0</v>
      </c>
      <c r="CW933">
        <v>0</v>
      </c>
      <c r="CX933">
        <v>0</v>
      </c>
      <c r="CY933">
        <v>0</v>
      </c>
      <c r="DM933">
        <v>58</v>
      </c>
    </row>
    <row r="934" spans="91:118" x14ac:dyDescent="0.25">
      <c r="CM934" t="s">
        <v>637</v>
      </c>
      <c r="CN934" t="s">
        <v>2</v>
      </c>
      <c r="CO934" t="s">
        <v>42</v>
      </c>
      <c r="CP934">
        <v>46100</v>
      </c>
      <c r="CQ934">
        <v>1</v>
      </c>
      <c r="CR934">
        <v>1</v>
      </c>
      <c r="CV934">
        <v>0</v>
      </c>
      <c r="CW934">
        <v>0</v>
      </c>
      <c r="CX934">
        <v>0</v>
      </c>
      <c r="CY934">
        <v>0</v>
      </c>
      <c r="DM934">
        <v>58</v>
      </c>
    </row>
    <row r="935" spans="91:118" x14ac:dyDescent="0.25">
      <c r="CM935" t="s">
        <v>637</v>
      </c>
      <c r="CN935" t="s">
        <v>2</v>
      </c>
      <c r="CO935" t="s">
        <v>17</v>
      </c>
      <c r="CP935">
        <v>46087</v>
      </c>
      <c r="CQ935">
        <v>1</v>
      </c>
      <c r="CR935">
        <v>1</v>
      </c>
      <c r="CV935">
        <v>3.9004629629629628E-3</v>
      </c>
      <c r="CW935">
        <v>3.9004629629629628E-3</v>
      </c>
      <c r="CX935">
        <v>0.17034722222222223</v>
      </c>
      <c r="CY935">
        <v>4.6828703703703706E-2</v>
      </c>
      <c r="CZ935">
        <v>48</v>
      </c>
      <c r="DA935">
        <v>101</v>
      </c>
      <c r="DB935">
        <v>7</v>
      </c>
      <c r="DC935" t="s">
        <v>733</v>
      </c>
      <c r="DD935">
        <v>50696</v>
      </c>
      <c r="DE935">
        <v>0.14580000000000001</v>
      </c>
      <c r="DM935">
        <v>58</v>
      </c>
    </row>
    <row r="936" spans="91:118" x14ac:dyDescent="0.25">
      <c r="CM936" t="s">
        <v>637</v>
      </c>
      <c r="CN936" t="s">
        <v>2</v>
      </c>
      <c r="CO936" t="s">
        <v>17</v>
      </c>
      <c r="CP936">
        <v>46100</v>
      </c>
      <c r="CQ936">
        <v>1</v>
      </c>
      <c r="CR936">
        <v>1</v>
      </c>
      <c r="CS936">
        <v>1</v>
      </c>
      <c r="CV936">
        <v>6.145833333333333E-3</v>
      </c>
      <c r="CW936">
        <v>6.145833333333333E-3</v>
      </c>
      <c r="CX936">
        <v>0.18672453703703704</v>
      </c>
      <c r="CY936">
        <v>0.15148148148148149</v>
      </c>
      <c r="CZ936">
        <v>74</v>
      </c>
      <c r="DA936">
        <v>131</v>
      </c>
      <c r="DB936">
        <v>12</v>
      </c>
      <c r="DC936" t="s">
        <v>719</v>
      </c>
      <c r="DD936">
        <v>33641</v>
      </c>
      <c r="DE936">
        <v>0.16220000000000001</v>
      </c>
      <c r="DM936">
        <v>58</v>
      </c>
    </row>
    <row r="937" spans="91:118" x14ac:dyDescent="0.25">
      <c r="CM937" t="s">
        <v>637</v>
      </c>
      <c r="CN937" t="s">
        <v>6</v>
      </c>
      <c r="CO937" t="s">
        <v>11</v>
      </c>
      <c r="CP937">
        <v>46094</v>
      </c>
      <c r="CQ937">
        <v>1</v>
      </c>
      <c r="CR937">
        <v>1</v>
      </c>
      <c r="CT937">
        <v>1</v>
      </c>
      <c r="CV937">
        <v>5.7870370370370373E-5</v>
      </c>
      <c r="CW937">
        <v>5.7870370370370373E-5</v>
      </c>
      <c r="CX937">
        <v>0.25929398148148147</v>
      </c>
      <c r="CY937">
        <v>9.9421296296296299E-2</v>
      </c>
      <c r="CZ937">
        <v>127</v>
      </c>
      <c r="DA937">
        <v>222</v>
      </c>
      <c r="DB937">
        <v>43</v>
      </c>
      <c r="DC937" t="s">
        <v>1081</v>
      </c>
      <c r="DD937">
        <v>23245</v>
      </c>
      <c r="DE937">
        <v>0.33860000000000001</v>
      </c>
      <c r="DF937">
        <v>2</v>
      </c>
      <c r="DG937">
        <v>4.65E-2</v>
      </c>
      <c r="DH937">
        <v>775</v>
      </c>
      <c r="DI937">
        <v>388</v>
      </c>
      <c r="DM937">
        <v>58</v>
      </c>
    </row>
    <row r="938" spans="91:118" x14ac:dyDescent="0.25">
      <c r="CM938" t="s">
        <v>637</v>
      </c>
      <c r="CN938" t="s">
        <v>7</v>
      </c>
      <c r="CO938" t="s">
        <v>58</v>
      </c>
      <c r="CP938">
        <v>46090</v>
      </c>
      <c r="CQ938">
        <v>1</v>
      </c>
      <c r="CR938">
        <v>1</v>
      </c>
      <c r="CV938">
        <v>0</v>
      </c>
      <c r="CW938">
        <v>0</v>
      </c>
      <c r="CX938">
        <v>0</v>
      </c>
      <c r="CY938">
        <v>0</v>
      </c>
      <c r="DM938">
        <v>58</v>
      </c>
    </row>
    <row r="939" spans="91:118" x14ac:dyDescent="0.25">
      <c r="CM939" t="s">
        <v>637</v>
      </c>
      <c r="CN939" t="s">
        <v>7</v>
      </c>
      <c r="CO939" t="s">
        <v>495</v>
      </c>
      <c r="CP939">
        <v>46112</v>
      </c>
      <c r="CQ939">
        <v>1</v>
      </c>
      <c r="CR939">
        <v>1</v>
      </c>
      <c r="CT939">
        <v>1</v>
      </c>
      <c r="CV939">
        <v>9.2592592592592588E-5</v>
      </c>
      <c r="CW939">
        <v>9.2592592592592588E-5</v>
      </c>
      <c r="CX939">
        <v>0.16565972222222222</v>
      </c>
      <c r="CY939">
        <v>0.22318287037037038</v>
      </c>
      <c r="CZ939">
        <v>137</v>
      </c>
      <c r="DA939">
        <v>235</v>
      </c>
      <c r="DB939">
        <v>31</v>
      </c>
      <c r="DC939" t="s">
        <v>678</v>
      </c>
      <c r="DD939">
        <v>14218</v>
      </c>
      <c r="DE939">
        <v>0.2263</v>
      </c>
      <c r="DF939">
        <v>2</v>
      </c>
      <c r="DG939">
        <v>6.4500000000000002E-2</v>
      </c>
      <c r="DH939">
        <v>2033</v>
      </c>
      <c r="DI939">
        <v>1017</v>
      </c>
      <c r="DJ939">
        <v>1500</v>
      </c>
      <c r="DK939">
        <v>0.73780000000000001</v>
      </c>
      <c r="DL939">
        <v>0.1321</v>
      </c>
      <c r="DM939">
        <v>58</v>
      </c>
      <c r="DN939">
        <v>1500</v>
      </c>
    </row>
    <row r="940" spans="91:118" x14ac:dyDescent="0.25">
      <c r="CM940" t="s">
        <v>637</v>
      </c>
      <c r="CN940" t="s">
        <v>7</v>
      </c>
      <c r="CO940" t="s">
        <v>549</v>
      </c>
      <c r="CP940">
        <v>46087</v>
      </c>
      <c r="CQ940">
        <v>1</v>
      </c>
      <c r="CR940">
        <v>1</v>
      </c>
      <c r="CT940">
        <v>1</v>
      </c>
      <c r="CV940">
        <v>0</v>
      </c>
      <c r="CW940">
        <v>0</v>
      </c>
      <c r="CX940">
        <v>0.29115740740740742</v>
      </c>
      <c r="CY940">
        <v>5.4178240740740742E-2</v>
      </c>
      <c r="CZ940">
        <v>165</v>
      </c>
      <c r="DA940">
        <v>258</v>
      </c>
      <c r="DB940">
        <v>46</v>
      </c>
      <c r="DC940" t="s">
        <v>978</v>
      </c>
      <c r="DD940">
        <v>11111</v>
      </c>
      <c r="DE940">
        <v>0.27879999999999999</v>
      </c>
      <c r="DF940">
        <v>2</v>
      </c>
      <c r="DG940">
        <v>4.3499999999999997E-2</v>
      </c>
      <c r="DH940">
        <v>350</v>
      </c>
      <c r="DI940">
        <v>175</v>
      </c>
      <c r="DJ940">
        <v>50</v>
      </c>
      <c r="DK940">
        <v>0.1429</v>
      </c>
      <c r="DL940">
        <v>7.5200000000000003E-2</v>
      </c>
      <c r="DM940">
        <v>58</v>
      </c>
      <c r="DN940">
        <v>50</v>
      </c>
    </row>
    <row r="941" spans="91:118" x14ac:dyDescent="0.25">
      <c r="CM941" t="s">
        <v>637</v>
      </c>
      <c r="CN941" t="s">
        <v>7</v>
      </c>
      <c r="CO941" t="s">
        <v>77</v>
      </c>
      <c r="CP941">
        <v>46090</v>
      </c>
      <c r="CQ941">
        <v>1</v>
      </c>
      <c r="CR941">
        <v>1</v>
      </c>
      <c r="CS941">
        <v>1</v>
      </c>
      <c r="CV941">
        <v>5.5439814814814813E-3</v>
      </c>
      <c r="CW941">
        <v>5.5439814814814813E-3</v>
      </c>
      <c r="CX941">
        <v>0.23346064814814815</v>
      </c>
      <c r="CY941">
        <v>0.10059027777777778</v>
      </c>
      <c r="CZ941">
        <v>86</v>
      </c>
      <c r="DA941">
        <v>198</v>
      </c>
      <c r="DB941">
        <v>15</v>
      </c>
      <c r="DC941" t="s">
        <v>745</v>
      </c>
      <c r="DD941">
        <v>16435</v>
      </c>
      <c r="DE941">
        <v>0.1744</v>
      </c>
      <c r="DM941">
        <v>58</v>
      </c>
    </row>
    <row r="942" spans="91:118" x14ac:dyDescent="0.25">
      <c r="CM942" t="s">
        <v>637</v>
      </c>
      <c r="CN942" t="s">
        <v>3</v>
      </c>
      <c r="CO942" t="s">
        <v>174</v>
      </c>
      <c r="CP942">
        <v>46086</v>
      </c>
      <c r="CQ942">
        <v>1</v>
      </c>
      <c r="CR942">
        <v>1</v>
      </c>
      <c r="CT942">
        <v>1</v>
      </c>
      <c r="CV942">
        <v>2.3148148148148147E-5</v>
      </c>
      <c r="CW942">
        <v>2.3148148148148147E-5</v>
      </c>
      <c r="CX942">
        <v>0.29120370370370369</v>
      </c>
      <c r="CY942">
        <v>0.13473379629629631</v>
      </c>
      <c r="CZ942">
        <v>263</v>
      </c>
      <c r="DA942">
        <v>348</v>
      </c>
      <c r="DB942">
        <v>30</v>
      </c>
      <c r="DC942" t="s">
        <v>862</v>
      </c>
      <c r="DD942">
        <v>14508</v>
      </c>
      <c r="DE942">
        <v>0.11409999999999999</v>
      </c>
      <c r="DF942">
        <v>2</v>
      </c>
      <c r="DG942">
        <v>6.6699999999999995E-2</v>
      </c>
      <c r="DH942">
        <v>1200</v>
      </c>
      <c r="DI942">
        <v>600</v>
      </c>
      <c r="DJ942">
        <v>200</v>
      </c>
      <c r="DK942">
        <v>0.16669999999999999</v>
      </c>
      <c r="DL942">
        <v>6.5600000000000006E-2</v>
      </c>
      <c r="DM942">
        <v>58</v>
      </c>
      <c r="DN942">
        <v>200</v>
      </c>
    </row>
    <row r="943" spans="91:118" x14ac:dyDescent="0.25">
      <c r="CM943" t="s">
        <v>637</v>
      </c>
      <c r="CN943" t="s">
        <v>3</v>
      </c>
      <c r="CO943" t="s">
        <v>493</v>
      </c>
      <c r="CP943">
        <v>46087</v>
      </c>
      <c r="CQ943">
        <v>1</v>
      </c>
      <c r="CR943">
        <v>1</v>
      </c>
      <c r="CT943">
        <v>1</v>
      </c>
      <c r="CV943">
        <v>0</v>
      </c>
      <c r="CW943">
        <v>0</v>
      </c>
      <c r="CX943">
        <v>0.27789351851851851</v>
      </c>
      <c r="CY943">
        <v>6.9780092592592588E-2</v>
      </c>
      <c r="CZ943">
        <v>178</v>
      </c>
      <c r="DA943">
        <v>230</v>
      </c>
      <c r="DB943">
        <v>25</v>
      </c>
      <c r="DC943">
        <v>1.6</v>
      </c>
      <c r="DD943">
        <v>25470</v>
      </c>
      <c r="DE943">
        <v>0.1404</v>
      </c>
      <c r="DF943">
        <v>1</v>
      </c>
      <c r="DG943">
        <v>0.04</v>
      </c>
      <c r="DH943">
        <v>719</v>
      </c>
      <c r="DI943">
        <v>719</v>
      </c>
      <c r="DM943">
        <v>58</v>
      </c>
    </row>
    <row r="944" spans="91:118" x14ac:dyDescent="0.25">
      <c r="CM944" t="s">
        <v>637</v>
      </c>
      <c r="CN944" t="s">
        <v>3</v>
      </c>
      <c r="CO944" t="s">
        <v>96</v>
      </c>
      <c r="CP944">
        <v>46094</v>
      </c>
      <c r="CQ944">
        <v>1</v>
      </c>
      <c r="CR944">
        <v>1</v>
      </c>
      <c r="CT944">
        <v>1</v>
      </c>
      <c r="CV944">
        <v>0</v>
      </c>
      <c r="CW944">
        <v>0</v>
      </c>
      <c r="CX944">
        <v>0.21431712962962962</v>
      </c>
      <c r="CY944">
        <v>0.13770833333333332</v>
      </c>
      <c r="CZ944">
        <v>69</v>
      </c>
      <c r="DA944">
        <v>153</v>
      </c>
      <c r="DB944">
        <v>16</v>
      </c>
      <c r="DC944">
        <v>2.0625</v>
      </c>
      <c r="DD944">
        <v>35326</v>
      </c>
      <c r="DE944">
        <v>0.2319</v>
      </c>
      <c r="DF944">
        <v>1</v>
      </c>
      <c r="DG944">
        <v>6.25E-2</v>
      </c>
      <c r="DH944">
        <v>1000</v>
      </c>
      <c r="DI944">
        <v>1000</v>
      </c>
      <c r="DM944">
        <v>58</v>
      </c>
    </row>
    <row r="945" spans="91:118" x14ac:dyDescent="0.25">
      <c r="CM945" t="s">
        <v>637</v>
      </c>
      <c r="CN945" t="s">
        <v>125</v>
      </c>
      <c r="CO945" t="s">
        <v>18</v>
      </c>
      <c r="CP945">
        <v>46090</v>
      </c>
      <c r="CQ945">
        <v>1</v>
      </c>
      <c r="CR945">
        <v>1</v>
      </c>
      <c r="CT945">
        <v>1</v>
      </c>
      <c r="CV945">
        <v>2.3148148148148147E-5</v>
      </c>
      <c r="CW945">
        <v>2.3148148148148147E-5</v>
      </c>
      <c r="CX945">
        <v>0.23659722222222221</v>
      </c>
      <c r="CY945">
        <v>7.9282407407407413E-2</v>
      </c>
      <c r="CZ945">
        <v>162</v>
      </c>
      <c r="DA945">
        <v>326</v>
      </c>
      <c r="DB945">
        <v>12</v>
      </c>
      <c r="DC945" t="s">
        <v>721</v>
      </c>
      <c r="DD945">
        <v>38681</v>
      </c>
      <c r="DE945">
        <v>7.4099999999999999E-2</v>
      </c>
      <c r="DM945">
        <v>56</v>
      </c>
    </row>
    <row r="946" spans="91:118" x14ac:dyDescent="0.25">
      <c r="CM946" t="s">
        <v>637</v>
      </c>
      <c r="CN946" t="s">
        <v>125</v>
      </c>
      <c r="CO946" t="s">
        <v>18</v>
      </c>
      <c r="CP946">
        <v>46108</v>
      </c>
      <c r="CQ946">
        <v>1</v>
      </c>
      <c r="CR946">
        <v>1</v>
      </c>
      <c r="CU946">
        <v>1</v>
      </c>
      <c r="CV946">
        <v>0</v>
      </c>
      <c r="CW946">
        <v>0</v>
      </c>
      <c r="CX946">
        <v>0</v>
      </c>
      <c r="CY946">
        <v>0</v>
      </c>
      <c r="DM946">
        <v>56</v>
      </c>
    </row>
    <row r="947" spans="91:118" x14ac:dyDescent="0.25">
      <c r="CM947" t="s">
        <v>637</v>
      </c>
      <c r="CN947" t="s">
        <v>125</v>
      </c>
      <c r="CO947" t="s">
        <v>109</v>
      </c>
      <c r="CP947">
        <v>46100</v>
      </c>
      <c r="CQ947">
        <v>1</v>
      </c>
      <c r="CR947">
        <v>1</v>
      </c>
      <c r="CS947">
        <v>1</v>
      </c>
      <c r="CV947">
        <v>5.1041666666666666E-3</v>
      </c>
      <c r="CW947">
        <v>5.1041666666666666E-3</v>
      </c>
      <c r="CX947">
        <v>0.19953703703703704</v>
      </c>
      <c r="CY947">
        <v>0.12347222222222222</v>
      </c>
      <c r="CZ947">
        <v>103</v>
      </c>
      <c r="DA947">
        <v>193</v>
      </c>
      <c r="DB947">
        <v>8</v>
      </c>
      <c r="DC947">
        <v>2.125</v>
      </c>
      <c r="DD947">
        <v>65538</v>
      </c>
      <c r="DE947">
        <v>7.7700000000000005E-2</v>
      </c>
      <c r="DM947">
        <v>56</v>
      </c>
    </row>
    <row r="948" spans="91:118" x14ac:dyDescent="0.25">
      <c r="CM948" t="s">
        <v>637</v>
      </c>
      <c r="CN948" t="s">
        <v>125</v>
      </c>
      <c r="CO948" t="s">
        <v>60</v>
      </c>
      <c r="CP948">
        <v>46112</v>
      </c>
      <c r="CQ948">
        <v>1</v>
      </c>
      <c r="CR948">
        <v>1</v>
      </c>
      <c r="CT948">
        <v>1</v>
      </c>
      <c r="CV948">
        <v>3.0092592592592595E-4</v>
      </c>
      <c r="CW948">
        <v>3.0092592592592595E-4</v>
      </c>
      <c r="CX948">
        <v>0.19335648148148149</v>
      </c>
      <c r="CY948">
        <v>0.11325231481481482</v>
      </c>
      <c r="CZ948">
        <v>89</v>
      </c>
      <c r="DA948">
        <v>115</v>
      </c>
      <c r="DB948">
        <v>14</v>
      </c>
      <c r="DC948" t="s">
        <v>708</v>
      </c>
      <c r="DD948">
        <v>36283</v>
      </c>
      <c r="DE948">
        <v>0.1573</v>
      </c>
      <c r="DM948">
        <v>56</v>
      </c>
    </row>
    <row r="949" spans="91:118" x14ac:dyDescent="0.25">
      <c r="CM949" t="s">
        <v>637</v>
      </c>
      <c r="CN949" t="s">
        <v>125</v>
      </c>
      <c r="CO949" t="s">
        <v>72</v>
      </c>
      <c r="CP949">
        <v>46083</v>
      </c>
      <c r="CQ949">
        <v>1</v>
      </c>
      <c r="CR949">
        <v>1</v>
      </c>
      <c r="CT949">
        <v>1</v>
      </c>
      <c r="CV949">
        <v>9.3749999999999997E-4</v>
      </c>
      <c r="CW949">
        <v>9.3749999999999997E-4</v>
      </c>
      <c r="CX949">
        <v>0.29667824074074073</v>
      </c>
      <c r="CY949">
        <v>4.1064814814814818E-2</v>
      </c>
      <c r="CZ949">
        <v>141</v>
      </c>
      <c r="DA949">
        <v>345</v>
      </c>
      <c r="DB949">
        <v>20</v>
      </c>
      <c r="DC949">
        <v>1.5</v>
      </c>
      <c r="DD949">
        <v>26250</v>
      </c>
      <c r="DE949">
        <v>0.14180000000000001</v>
      </c>
      <c r="DF949">
        <v>2</v>
      </c>
      <c r="DG949">
        <v>0.1</v>
      </c>
      <c r="DH949">
        <v>1288</v>
      </c>
      <c r="DI949">
        <v>644</v>
      </c>
      <c r="DJ949">
        <v>1288</v>
      </c>
      <c r="DK949">
        <v>1</v>
      </c>
      <c r="DM949">
        <v>56</v>
      </c>
      <c r="DN949">
        <v>644</v>
      </c>
    </row>
    <row r="950" spans="91:118" x14ac:dyDescent="0.25">
      <c r="CM950" t="s">
        <v>637</v>
      </c>
      <c r="CN950" t="s">
        <v>125</v>
      </c>
      <c r="CO950" t="s">
        <v>72</v>
      </c>
      <c r="CP950">
        <v>46112</v>
      </c>
      <c r="CQ950">
        <v>1</v>
      </c>
      <c r="CR950">
        <v>1</v>
      </c>
      <c r="CT950">
        <v>1</v>
      </c>
      <c r="CV950">
        <v>1.273148148148148E-4</v>
      </c>
      <c r="CW950">
        <v>1.273148148148148E-4</v>
      </c>
      <c r="CX950">
        <v>0.15061342592592591</v>
      </c>
      <c r="CY950">
        <v>0.24644675925925927</v>
      </c>
      <c r="CZ950">
        <v>78</v>
      </c>
      <c r="DA950">
        <v>301</v>
      </c>
      <c r="DB950">
        <v>11</v>
      </c>
      <c r="DC950">
        <v>2</v>
      </c>
      <c r="DD950">
        <v>31430</v>
      </c>
      <c r="DE950">
        <v>0.14099999999999999</v>
      </c>
      <c r="DM950">
        <v>56</v>
      </c>
    </row>
    <row r="951" spans="91:118" x14ac:dyDescent="0.25">
      <c r="CM951" t="s">
        <v>637</v>
      </c>
      <c r="CN951" t="s">
        <v>125</v>
      </c>
      <c r="CO951" t="s">
        <v>12</v>
      </c>
      <c r="CP951">
        <v>46083</v>
      </c>
      <c r="CQ951">
        <v>1</v>
      </c>
      <c r="CR951">
        <v>1</v>
      </c>
      <c r="CT951">
        <v>1</v>
      </c>
      <c r="CV951">
        <v>5.7870370370370373E-5</v>
      </c>
      <c r="CW951">
        <v>5.7870370370370373E-5</v>
      </c>
      <c r="CX951">
        <v>0.26100694444444444</v>
      </c>
      <c r="CY951">
        <v>5.6134259259259259E-2</v>
      </c>
      <c r="CZ951">
        <v>100</v>
      </c>
      <c r="DA951">
        <v>231</v>
      </c>
      <c r="DB951">
        <v>29</v>
      </c>
      <c r="DC951" t="s">
        <v>771</v>
      </c>
      <c r="DD951">
        <v>13366</v>
      </c>
      <c r="DE951">
        <v>0.28999999999999998</v>
      </c>
      <c r="DF951">
        <v>3</v>
      </c>
      <c r="DG951">
        <v>0.10340000000000001</v>
      </c>
      <c r="DH951">
        <v>3090</v>
      </c>
      <c r="DI951">
        <v>1030</v>
      </c>
      <c r="DJ951">
        <v>2790</v>
      </c>
      <c r="DK951">
        <v>0.90290000000000004</v>
      </c>
      <c r="DL951">
        <v>0.20849999999999999</v>
      </c>
      <c r="DM951">
        <v>56</v>
      </c>
      <c r="DN951">
        <v>1395</v>
      </c>
    </row>
    <row r="952" spans="91:118" x14ac:dyDescent="0.25">
      <c r="CM952" t="s">
        <v>637</v>
      </c>
      <c r="CN952" t="s">
        <v>125</v>
      </c>
      <c r="CO952" t="s">
        <v>122</v>
      </c>
      <c r="CP952">
        <v>46090</v>
      </c>
      <c r="CQ952">
        <v>1</v>
      </c>
      <c r="CR952">
        <v>1</v>
      </c>
      <c r="CT952">
        <v>1</v>
      </c>
      <c r="CV952">
        <v>6.8287037037037036E-4</v>
      </c>
      <c r="CW952">
        <v>6.8287037037037036E-4</v>
      </c>
      <c r="CX952">
        <v>0.18961805555555555</v>
      </c>
      <c r="CY952">
        <v>0.11307870370370371</v>
      </c>
      <c r="CZ952">
        <v>45</v>
      </c>
      <c r="DA952">
        <v>219</v>
      </c>
      <c r="DB952">
        <v>11</v>
      </c>
      <c r="DC952" t="s">
        <v>676</v>
      </c>
      <c r="DD952">
        <v>21789</v>
      </c>
      <c r="DE952">
        <v>0.24440000000000001</v>
      </c>
      <c r="DM952">
        <v>56</v>
      </c>
    </row>
    <row r="953" spans="91:118" x14ac:dyDescent="0.25">
      <c r="CM953" t="s">
        <v>637</v>
      </c>
      <c r="CN953" t="s">
        <v>125</v>
      </c>
      <c r="CO953" t="s">
        <v>122</v>
      </c>
      <c r="CP953">
        <v>46094</v>
      </c>
      <c r="CQ953">
        <v>1</v>
      </c>
      <c r="CR953">
        <v>1</v>
      </c>
      <c r="CS953">
        <v>1</v>
      </c>
      <c r="CV953">
        <v>9.6990740740740735E-3</v>
      </c>
      <c r="CW953">
        <v>9.6990740740740735E-3</v>
      </c>
      <c r="CX953">
        <v>0.22918981481481482</v>
      </c>
      <c r="CY953">
        <v>9.4525462962962964E-2</v>
      </c>
      <c r="CZ953">
        <v>35</v>
      </c>
      <c r="DA953">
        <v>156</v>
      </c>
      <c r="DB953">
        <v>14</v>
      </c>
      <c r="DC953" t="s">
        <v>765</v>
      </c>
      <c r="DD953">
        <v>31717</v>
      </c>
      <c r="DE953">
        <v>0.4</v>
      </c>
      <c r="DM953">
        <v>56</v>
      </c>
    </row>
    <row r="954" spans="91:118" x14ac:dyDescent="0.25">
      <c r="CM954" t="s">
        <v>637</v>
      </c>
      <c r="CN954" t="s">
        <v>125</v>
      </c>
      <c r="CO954" t="s">
        <v>206</v>
      </c>
      <c r="CP954">
        <v>46112</v>
      </c>
      <c r="CQ954">
        <v>1</v>
      </c>
      <c r="CR954">
        <v>1</v>
      </c>
      <c r="CT954">
        <v>1</v>
      </c>
      <c r="CV954">
        <v>8.1018518518518516E-5</v>
      </c>
      <c r="CW954">
        <v>8.1018518518518516E-5</v>
      </c>
      <c r="CX954">
        <v>0.21062500000000001</v>
      </c>
      <c r="CY954">
        <v>0.18447916666666667</v>
      </c>
      <c r="CZ954">
        <v>157</v>
      </c>
      <c r="DA954">
        <v>243</v>
      </c>
      <c r="DB954">
        <v>25</v>
      </c>
      <c r="DC954">
        <v>1.28</v>
      </c>
      <c r="DD954">
        <v>21157</v>
      </c>
      <c r="DE954">
        <v>0.15920000000000001</v>
      </c>
      <c r="DM954">
        <v>56</v>
      </c>
    </row>
    <row r="955" spans="91:118" x14ac:dyDescent="0.25">
      <c r="CM955" t="s">
        <v>637</v>
      </c>
      <c r="CN955" t="s">
        <v>125</v>
      </c>
      <c r="CO955" t="s">
        <v>10</v>
      </c>
      <c r="CP955">
        <v>46086</v>
      </c>
      <c r="CQ955">
        <v>1</v>
      </c>
      <c r="CR955">
        <v>1</v>
      </c>
      <c r="CV955">
        <v>0</v>
      </c>
      <c r="CW955">
        <v>0</v>
      </c>
      <c r="CX955">
        <v>0</v>
      </c>
      <c r="CY955">
        <v>0</v>
      </c>
      <c r="DM955">
        <v>56</v>
      </c>
    </row>
    <row r="956" spans="91:118" x14ac:dyDescent="0.25">
      <c r="CM956" t="s">
        <v>637</v>
      </c>
      <c r="CN956" t="s">
        <v>125</v>
      </c>
      <c r="CO956" t="s">
        <v>10</v>
      </c>
      <c r="CP956">
        <v>46087</v>
      </c>
      <c r="CQ956">
        <v>1</v>
      </c>
      <c r="CR956">
        <v>1</v>
      </c>
      <c r="CV956">
        <v>0</v>
      </c>
      <c r="CW956">
        <v>0</v>
      </c>
      <c r="CX956">
        <v>0</v>
      </c>
      <c r="CY956">
        <v>0</v>
      </c>
      <c r="DM956">
        <v>56</v>
      </c>
    </row>
    <row r="957" spans="91:118" x14ac:dyDescent="0.25">
      <c r="CM957" t="s">
        <v>637</v>
      </c>
      <c r="CN957" t="s">
        <v>125</v>
      </c>
      <c r="CO957" t="s">
        <v>10</v>
      </c>
      <c r="CP957">
        <v>46093</v>
      </c>
      <c r="CQ957">
        <v>1</v>
      </c>
      <c r="CR957">
        <v>1</v>
      </c>
      <c r="CV957">
        <v>0</v>
      </c>
      <c r="CW957">
        <v>0</v>
      </c>
      <c r="CX957">
        <v>0</v>
      </c>
      <c r="CY957">
        <v>0</v>
      </c>
      <c r="DM957">
        <v>56</v>
      </c>
    </row>
    <row r="958" spans="91:118" x14ac:dyDescent="0.25">
      <c r="CM958" t="s">
        <v>637</v>
      </c>
      <c r="CN958" t="s">
        <v>125</v>
      </c>
      <c r="CO958" t="s">
        <v>10</v>
      </c>
      <c r="CP958">
        <v>46094</v>
      </c>
      <c r="CQ958">
        <v>1</v>
      </c>
      <c r="CR958">
        <v>1</v>
      </c>
      <c r="CV958">
        <v>0</v>
      </c>
      <c r="CW958">
        <v>0</v>
      </c>
      <c r="CX958">
        <v>0</v>
      </c>
      <c r="CY958">
        <v>0</v>
      </c>
      <c r="DM958">
        <v>56</v>
      </c>
    </row>
    <row r="959" spans="91:118" x14ac:dyDescent="0.25">
      <c r="CM959" t="s">
        <v>637</v>
      </c>
      <c r="CN959" t="s">
        <v>125</v>
      </c>
      <c r="CO959" t="s">
        <v>10</v>
      </c>
      <c r="CP959">
        <v>46099</v>
      </c>
      <c r="CQ959">
        <v>1</v>
      </c>
      <c r="CR959">
        <v>1</v>
      </c>
      <c r="CV959">
        <v>0</v>
      </c>
      <c r="CW959">
        <v>0</v>
      </c>
      <c r="CX959">
        <v>0</v>
      </c>
      <c r="CY959">
        <v>0</v>
      </c>
      <c r="DM959">
        <v>56</v>
      </c>
    </row>
    <row r="960" spans="91:118" x14ac:dyDescent="0.25">
      <c r="CM960" t="s">
        <v>637</v>
      </c>
      <c r="CN960" t="s">
        <v>125</v>
      </c>
      <c r="CO960" t="s">
        <v>10</v>
      </c>
      <c r="CP960">
        <v>46100</v>
      </c>
      <c r="CQ960">
        <v>1</v>
      </c>
      <c r="CR960">
        <v>1</v>
      </c>
      <c r="CV960">
        <v>0</v>
      </c>
      <c r="CW960">
        <v>0</v>
      </c>
      <c r="CX960">
        <v>0</v>
      </c>
      <c r="CY960">
        <v>0</v>
      </c>
      <c r="DM960">
        <v>56</v>
      </c>
    </row>
    <row r="961" spans="91:117" x14ac:dyDescent="0.25">
      <c r="CM961" t="s">
        <v>637</v>
      </c>
      <c r="CN961" t="s">
        <v>125</v>
      </c>
      <c r="CO961" t="s">
        <v>10</v>
      </c>
      <c r="CP961">
        <v>46108</v>
      </c>
      <c r="CQ961">
        <v>1</v>
      </c>
      <c r="CR961">
        <v>1</v>
      </c>
      <c r="CV961">
        <v>0</v>
      </c>
      <c r="CW961">
        <v>0</v>
      </c>
      <c r="CX961">
        <v>0</v>
      </c>
      <c r="CY961">
        <v>0</v>
      </c>
      <c r="DM961">
        <v>56</v>
      </c>
    </row>
    <row r="962" spans="91:117" x14ac:dyDescent="0.25">
      <c r="CM962" t="s">
        <v>637</v>
      </c>
      <c r="CN962" t="s">
        <v>125</v>
      </c>
      <c r="CO962" t="s">
        <v>10</v>
      </c>
      <c r="CP962">
        <v>46112</v>
      </c>
      <c r="CQ962">
        <v>1</v>
      </c>
      <c r="CR962">
        <v>1</v>
      </c>
      <c r="CT962">
        <v>1</v>
      </c>
      <c r="CV962">
        <v>3.2638888888888891E-3</v>
      </c>
      <c r="CW962">
        <v>3.2638888888888891E-3</v>
      </c>
      <c r="CX962">
        <v>0.11737268518518519</v>
      </c>
      <c r="CY962">
        <v>0.21741898148148148</v>
      </c>
      <c r="CZ962">
        <v>86</v>
      </c>
      <c r="DA962">
        <v>133</v>
      </c>
      <c r="DB962">
        <v>6</v>
      </c>
      <c r="DC962">
        <v>1</v>
      </c>
      <c r="DD962">
        <v>45480</v>
      </c>
      <c r="DE962">
        <v>6.9800000000000001E-2</v>
      </c>
      <c r="DM962">
        <v>56</v>
      </c>
    </row>
    <row r="963" spans="91:117" x14ac:dyDescent="0.25">
      <c r="CM963" t="s">
        <v>637</v>
      </c>
      <c r="CN963" t="s">
        <v>2</v>
      </c>
      <c r="CO963" t="s">
        <v>15</v>
      </c>
      <c r="CP963">
        <v>46086</v>
      </c>
      <c r="CQ963">
        <v>1</v>
      </c>
      <c r="CR963">
        <v>1</v>
      </c>
      <c r="CT963">
        <v>1</v>
      </c>
      <c r="CV963">
        <v>1.0416666666666667E-4</v>
      </c>
      <c r="CW963">
        <v>1.0416666666666667E-4</v>
      </c>
      <c r="CX963">
        <v>0.30754629629629632</v>
      </c>
      <c r="CY963">
        <v>0.1136574074074074</v>
      </c>
      <c r="CZ963">
        <v>93</v>
      </c>
      <c r="DA963">
        <v>111</v>
      </c>
      <c r="DB963">
        <v>9</v>
      </c>
      <c r="DC963" t="s">
        <v>700</v>
      </c>
      <c r="DD963">
        <v>35868</v>
      </c>
      <c r="DE963">
        <v>9.6799999999999997E-2</v>
      </c>
      <c r="DM963">
        <v>56</v>
      </c>
    </row>
    <row r="964" spans="91:117" x14ac:dyDescent="0.25">
      <c r="CM964" t="s">
        <v>637</v>
      </c>
      <c r="CN964" t="s">
        <v>2</v>
      </c>
      <c r="CO964" t="s">
        <v>42</v>
      </c>
      <c r="CP964">
        <v>46085</v>
      </c>
      <c r="CQ964">
        <v>1</v>
      </c>
      <c r="CR964">
        <v>1</v>
      </c>
      <c r="CV964">
        <v>0</v>
      </c>
      <c r="CW964">
        <v>0</v>
      </c>
      <c r="CX964">
        <v>0</v>
      </c>
      <c r="CY964">
        <v>0</v>
      </c>
      <c r="DM964">
        <v>56</v>
      </c>
    </row>
    <row r="965" spans="91:117" x14ac:dyDescent="0.25">
      <c r="CM965" t="s">
        <v>637</v>
      </c>
      <c r="CN965" t="s">
        <v>2</v>
      </c>
      <c r="CO965" t="s">
        <v>42</v>
      </c>
      <c r="CP965">
        <v>46090</v>
      </c>
      <c r="CQ965">
        <v>1</v>
      </c>
      <c r="CR965">
        <v>1</v>
      </c>
      <c r="CV965">
        <v>0</v>
      </c>
      <c r="CW965">
        <v>0</v>
      </c>
      <c r="CX965">
        <v>0</v>
      </c>
      <c r="CY965">
        <v>0</v>
      </c>
      <c r="DM965">
        <v>56</v>
      </c>
    </row>
    <row r="966" spans="91:117" x14ac:dyDescent="0.25">
      <c r="CM966" t="s">
        <v>637</v>
      </c>
      <c r="CN966" t="s">
        <v>2</v>
      </c>
      <c r="CO966" t="s">
        <v>42</v>
      </c>
      <c r="CP966">
        <v>46098</v>
      </c>
      <c r="CQ966">
        <v>1</v>
      </c>
      <c r="CR966">
        <v>1</v>
      </c>
      <c r="CV966">
        <v>0</v>
      </c>
      <c r="CW966">
        <v>0</v>
      </c>
      <c r="CX966">
        <v>0</v>
      </c>
      <c r="CY966">
        <v>0</v>
      </c>
      <c r="DM966">
        <v>56</v>
      </c>
    </row>
    <row r="967" spans="91:117" x14ac:dyDescent="0.25">
      <c r="CM967" t="s">
        <v>637</v>
      </c>
      <c r="CN967" t="s">
        <v>2</v>
      </c>
      <c r="CO967" t="s">
        <v>564</v>
      </c>
      <c r="CP967">
        <v>46085</v>
      </c>
      <c r="CQ967">
        <v>1</v>
      </c>
      <c r="CR967">
        <v>1</v>
      </c>
      <c r="CU967">
        <v>1</v>
      </c>
      <c r="CV967">
        <v>0</v>
      </c>
      <c r="CW967">
        <v>0</v>
      </c>
      <c r="CX967">
        <v>0</v>
      </c>
      <c r="CY967">
        <v>0</v>
      </c>
      <c r="DM967">
        <v>56</v>
      </c>
    </row>
    <row r="968" spans="91:117" x14ac:dyDescent="0.25">
      <c r="CM968" t="s">
        <v>637</v>
      </c>
      <c r="CN968" t="s">
        <v>2</v>
      </c>
      <c r="CO968" t="s">
        <v>65</v>
      </c>
      <c r="CP968">
        <v>46097</v>
      </c>
      <c r="CQ968">
        <v>1</v>
      </c>
      <c r="CR968">
        <v>1</v>
      </c>
      <c r="CT968">
        <v>1</v>
      </c>
      <c r="CV968">
        <v>3.5879629629629629E-4</v>
      </c>
      <c r="CW968">
        <v>3.5879629629629629E-4</v>
      </c>
      <c r="CX968">
        <v>0.28802083333333334</v>
      </c>
      <c r="CY968">
        <v>0.11009259259259259</v>
      </c>
      <c r="CZ968">
        <v>72</v>
      </c>
      <c r="DA968">
        <v>171</v>
      </c>
      <c r="DB968">
        <v>9</v>
      </c>
      <c r="DC968" t="s">
        <v>677</v>
      </c>
      <c r="DD968">
        <v>24534</v>
      </c>
      <c r="DE968">
        <v>0.125</v>
      </c>
      <c r="DM968">
        <v>56</v>
      </c>
    </row>
    <row r="969" spans="91:117" x14ac:dyDescent="0.25">
      <c r="CM969" t="s">
        <v>637</v>
      </c>
      <c r="CN969" t="s">
        <v>2</v>
      </c>
      <c r="CO969" t="s">
        <v>25</v>
      </c>
      <c r="CP969">
        <v>46097</v>
      </c>
      <c r="CQ969">
        <v>1</v>
      </c>
      <c r="CR969">
        <v>1</v>
      </c>
      <c r="CT969">
        <v>1</v>
      </c>
      <c r="CV969">
        <v>1.4004629629629629E-3</v>
      </c>
      <c r="CW969">
        <v>1.4004629629629629E-3</v>
      </c>
      <c r="CX969">
        <v>0.26710648148148147</v>
      </c>
      <c r="CY969">
        <v>9.7905092592592599E-2</v>
      </c>
      <c r="CZ969">
        <v>55</v>
      </c>
      <c r="DA969">
        <v>104</v>
      </c>
      <c r="DB969">
        <v>28</v>
      </c>
      <c r="DC969">
        <v>1.75</v>
      </c>
      <c r="DD969">
        <v>28701</v>
      </c>
      <c r="DE969">
        <v>0.5091</v>
      </c>
      <c r="DM969">
        <v>56</v>
      </c>
    </row>
    <row r="970" spans="91:117" x14ac:dyDescent="0.25">
      <c r="CM970" t="s">
        <v>637</v>
      </c>
      <c r="CN970" t="s">
        <v>2</v>
      </c>
      <c r="CO970" t="s">
        <v>25</v>
      </c>
      <c r="CP970">
        <v>46098</v>
      </c>
      <c r="CQ970">
        <v>1</v>
      </c>
      <c r="CR970">
        <v>1</v>
      </c>
      <c r="CS970">
        <v>1</v>
      </c>
      <c r="CV970">
        <v>1.5057870370370371E-2</v>
      </c>
      <c r="CW970">
        <v>1.5057870370370371E-2</v>
      </c>
      <c r="CX970">
        <v>0.16954861111111111</v>
      </c>
      <c r="CY970">
        <v>0.1208449074074074</v>
      </c>
      <c r="CZ970">
        <v>34</v>
      </c>
      <c r="DA970">
        <v>66</v>
      </c>
      <c r="DB970">
        <v>15</v>
      </c>
      <c r="DC970" t="s">
        <v>677</v>
      </c>
      <c r="DD970">
        <v>16554</v>
      </c>
      <c r="DE970">
        <v>0.44119999999999998</v>
      </c>
      <c r="DM970">
        <v>56</v>
      </c>
    </row>
    <row r="971" spans="91:117" x14ac:dyDescent="0.25">
      <c r="CM971" t="s">
        <v>637</v>
      </c>
      <c r="CN971" t="s">
        <v>2</v>
      </c>
      <c r="CO971" t="s">
        <v>17</v>
      </c>
      <c r="CP971">
        <v>46086</v>
      </c>
      <c r="CQ971">
        <v>1</v>
      </c>
      <c r="CR971">
        <v>1</v>
      </c>
      <c r="CT971">
        <v>1</v>
      </c>
      <c r="CV971">
        <v>0</v>
      </c>
      <c r="CW971">
        <v>0</v>
      </c>
      <c r="CX971">
        <v>0.31925925925925924</v>
      </c>
      <c r="CY971">
        <v>9.1122685185185182E-2</v>
      </c>
      <c r="CZ971">
        <v>62</v>
      </c>
      <c r="DA971">
        <v>148</v>
      </c>
      <c r="DB971">
        <v>8</v>
      </c>
      <c r="DC971">
        <v>1.625</v>
      </c>
      <c r="DD971">
        <v>47530</v>
      </c>
      <c r="DE971">
        <v>0.129</v>
      </c>
      <c r="DM971">
        <v>56</v>
      </c>
    </row>
    <row r="972" spans="91:117" x14ac:dyDescent="0.25">
      <c r="CM972" t="s">
        <v>637</v>
      </c>
      <c r="CN972" t="s">
        <v>2</v>
      </c>
      <c r="CO972" t="s">
        <v>207</v>
      </c>
      <c r="CP972">
        <v>46097</v>
      </c>
      <c r="CQ972">
        <v>1</v>
      </c>
      <c r="CR972">
        <v>1</v>
      </c>
      <c r="CT972">
        <v>1</v>
      </c>
      <c r="CV972">
        <v>0</v>
      </c>
      <c r="CW972">
        <v>0</v>
      </c>
      <c r="CX972">
        <v>0.2517361111111111</v>
      </c>
      <c r="CY972">
        <v>9.3171296296296294E-2</v>
      </c>
      <c r="CZ972">
        <v>235</v>
      </c>
      <c r="DA972">
        <v>302</v>
      </c>
      <c r="DB972">
        <v>29</v>
      </c>
      <c r="DC972" t="s">
        <v>905</v>
      </c>
      <c r="DD972">
        <v>20281</v>
      </c>
      <c r="DE972">
        <v>0.1234</v>
      </c>
      <c r="DM972">
        <v>56</v>
      </c>
    </row>
    <row r="973" spans="91:117" x14ac:dyDescent="0.25">
      <c r="CM973" t="s">
        <v>637</v>
      </c>
      <c r="CN973" t="s">
        <v>6</v>
      </c>
      <c r="CO973" t="s">
        <v>19</v>
      </c>
      <c r="CP973">
        <v>46087</v>
      </c>
      <c r="CQ973">
        <v>1</v>
      </c>
      <c r="CR973">
        <v>1</v>
      </c>
      <c r="CT973">
        <v>1</v>
      </c>
      <c r="CV973">
        <v>1.0416666666666667E-4</v>
      </c>
      <c r="CW973">
        <v>1.0416666666666667E-4</v>
      </c>
      <c r="CX973">
        <v>0.22922453703703705</v>
      </c>
      <c r="CY973">
        <v>0.15342592592592594</v>
      </c>
      <c r="CZ973">
        <v>197</v>
      </c>
      <c r="DA973">
        <v>334</v>
      </c>
      <c r="DB973">
        <v>10</v>
      </c>
      <c r="DC973">
        <v>1.2</v>
      </c>
      <c r="DD973">
        <v>33400</v>
      </c>
      <c r="DE973">
        <v>5.0799999999999998E-2</v>
      </c>
      <c r="DM973">
        <v>56</v>
      </c>
    </row>
    <row r="974" spans="91:117" x14ac:dyDescent="0.25">
      <c r="CM974" t="s">
        <v>637</v>
      </c>
      <c r="CN974" t="s">
        <v>6</v>
      </c>
      <c r="CO974" t="s">
        <v>19</v>
      </c>
      <c r="CP974">
        <v>46093</v>
      </c>
      <c r="CQ974">
        <v>1</v>
      </c>
      <c r="CR974">
        <v>1</v>
      </c>
      <c r="CT974">
        <v>1</v>
      </c>
      <c r="CV974">
        <v>0</v>
      </c>
      <c r="CW974">
        <v>0</v>
      </c>
      <c r="CX974">
        <v>0.26458333333333334</v>
      </c>
      <c r="CY974">
        <v>0.12790509259259258</v>
      </c>
      <c r="CZ974">
        <v>186</v>
      </c>
      <c r="DA974">
        <v>287</v>
      </c>
      <c r="DB974">
        <v>22</v>
      </c>
      <c r="DC974" t="s">
        <v>743</v>
      </c>
      <c r="DD974">
        <v>23129</v>
      </c>
      <c r="DE974">
        <v>0.1183</v>
      </c>
      <c r="DM974">
        <v>56</v>
      </c>
    </row>
    <row r="975" spans="91:117" x14ac:dyDescent="0.25">
      <c r="CM975" t="s">
        <v>637</v>
      </c>
      <c r="CN975" t="s">
        <v>6</v>
      </c>
      <c r="CO975" t="s">
        <v>80</v>
      </c>
      <c r="CP975">
        <v>46087</v>
      </c>
      <c r="CQ975">
        <v>1</v>
      </c>
      <c r="CR975">
        <v>1</v>
      </c>
      <c r="CT975">
        <v>1</v>
      </c>
      <c r="CV975">
        <v>5.7870370370370373E-5</v>
      </c>
      <c r="CW975">
        <v>5.7870370370370373E-5</v>
      </c>
      <c r="CX975">
        <v>0.19446759259259258</v>
      </c>
      <c r="CY975">
        <v>8.6365740740740743E-2</v>
      </c>
      <c r="CZ975">
        <v>93</v>
      </c>
      <c r="DA975">
        <v>122</v>
      </c>
      <c r="DB975">
        <v>5</v>
      </c>
      <c r="DC975">
        <v>2.6</v>
      </c>
      <c r="DD975">
        <v>57745</v>
      </c>
      <c r="DE975">
        <v>5.3800000000000001E-2</v>
      </c>
      <c r="DM975">
        <v>56</v>
      </c>
    </row>
    <row r="976" spans="91:117" x14ac:dyDescent="0.25">
      <c r="CM976" t="s">
        <v>637</v>
      </c>
      <c r="CN976" t="s">
        <v>6</v>
      </c>
      <c r="CO976" t="s">
        <v>80</v>
      </c>
      <c r="CP976">
        <v>46107</v>
      </c>
      <c r="CQ976">
        <v>1</v>
      </c>
      <c r="CR976">
        <v>1</v>
      </c>
      <c r="CT976">
        <v>1</v>
      </c>
      <c r="CV976">
        <v>1.273148148148148E-4</v>
      </c>
      <c r="CW976">
        <v>1.273148148148148E-4</v>
      </c>
      <c r="CX976">
        <v>0.20891203703703703</v>
      </c>
      <c r="CY976">
        <v>0.13670138888888889</v>
      </c>
      <c r="CZ976">
        <v>50</v>
      </c>
      <c r="DA976">
        <v>87</v>
      </c>
      <c r="DB976">
        <v>10</v>
      </c>
      <c r="DC976">
        <v>2.1</v>
      </c>
      <c r="DD976">
        <v>34604</v>
      </c>
      <c r="DE976">
        <v>0.2</v>
      </c>
      <c r="DM976">
        <v>56</v>
      </c>
    </row>
    <row r="977" spans="91:118" x14ac:dyDescent="0.25">
      <c r="CM977" t="s">
        <v>637</v>
      </c>
      <c r="CN977" t="s">
        <v>6</v>
      </c>
      <c r="CO977" t="s">
        <v>81</v>
      </c>
      <c r="CP977">
        <v>46084</v>
      </c>
      <c r="CQ977">
        <v>1</v>
      </c>
      <c r="CR977">
        <v>1</v>
      </c>
      <c r="CT977">
        <v>1</v>
      </c>
      <c r="CV977">
        <v>9.2592592592592588E-5</v>
      </c>
      <c r="CW977">
        <v>9.2592592592592588E-5</v>
      </c>
      <c r="CX977">
        <v>0.28424768518518517</v>
      </c>
      <c r="CY977">
        <v>0.13033564814814816</v>
      </c>
      <c r="CZ977">
        <v>108</v>
      </c>
      <c r="DA977">
        <v>195</v>
      </c>
      <c r="DB977">
        <v>12</v>
      </c>
      <c r="DC977">
        <v>1.75</v>
      </c>
      <c r="DD977">
        <v>20984</v>
      </c>
      <c r="DE977">
        <v>0.1111</v>
      </c>
      <c r="DF977">
        <v>1</v>
      </c>
      <c r="DG977">
        <v>8.3299999999999999E-2</v>
      </c>
      <c r="DH977">
        <v>400</v>
      </c>
      <c r="DI977">
        <v>400</v>
      </c>
      <c r="DM977">
        <v>56</v>
      </c>
    </row>
    <row r="978" spans="91:118" x14ac:dyDescent="0.25">
      <c r="CM978" t="s">
        <v>637</v>
      </c>
      <c r="CN978" t="s">
        <v>6</v>
      </c>
      <c r="CO978" t="s">
        <v>81</v>
      </c>
      <c r="CP978">
        <v>46107</v>
      </c>
      <c r="CQ978">
        <v>1</v>
      </c>
      <c r="CR978">
        <v>1</v>
      </c>
      <c r="CT978">
        <v>1</v>
      </c>
      <c r="CV978">
        <v>3.4722222222222222E-5</v>
      </c>
      <c r="CW978">
        <v>3.4722222222222222E-5</v>
      </c>
      <c r="CX978">
        <v>0.20945601851851853</v>
      </c>
      <c r="CY978">
        <v>0.14614583333333334</v>
      </c>
      <c r="CZ978">
        <v>58</v>
      </c>
      <c r="DA978">
        <v>136</v>
      </c>
      <c r="DB978">
        <v>18</v>
      </c>
      <c r="DC978" t="s">
        <v>752</v>
      </c>
      <c r="DD978">
        <v>17507</v>
      </c>
      <c r="DE978">
        <v>0.31030000000000002</v>
      </c>
      <c r="DM978">
        <v>56</v>
      </c>
    </row>
    <row r="979" spans="91:118" x14ac:dyDescent="0.25">
      <c r="CM979" t="s">
        <v>637</v>
      </c>
      <c r="CN979" t="s">
        <v>6</v>
      </c>
      <c r="CO979" t="s">
        <v>81</v>
      </c>
      <c r="CP979">
        <v>46112</v>
      </c>
      <c r="CQ979">
        <v>1</v>
      </c>
      <c r="CR979">
        <v>1</v>
      </c>
      <c r="CS979">
        <v>1</v>
      </c>
      <c r="CV979">
        <v>7.858796296296296E-3</v>
      </c>
      <c r="CW979">
        <v>7.858796296296296E-3</v>
      </c>
      <c r="CX979">
        <v>0.18927083333333333</v>
      </c>
      <c r="CY979">
        <v>0.1995949074074074</v>
      </c>
      <c r="CZ979">
        <v>39</v>
      </c>
      <c r="DA979">
        <v>85</v>
      </c>
      <c r="DB979">
        <v>14</v>
      </c>
      <c r="DC979" t="s">
        <v>853</v>
      </c>
      <c r="DD979">
        <v>33071</v>
      </c>
      <c r="DE979">
        <v>0.35899999999999999</v>
      </c>
      <c r="DF979">
        <v>2</v>
      </c>
      <c r="DG979">
        <v>0.1429</v>
      </c>
      <c r="DH979">
        <v>800</v>
      </c>
      <c r="DI979">
        <v>400</v>
      </c>
      <c r="DJ979">
        <v>400</v>
      </c>
      <c r="DK979">
        <v>0.5</v>
      </c>
      <c r="DM979">
        <v>56</v>
      </c>
      <c r="DN979">
        <v>400</v>
      </c>
    </row>
    <row r="980" spans="91:118" x14ac:dyDescent="0.25">
      <c r="CM980" t="s">
        <v>637</v>
      </c>
      <c r="CN980" t="s">
        <v>6</v>
      </c>
      <c r="CO980" t="s">
        <v>105</v>
      </c>
      <c r="CP980">
        <v>46083</v>
      </c>
      <c r="CQ980">
        <v>1</v>
      </c>
      <c r="CR980">
        <v>1</v>
      </c>
      <c r="CS980">
        <v>1</v>
      </c>
      <c r="CV980">
        <v>5.1504629629629626E-3</v>
      </c>
      <c r="CW980">
        <v>5.1504629629629626E-3</v>
      </c>
      <c r="CX980">
        <v>0.21931712962962963</v>
      </c>
      <c r="CY980">
        <v>0.10372685185185185</v>
      </c>
      <c r="CZ980">
        <v>84</v>
      </c>
      <c r="DA980">
        <v>155</v>
      </c>
      <c r="DB980">
        <v>26</v>
      </c>
      <c r="DC980" t="s">
        <v>714</v>
      </c>
      <c r="DD980">
        <v>25911</v>
      </c>
      <c r="DE980">
        <v>0.3095</v>
      </c>
      <c r="DF980">
        <v>3</v>
      </c>
      <c r="DG980">
        <v>0.1154</v>
      </c>
      <c r="DH980">
        <v>4330</v>
      </c>
      <c r="DI980">
        <v>1443</v>
      </c>
      <c r="DJ980">
        <v>3725</v>
      </c>
      <c r="DK980">
        <v>0.86029999999999995</v>
      </c>
      <c r="DL980">
        <v>8.9099999999999999E-2</v>
      </c>
      <c r="DM980">
        <v>56</v>
      </c>
      <c r="DN980">
        <v>1863</v>
      </c>
    </row>
    <row r="981" spans="91:118" x14ac:dyDescent="0.25">
      <c r="CM981" t="s">
        <v>637</v>
      </c>
      <c r="CN981" t="s">
        <v>6</v>
      </c>
      <c r="CO981" t="s">
        <v>105</v>
      </c>
      <c r="CP981">
        <v>46084</v>
      </c>
      <c r="CQ981">
        <v>1</v>
      </c>
      <c r="CR981">
        <v>1</v>
      </c>
      <c r="CT981">
        <v>1</v>
      </c>
      <c r="CV981">
        <v>1.5046296296296297E-4</v>
      </c>
      <c r="CW981">
        <v>1.5046296296296297E-4</v>
      </c>
      <c r="CX981">
        <v>0.26601851851851854</v>
      </c>
      <c r="CY981">
        <v>0.17704861111111111</v>
      </c>
      <c r="CZ981">
        <v>76</v>
      </c>
      <c r="DA981">
        <v>181</v>
      </c>
      <c r="DB981">
        <v>20</v>
      </c>
      <c r="DC981">
        <v>1.8</v>
      </c>
      <c r="DD981">
        <v>19770</v>
      </c>
      <c r="DE981">
        <v>0.26319999999999999</v>
      </c>
      <c r="DF981">
        <v>1</v>
      </c>
      <c r="DG981">
        <v>0.05</v>
      </c>
      <c r="DH981">
        <v>2000</v>
      </c>
      <c r="DI981">
        <v>2000</v>
      </c>
      <c r="DM981">
        <v>56</v>
      </c>
    </row>
    <row r="982" spans="91:118" x14ac:dyDescent="0.25">
      <c r="CM982" t="s">
        <v>637</v>
      </c>
      <c r="CN982" t="s">
        <v>6</v>
      </c>
      <c r="CO982" t="s">
        <v>105</v>
      </c>
      <c r="CP982">
        <v>46087</v>
      </c>
      <c r="CQ982">
        <v>1</v>
      </c>
      <c r="CR982">
        <v>1</v>
      </c>
      <c r="CT982">
        <v>1</v>
      </c>
      <c r="CV982">
        <v>6.9444444444444444E-5</v>
      </c>
      <c r="CW982">
        <v>6.9444444444444444E-5</v>
      </c>
      <c r="CX982">
        <v>0.21390046296296297</v>
      </c>
      <c r="CY982">
        <v>0.11761574074074074</v>
      </c>
      <c r="CZ982">
        <v>55</v>
      </c>
      <c r="DA982">
        <v>152</v>
      </c>
      <c r="DB982">
        <v>10</v>
      </c>
      <c r="DC982">
        <v>1.6</v>
      </c>
      <c r="DD982">
        <v>49164</v>
      </c>
      <c r="DE982">
        <v>0.18179999999999999</v>
      </c>
      <c r="DM982">
        <v>56</v>
      </c>
    </row>
    <row r="983" spans="91:118" x14ac:dyDescent="0.25">
      <c r="CM983" t="s">
        <v>637</v>
      </c>
      <c r="CN983" t="s">
        <v>6</v>
      </c>
      <c r="CO983" t="s">
        <v>105</v>
      </c>
      <c r="CP983">
        <v>46093</v>
      </c>
      <c r="CQ983">
        <v>1</v>
      </c>
      <c r="CR983">
        <v>1</v>
      </c>
      <c r="CT983">
        <v>1</v>
      </c>
      <c r="CV983">
        <v>1.9675925925925926E-4</v>
      </c>
      <c r="CW983">
        <v>1.9675925925925926E-4</v>
      </c>
      <c r="CX983">
        <v>0.24557870370370372</v>
      </c>
      <c r="CY983">
        <v>0.1037037037037037</v>
      </c>
      <c r="CZ983">
        <v>116</v>
      </c>
      <c r="DA983">
        <v>240</v>
      </c>
      <c r="DB983">
        <v>25</v>
      </c>
      <c r="DC983">
        <v>1.64</v>
      </c>
      <c r="DD983">
        <v>30627</v>
      </c>
      <c r="DE983">
        <v>0.2155</v>
      </c>
      <c r="DM983">
        <v>56</v>
      </c>
    </row>
    <row r="984" spans="91:118" x14ac:dyDescent="0.25">
      <c r="CM984" t="s">
        <v>637</v>
      </c>
      <c r="CN984" t="s">
        <v>6</v>
      </c>
      <c r="CO984" t="s">
        <v>26</v>
      </c>
      <c r="CP984">
        <v>46100</v>
      </c>
      <c r="CQ984">
        <v>1</v>
      </c>
      <c r="CR984">
        <v>1</v>
      </c>
      <c r="CV984">
        <v>0</v>
      </c>
      <c r="CW984">
        <v>0</v>
      </c>
      <c r="CX984">
        <v>0</v>
      </c>
      <c r="CY984">
        <v>0</v>
      </c>
      <c r="DM984">
        <v>56</v>
      </c>
    </row>
    <row r="985" spans="91:118" x14ac:dyDescent="0.25">
      <c r="CM985" t="s">
        <v>637</v>
      </c>
      <c r="CN985" t="s">
        <v>6</v>
      </c>
      <c r="CO985" t="s">
        <v>37</v>
      </c>
      <c r="CP985">
        <v>46091</v>
      </c>
      <c r="CQ985">
        <v>1</v>
      </c>
      <c r="CR985">
        <v>1</v>
      </c>
      <c r="CT985">
        <v>1</v>
      </c>
      <c r="CV985">
        <v>1.3888888888888889E-4</v>
      </c>
      <c r="CW985">
        <v>1.3888888888888889E-4</v>
      </c>
      <c r="CX985">
        <v>0.27378472222222222</v>
      </c>
      <c r="CY985">
        <v>0.11540509259259259</v>
      </c>
      <c r="CZ985">
        <v>127</v>
      </c>
      <c r="DA985">
        <v>228</v>
      </c>
      <c r="DB985">
        <v>29</v>
      </c>
      <c r="DC985" t="s">
        <v>1009</v>
      </c>
      <c r="DD985">
        <v>13653</v>
      </c>
      <c r="DE985">
        <v>0.2283</v>
      </c>
      <c r="DF985">
        <v>2</v>
      </c>
      <c r="DG985">
        <v>6.9000000000000006E-2</v>
      </c>
      <c r="DH985">
        <v>564</v>
      </c>
      <c r="DI985">
        <v>282</v>
      </c>
      <c r="DM985">
        <v>56</v>
      </c>
    </row>
    <row r="986" spans="91:118" x14ac:dyDescent="0.25">
      <c r="CM986" t="s">
        <v>637</v>
      </c>
      <c r="CN986" t="s">
        <v>6</v>
      </c>
      <c r="CO986" t="s">
        <v>37</v>
      </c>
      <c r="CP986">
        <v>46100</v>
      </c>
      <c r="CQ986">
        <v>1</v>
      </c>
      <c r="CR986">
        <v>1</v>
      </c>
      <c r="CS986">
        <v>1</v>
      </c>
      <c r="CV986">
        <v>0.13949074074074075</v>
      </c>
      <c r="CW986">
        <v>0.13949074074074075</v>
      </c>
      <c r="CX986">
        <v>4.9305555555555554E-2</v>
      </c>
      <c r="CY986">
        <v>8.9606481481481481E-2</v>
      </c>
      <c r="CZ986">
        <v>30</v>
      </c>
      <c r="DA986">
        <v>38</v>
      </c>
      <c r="DB986">
        <v>9</v>
      </c>
      <c r="DC986" t="s">
        <v>721</v>
      </c>
      <c r="DD986">
        <v>45760</v>
      </c>
      <c r="DE986">
        <v>0.3</v>
      </c>
      <c r="DM986">
        <v>56</v>
      </c>
    </row>
    <row r="987" spans="91:118" x14ac:dyDescent="0.25">
      <c r="CM987" t="s">
        <v>637</v>
      </c>
      <c r="CN987" t="s">
        <v>6</v>
      </c>
      <c r="CO987" t="s">
        <v>35</v>
      </c>
      <c r="CP987">
        <v>46107</v>
      </c>
      <c r="CQ987">
        <v>1</v>
      </c>
      <c r="CR987">
        <v>1</v>
      </c>
      <c r="CT987">
        <v>1</v>
      </c>
      <c r="CV987">
        <v>8.1018518518518516E-5</v>
      </c>
      <c r="CW987">
        <v>8.1018518518518516E-5</v>
      </c>
      <c r="CX987">
        <v>0.22148148148148147</v>
      </c>
      <c r="CY987">
        <v>0.13043981481481481</v>
      </c>
      <c r="CZ987">
        <v>73</v>
      </c>
      <c r="DA987">
        <v>132</v>
      </c>
      <c r="DB987">
        <v>20</v>
      </c>
      <c r="DC987">
        <v>1.45</v>
      </c>
      <c r="DD987">
        <v>58114</v>
      </c>
      <c r="DE987">
        <v>0.27400000000000002</v>
      </c>
      <c r="DM987">
        <v>56</v>
      </c>
    </row>
    <row r="988" spans="91:118" x14ac:dyDescent="0.25">
      <c r="CM988" t="s">
        <v>637</v>
      </c>
      <c r="CN988" t="s">
        <v>6</v>
      </c>
      <c r="CO988" t="s">
        <v>11</v>
      </c>
      <c r="CP988">
        <v>46093</v>
      </c>
      <c r="CQ988">
        <v>1</v>
      </c>
      <c r="CR988">
        <v>1</v>
      </c>
      <c r="CT988">
        <v>1</v>
      </c>
      <c r="CV988">
        <v>1.7361111111111112E-4</v>
      </c>
      <c r="CW988">
        <v>1.7361111111111112E-4</v>
      </c>
      <c r="CX988">
        <v>0.26371527777777776</v>
      </c>
      <c r="CY988">
        <v>0.10962962962962963</v>
      </c>
      <c r="CZ988">
        <v>118</v>
      </c>
      <c r="DA988">
        <v>214</v>
      </c>
      <c r="DB988">
        <v>27</v>
      </c>
      <c r="DC988" t="s">
        <v>1001</v>
      </c>
      <c r="DD988">
        <v>18832</v>
      </c>
      <c r="DE988">
        <v>0.2288</v>
      </c>
      <c r="DM988">
        <v>56</v>
      </c>
    </row>
    <row r="989" spans="91:118" x14ac:dyDescent="0.25">
      <c r="CM989" t="s">
        <v>637</v>
      </c>
      <c r="CN989" t="s">
        <v>6</v>
      </c>
      <c r="CO989" t="s">
        <v>34</v>
      </c>
      <c r="CP989">
        <v>46087</v>
      </c>
      <c r="CQ989">
        <v>1</v>
      </c>
      <c r="CR989">
        <v>1</v>
      </c>
      <c r="CT989">
        <v>1</v>
      </c>
      <c r="CV989">
        <v>5.7870370370370373E-5</v>
      </c>
      <c r="CW989">
        <v>5.7870370370370373E-5</v>
      </c>
      <c r="CX989">
        <v>0.23417824074074073</v>
      </c>
      <c r="CY989">
        <v>0.10097222222222223</v>
      </c>
      <c r="CZ989">
        <v>114</v>
      </c>
      <c r="DA989">
        <v>161</v>
      </c>
      <c r="DB989">
        <v>8</v>
      </c>
      <c r="DC989">
        <v>1.75</v>
      </c>
      <c r="DD989">
        <v>19672</v>
      </c>
      <c r="DE989">
        <v>7.0199999999999999E-2</v>
      </c>
      <c r="DM989">
        <v>56</v>
      </c>
    </row>
    <row r="990" spans="91:118" x14ac:dyDescent="0.25">
      <c r="CM990" t="s">
        <v>637</v>
      </c>
      <c r="CN990" t="s">
        <v>7</v>
      </c>
      <c r="CO990" t="s">
        <v>41</v>
      </c>
      <c r="CP990">
        <v>46100</v>
      </c>
      <c r="CQ990">
        <v>1</v>
      </c>
      <c r="CR990">
        <v>1</v>
      </c>
      <c r="CT990">
        <v>1</v>
      </c>
      <c r="CV990">
        <v>0</v>
      </c>
      <c r="CW990">
        <v>0</v>
      </c>
      <c r="CX990">
        <v>0.18621527777777777</v>
      </c>
      <c r="CY990">
        <v>0.14743055555555556</v>
      </c>
      <c r="CZ990">
        <v>104</v>
      </c>
      <c r="DA990">
        <v>190</v>
      </c>
      <c r="DB990">
        <v>24</v>
      </c>
      <c r="DC990" t="s">
        <v>1027</v>
      </c>
      <c r="DD990">
        <v>10874</v>
      </c>
      <c r="DE990">
        <v>0.23080000000000001</v>
      </c>
      <c r="DM990">
        <v>56</v>
      </c>
    </row>
    <row r="991" spans="91:118" x14ac:dyDescent="0.25">
      <c r="CM991" t="s">
        <v>637</v>
      </c>
      <c r="CN991" t="s">
        <v>7</v>
      </c>
      <c r="CO991" t="s">
        <v>495</v>
      </c>
      <c r="CP991">
        <v>46093</v>
      </c>
      <c r="CQ991">
        <v>1</v>
      </c>
      <c r="CR991">
        <v>1</v>
      </c>
      <c r="CT991">
        <v>1</v>
      </c>
      <c r="CV991">
        <v>0</v>
      </c>
      <c r="CW991">
        <v>0</v>
      </c>
      <c r="CX991">
        <v>0.20355324074074074</v>
      </c>
      <c r="CY991">
        <v>0.17069444444444445</v>
      </c>
      <c r="CZ991">
        <v>154</v>
      </c>
      <c r="DA991">
        <v>321</v>
      </c>
      <c r="DB991">
        <v>36</v>
      </c>
      <c r="DC991">
        <v>1.75</v>
      </c>
      <c r="DD991">
        <v>11104</v>
      </c>
      <c r="DE991">
        <v>0.23380000000000001</v>
      </c>
      <c r="DM991">
        <v>56</v>
      </c>
    </row>
    <row r="992" spans="91:118" x14ac:dyDescent="0.25">
      <c r="CM992" t="s">
        <v>637</v>
      </c>
      <c r="CN992" t="s">
        <v>7</v>
      </c>
      <c r="CO992" t="s">
        <v>51</v>
      </c>
      <c r="CP992">
        <v>46091</v>
      </c>
      <c r="CQ992">
        <v>1</v>
      </c>
      <c r="CR992">
        <v>1</v>
      </c>
      <c r="CT992">
        <v>1</v>
      </c>
      <c r="CV992">
        <v>0</v>
      </c>
      <c r="CW992">
        <v>0</v>
      </c>
      <c r="CX992">
        <v>0.30609953703703702</v>
      </c>
      <c r="CY992">
        <v>0.10160879629629629</v>
      </c>
      <c r="CZ992">
        <v>118</v>
      </c>
      <c r="DA992">
        <v>218</v>
      </c>
      <c r="DB992">
        <v>15</v>
      </c>
      <c r="DC992" t="s">
        <v>860</v>
      </c>
      <c r="DD992">
        <v>16358</v>
      </c>
      <c r="DE992">
        <v>0.12709999999999999</v>
      </c>
      <c r="DM992">
        <v>56</v>
      </c>
    </row>
    <row r="993" spans="91:117" x14ac:dyDescent="0.25">
      <c r="CM993" t="s">
        <v>637</v>
      </c>
      <c r="CN993" t="s">
        <v>7</v>
      </c>
      <c r="CO993" t="s">
        <v>51</v>
      </c>
      <c r="CP993">
        <v>46100</v>
      </c>
      <c r="CQ993">
        <v>1</v>
      </c>
      <c r="CR993">
        <v>1</v>
      </c>
      <c r="CT993">
        <v>1</v>
      </c>
      <c r="CV993">
        <v>3.2291666666666666E-3</v>
      </c>
      <c r="CW993">
        <v>3.2291666666666666E-3</v>
      </c>
      <c r="CX993">
        <v>0.20952546296296296</v>
      </c>
      <c r="CY993">
        <v>0.11868055555555555</v>
      </c>
      <c r="CZ993">
        <v>98</v>
      </c>
      <c r="DA993">
        <v>205</v>
      </c>
      <c r="DB993">
        <v>9</v>
      </c>
      <c r="DC993" t="s">
        <v>772</v>
      </c>
      <c r="DD993">
        <v>37043</v>
      </c>
      <c r="DE993">
        <v>9.1800000000000007E-2</v>
      </c>
      <c r="DM993">
        <v>56</v>
      </c>
    </row>
    <row r="994" spans="91:117" x14ac:dyDescent="0.25">
      <c r="CM994" t="s">
        <v>637</v>
      </c>
      <c r="CN994" t="s">
        <v>7</v>
      </c>
      <c r="CO994" t="s">
        <v>49</v>
      </c>
      <c r="CP994">
        <v>46091</v>
      </c>
      <c r="CQ994">
        <v>1</v>
      </c>
      <c r="CR994">
        <v>1</v>
      </c>
      <c r="CT994">
        <v>1</v>
      </c>
      <c r="CV994">
        <v>0</v>
      </c>
      <c r="CW994">
        <v>0</v>
      </c>
      <c r="CX994">
        <v>0.30238425925925927</v>
      </c>
      <c r="CY994">
        <v>0.12612268518518518</v>
      </c>
      <c r="CZ994">
        <v>62</v>
      </c>
      <c r="DA994">
        <v>128</v>
      </c>
      <c r="DB994">
        <v>26</v>
      </c>
      <c r="DC994" t="s">
        <v>736</v>
      </c>
      <c r="DD994">
        <v>20483</v>
      </c>
      <c r="DE994">
        <v>0.4194</v>
      </c>
      <c r="DM994">
        <v>56</v>
      </c>
    </row>
    <row r="995" spans="91:117" x14ac:dyDescent="0.25">
      <c r="CM995" t="s">
        <v>637</v>
      </c>
      <c r="CN995" t="s">
        <v>7</v>
      </c>
      <c r="CO995" t="s">
        <v>49</v>
      </c>
      <c r="CP995">
        <v>46092</v>
      </c>
      <c r="CQ995">
        <v>1</v>
      </c>
      <c r="CR995">
        <v>1</v>
      </c>
      <c r="CT995">
        <v>1</v>
      </c>
      <c r="CV995">
        <v>0</v>
      </c>
      <c r="CW995">
        <v>0</v>
      </c>
      <c r="CX995">
        <v>0.23171296296296295</v>
      </c>
      <c r="CY995">
        <v>0.1070949074074074</v>
      </c>
      <c r="CZ995">
        <v>54</v>
      </c>
      <c r="DA995">
        <v>95</v>
      </c>
      <c r="DB995">
        <v>10</v>
      </c>
      <c r="DC995">
        <v>1.4</v>
      </c>
      <c r="DD995">
        <v>44361</v>
      </c>
      <c r="DE995">
        <v>0.1852</v>
      </c>
      <c r="DM995">
        <v>56</v>
      </c>
    </row>
    <row r="996" spans="91:117" x14ac:dyDescent="0.25">
      <c r="CM996" t="s">
        <v>637</v>
      </c>
      <c r="CN996" t="s">
        <v>7</v>
      </c>
      <c r="CO996" t="s">
        <v>49</v>
      </c>
      <c r="CP996">
        <v>46100</v>
      </c>
      <c r="CQ996">
        <v>1</v>
      </c>
      <c r="CR996">
        <v>1</v>
      </c>
      <c r="CT996">
        <v>1</v>
      </c>
      <c r="CV996">
        <v>0</v>
      </c>
      <c r="CW996">
        <v>0</v>
      </c>
      <c r="CX996">
        <v>0.21504629629629629</v>
      </c>
      <c r="CY996">
        <v>0.12490740740740741</v>
      </c>
      <c r="CZ996">
        <v>69</v>
      </c>
      <c r="DA996">
        <v>96</v>
      </c>
      <c r="DB996">
        <v>11</v>
      </c>
      <c r="DC996" t="s">
        <v>683</v>
      </c>
      <c r="DD996">
        <v>31865</v>
      </c>
      <c r="DE996">
        <v>0.15939999999999999</v>
      </c>
      <c r="DM996">
        <v>56</v>
      </c>
    </row>
    <row r="997" spans="91:117" x14ac:dyDescent="0.25">
      <c r="CM997" t="s">
        <v>637</v>
      </c>
      <c r="CN997" t="s">
        <v>7</v>
      </c>
      <c r="CO997" t="s">
        <v>565</v>
      </c>
      <c r="CP997">
        <v>46101</v>
      </c>
      <c r="CQ997">
        <v>1</v>
      </c>
      <c r="CR997">
        <v>1</v>
      </c>
      <c r="CT997">
        <v>1</v>
      </c>
      <c r="CV997">
        <v>1.5046296296296297E-4</v>
      </c>
      <c r="CW997">
        <v>1.5046296296296297E-4</v>
      </c>
      <c r="CX997">
        <v>0.1698611111111111</v>
      </c>
      <c r="CY997">
        <v>0.16541666666666666</v>
      </c>
      <c r="CZ997">
        <v>89</v>
      </c>
      <c r="DA997">
        <v>172</v>
      </c>
      <c r="DB997">
        <v>27</v>
      </c>
      <c r="DC997" t="s">
        <v>729</v>
      </c>
      <c r="DD997">
        <v>10557</v>
      </c>
      <c r="DE997">
        <v>0.3034</v>
      </c>
      <c r="DM997">
        <v>56</v>
      </c>
    </row>
    <row r="998" spans="91:117" x14ac:dyDescent="0.25">
      <c r="CM998" t="s">
        <v>637</v>
      </c>
      <c r="CN998" t="s">
        <v>7</v>
      </c>
      <c r="CO998" t="s">
        <v>549</v>
      </c>
      <c r="CP998">
        <v>46101</v>
      </c>
      <c r="CQ998">
        <v>1</v>
      </c>
      <c r="CR998">
        <v>1</v>
      </c>
      <c r="CT998">
        <v>1</v>
      </c>
      <c r="CV998">
        <v>6.5972222222222224E-4</v>
      </c>
      <c r="CW998">
        <v>6.5972222222222224E-4</v>
      </c>
      <c r="CX998">
        <v>0.22987268518518519</v>
      </c>
      <c r="CY998">
        <v>0.13275462962962964</v>
      </c>
      <c r="CZ998">
        <v>155</v>
      </c>
      <c r="DA998">
        <v>229</v>
      </c>
      <c r="DB998">
        <v>35</v>
      </c>
      <c r="DC998" t="s">
        <v>733</v>
      </c>
      <c r="DD998">
        <v>11885</v>
      </c>
      <c r="DE998">
        <v>0.2258</v>
      </c>
      <c r="DM998">
        <v>56</v>
      </c>
    </row>
    <row r="999" spans="91:117" x14ac:dyDescent="0.25">
      <c r="CM999" t="s">
        <v>637</v>
      </c>
      <c r="CN999" t="s">
        <v>7</v>
      </c>
      <c r="CO999" t="s">
        <v>73</v>
      </c>
      <c r="CP999">
        <v>46092</v>
      </c>
      <c r="CQ999">
        <v>1</v>
      </c>
      <c r="CR999">
        <v>1</v>
      </c>
      <c r="CT999">
        <v>1</v>
      </c>
      <c r="CV999">
        <v>1.3888888888888889E-4</v>
      </c>
      <c r="CW999">
        <v>1.3888888888888889E-4</v>
      </c>
      <c r="CX999">
        <v>0.2287962962962963</v>
      </c>
      <c r="CY999">
        <v>0.1200925925925926</v>
      </c>
      <c r="CZ999">
        <v>47</v>
      </c>
      <c r="DA999">
        <v>87</v>
      </c>
      <c r="DB999">
        <v>10</v>
      </c>
      <c r="DC999">
        <v>1.2</v>
      </c>
      <c r="DD999">
        <v>22705</v>
      </c>
      <c r="DE999">
        <v>0.21279999999999999</v>
      </c>
      <c r="DM999">
        <v>56</v>
      </c>
    </row>
    <row r="1000" spans="91:117" x14ac:dyDescent="0.25">
      <c r="CM1000" t="s">
        <v>637</v>
      </c>
      <c r="CN1000" t="s">
        <v>3</v>
      </c>
      <c r="CO1000" t="s">
        <v>174</v>
      </c>
      <c r="CP1000">
        <v>46087</v>
      </c>
      <c r="CQ1000">
        <v>1</v>
      </c>
      <c r="CR1000">
        <v>1</v>
      </c>
      <c r="CT1000">
        <v>1</v>
      </c>
      <c r="CV1000">
        <v>2.3148148148148147E-5</v>
      </c>
      <c r="CW1000">
        <v>2.3148148148148147E-5</v>
      </c>
      <c r="CX1000">
        <v>0.23327546296296298</v>
      </c>
      <c r="CY1000">
        <v>0.10232638888888888</v>
      </c>
      <c r="CZ1000">
        <v>203</v>
      </c>
      <c r="DA1000">
        <v>245</v>
      </c>
      <c r="DB1000">
        <v>19</v>
      </c>
      <c r="DC1000" t="s">
        <v>839</v>
      </c>
      <c r="DD1000">
        <v>33897</v>
      </c>
      <c r="DE1000">
        <v>9.3600000000000003E-2</v>
      </c>
      <c r="DM1000">
        <v>56</v>
      </c>
    </row>
    <row r="1001" spans="91:117" x14ac:dyDescent="0.25">
      <c r="CM1001" t="s">
        <v>637</v>
      </c>
      <c r="CN1001" t="s">
        <v>3</v>
      </c>
      <c r="CO1001" t="s">
        <v>174</v>
      </c>
      <c r="CP1001">
        <v>46105</v>
      </c>
      <c r="CQ1001">
        <v>1</v>
      </c>
      <c r="CR1001">
        <v>1</v>
      </c>
      <c r="CT1001">
        <v>1</v>
      </c>
      <c r="CV1001">
        <v>3.4722222222222222E-5</v>
      </c>
      <c r="CW1001">
        <v>3.4722222222222222E-5</v>
      </c>
      <c r="CX1001">
        <v>0.22377314814814814</v>
      </c>
      <c r="CY1001">
        <v>0.18385416666666668</v>
      </c>
      <c r="CZ1001">
        <v>159</v>
      </c>
      <c r="DA1001">
        <v>226</v>
      </c>
      <c r="DB1001">
        <v>22</v>
      </c>
      <c r="DC1001" t="s">
        <v>684</v>
      </c>
      <c r="DD1001">
        <v>17066</v>
      </c>
      <c r="DE1001">
        <v>0.1384</v>
      </c>
      <c r="DM1001">
        <v>56</v>
      </c>
    </row>
    <row r="1002" spans="91:117" x14ac:dyDescent="0.25">
      <c r="CM1002" t="s">
        <v>637</v>
      </c>
      <c r="CN1002" t="s">
        <v>3</v>
      </c>
      <c r="CO1002" t="s">
        <v>493</v>
      </c>
      <c r="CP1002">
        <v>46092</v>
      </c>
      <c r="CQ1002">
        <v>1</v>
      </c>
      <c r="CR1002">
        <v>1</v>
      </c>
      <c r="CT1002">
        <v>1</v>
      </c>
      <c r="CV1002">
        <v>0</v>
      </c>
      <c r="CW1002">
        <v>0</v>
      </c>
      <c r="CX1002">
        <v>0.2560648148148148</v>
      </c>
      <c r="CY1002">
        <v>7.1469907407407413E-2</v>
      </c>
      <c r="CZ1002">
        <v>181</v>
      </c>
      <c r="DA1002">
        <v>207</v>
      </c>
      <c r="DB1002">
        <v>25</v>
      </c>
      <c r="DC1002">
        <v>1.4</v>
      </c>
      <c r="DD1002">
        <v>22290</v>
      </c>
      <c r="DE1002">
        <v>0.1381</v>
      </c>
      <c r="DM1002">
        <v>56</v>
      </c>
    </row>
    <row r="1003" spans="91:117" x14ac:dyDescent="0.25">
      <c r="CM1003" t="s">
        <v>637</v>
      </c>
      <c r="CN1003" t="s">
        <v>3</v>
      </c>
      <c r="CO1003" t="s">
        <v>493</v>
      </c>
      <c r="CP1003">
        <v>46105</v>
      </c>
      <c r="CQ1003">
        <v>1</v>
      </c>
      <c r="CR1003">
        <v>1</v>
      </c>
      <c r="CT1003">
        <v>1</v>
      </c>
      <c r="CV1003">
        <v>0</v>
      </c>
      <c r="CW1003">
        <v>0</v>
      </c>
      <c r="CX1003">
        <v>0.25740740740740742</v>
      </c>
      <c r="CY1003">
        <v>0.12780092592592593</v>
      </c>
      <c r="CZ1003">
        <v>154</v>
      </c>
      <c r="DA1003">
        <v>256</v>
      </c>
      <c r="DB1003">
        <v>41</v>
      </c>
      <c r="DC1003" t="s">
        <v>1082</v>
      </c>
      <c r="DD1003">
        <v>29183</v>
      </c>
      <c r="DE1003">
        <v>0.26619999999999999</v>
      </c>
      <c r="DM1003">
        <v>56</v>
      </c>
    </row>
    <row r="1004" spans="91:117" x14ac:dyDescent="0.25">
      <c r="CM1004" t="s">
        <v>637</v>
      </c>
      <c r="CN1004" t="s">
        <v>3</v>
      </c>
      <c r="CO1004" t="s">
        <v>32</v>
      </c>
      <c r="CP1004">
        <v>46091</v>
      </c>
      <c r="CQ1004">
        <v>1</v>
      </c>
      <c r="CR1004">
        <v>1</v>
      </c>
      <c r="CT1004">
        <v>1</v>
      </c>
      <c r="CV1004">
        <v>1.3888888888888889E-4</v>
      </c>
      <c r="CW1004">
        <v>1.3888888888888889E-4</v>
      </c>
      <c r="CX1004">
        <v>0.33438657407407407</v>
      </c>
      <c r="CY1004">
        <v>8.6412037037037037E-2</v>
      </c>
      <c r="CZ1004">
        <v>118</v>
      </c>
      <c r="DA1004">
        <v>290</v>
      </c>
      <c r="DB1004">
        <v>37</v>
      </c>
      <c r="DC1004" t="s">
        <v>1056</v>
      </c>
      <c r="DD1004">
        <v>36950</v>
      </c>
      <c r="DE1004">
        <v>0.31359999999999999</v>
      </c>
      <c r="DM1004">
        <v>56</v>
      </c>
    </row>
    <row r="1005" spans="91:117" x14ac:dyDescent="0.25">
      <c r="CM1005" t="s">
        <v>637</v>
      </c>
      <c r="CN1005" t="s">
        <v>3</v>
      </c>
      <c r="CO1005" t="s">
        <v>96</v>
      </c>
      <c r="CP1005">
        <v>46091</v>
      </c>
      <c r="CQ1005">
        <v>1</v>
      </c>
      <c r="CR1005">
        <v>1</v>
      </c>
      <c r="CT1005">
        <v>1</v>
      </c>
      <c r="CV1005">
        <v>0</v>
      </c>
      <c r="CW1005">
        <v>0</v>
      </c>
      <c r="CX1005">
        <v>0.35214120370370372</v>
      </c>
      <c r="CY1005">
        <v>7.930555555555556E-2</v>
      </c>
      <c r="CZ1005">
        <v>94</v>
      </c>
      <c r="DA1005">
        <v>200</v>
      </c>
      <c r="DB1005">
        <v>20</v>
      </c>
      <c r="DC1005">
        <v>1.9</v>
      </c>
      <c r="DD1005">
        <v>25178</v>
      </c>
      <c r="DE1005">
        <v>0.21279999999999999</v>
      </c>
      <c r="DM1005">
        <v>56</v>
      </c>
    </row>
    <row r="1006" spans="91:117" x14ac:dyDescent="0.25">
      <c r="CM1006" t="s">
        <v>637</v>
      </c>
      <c r="CN1006" t="s">
        <v>3</v>
      </c>
      <c r="CO1006" t="s">
        <v>96</v>
      </c>
      <c r="CP1006">
        <v>46105</v>
      </c>
      <c r="CQ1006">
        <v>1</v>
      </c>
      <c r="CR1006">
        <v>1</v>
      </c>
      <c r="CT1006">
        <v>1</v>
      </c>
      <c r="CV1006">
        <v>0</v>
      </c>
      <c r="CW1006">
        <v>0</v>
      </c>
      <c r="CX1006">
        <v>0.13196759259259258</v>
      </c>
      <c r="CY1006">
        <v>8.6273148148148154E-2</v>
      </c>
      <c r="CZ1006">
        <v>56</v>
      </c>
      <c r="DA1006">
        <v>110</v>
      </c>
      <c r="DB1006">
        <v>14</v>
      </c>
      <c r="DC1006" t="s">
        <v>991</v>
      </c>
      <c r="DD1006">
        <v>35943</v>
      </c>
      <c r="DE1006">
        <v>0.25</v>
      </c>
      <c r="DM1006">
        <v>56</v>
      </c>
    </row>
    <row r="1007" spans="91:117" x14ac:dyDescent="0.25">
      <c r="CM1007" t="s">
        <v>637</v>
      </c>
      <c r="CN1007" t="s">
        <v>3</v>
      </c>
      <c r="CO1007" t="s">
        <v>68</v>
      </c>
      <c r="CP1007">
        <v>46105</v>
      </c>
      <c r="CQ1007">
        <v>1</v>
      </c>
      <c r="CR1007">
        <v>1</v>
      </c>
      <c r="CT1007">
        <v>1</v>
      </c>
      <c r="CV1007">
        <v>1.9675925925925926E-4</v>
      </c>
      <c r="CW1007">
        <v>1.9675925925925926E-4</v>
      </c>
      <c r="CX1007">
        <v>0.201875</v>
      </c>
      <c r="CY1007">
        <v>0.12429398148148148</v>
      </c>
      <c r="CZ1007">
        <v>99</v>
      </c>
      <c r="DA1007">
        <v>144</v>
      </c>
      <c r="DB1007">
        <v>22</v>
      </c>
      <c r="DC1007">
        <v>1.5</v>
      </c>
      <c r="DD1007">
        <v>41730</v>
      </c>
      <c r="DE1007">
        <v>0.22220000000000001</v>
      </c>
      <c r="DM1007">
        <v>56</v>
      </c>
    </row>
    <row r="1008" spans="91:117" x14ac:dyDescent="0.25">
      <c r="CM1008" t="s">
        <v>637</v>
      </c>
      <c r="CN1008" t="s">
        <v>3</v>
      </c>
      <c r="CO1008" t="s">
        <v>68</v>
      </c>
      <c r="CP1008">
        <v>46112</v>
      </c>
      <c r="CQ1008">
        <v>1</v>
      </c>
      <c r="CR1008">
        <v>1</v>
      </c>
      <c r="CT1008">
        <v>1</v>
      </c>
      <c r="CV1008">
        <v>5.7870370370370373E-5</v>
      </c>
      <c r="CW1008">
        <v>5.7870370370370373E-5</v>
      </c>
      <c r="CX1008">
        <v>0.19252314814814814</v>
      </c>
      <c r="CY1008">
        <v>0.17406250000000001</v>
      </c>
      <c r="CZ1008">
        <v>73</v>
      </c>
      <c r="DA1008">
        <v>105</v>
      </c>
      <c r="DB1008">
        <v>19</v>
      </c>
      <c r="DC1008" t="s">
        <v>971</v>
      </c>
      <c r="DD1008">
        <v>53907</v>
      </c>
      <c r="DE1008">
        <v>0.26029999999999998</v>
      </c>
      <c r="DF1008">
        <v>1</v>
      </c>
      <c r="DG1008">
        <v>5.2600000000000001E-2</v>
      </c>
      <c r="DH1008">
        <v>1200</v>
      </c>
      <c r="DI1008">
        <v>1200</v>
      </c>
      <c r="DM1008">
        <v>56</v>
      </c>
    </row>
    <row r="1009" spans="91:118" x14ac:dyDescent="0.25">
      <c r="CM1009" t="s">
        <v>637</v>
      </c>
      <c r="CN1009" t="s">
        <v>3</v>
      </c>
      <c r="CO1009" t="s">
        <v>29</v>
      </c>
      <c r="CP1009">
        <v>46084</v>
      </c>
      <c r="CQ1009">
        <v>1</v>
      </c>
      <c r="CR1009">
        <v>1</v>
      </c>
      <c r="CT1009">
        <v>1</v>
      </c>
      <c r="CV1009">
        <v>1.5046296296296297E-4</v>
      </c>
      <c r="CW1009">
        <v>1.5046296296296297E-4</v>
      </c>
      <c r="CX1009">
        <v>0.29312500000000002</v>
      </c>
      <c r="CY1009">
        <v>0.12224537037037037</v>
      </c>
      <c r="CZ1009">
        <v>100</v>
      </c>
      <c r="DA1009">
        <v>210</v>
      </c>
      <c r="DB1009">
        <v>32</v>
      </c>
      <c r="DC1009">
        <v>2.15625</v>
      </c>
      <c r="DD1009">
        <v>16400</v>
      </c>
      <c r="DE1009">
        <v>0.32</v>
      </c>
      <c r="DF1009">
        <v>2</v>
      </c>
      <c r="DG1009">
        <v>6.25E-2</v>
      </c>
      <c r="DH1009">
        <v>850</v>
      </c>
      <c r="DI1009">
        <v>425</v>
      </c>
      <c r="DJ1009">
        <v>500</v>
      </c>
      <c r="DK1009">
        <v>0.58819999999999995</v>
      </c>
      <c r="DL1009">
        <v>0.18</v>
      </c>
      <c r="DM1009">
        <v>56</v>
      </c>
      <c r="DN1009">
        <v>500</v>
      </c>
    </row>
    <row r="1010" spans="91:118" x14ac:dyDescent="0.25">
      <c r="CM1010" t="s">
        <v>637</v>
      </c>
      <c r="CN1010" t="s">
        <v>3</v>
      </c>
      <c r="CO1010" t="s">
        <v>29</v>
      </c>
      <c r="CP1010">
        <v>46092</v>
      </c>
      <c r="CQ1010">
        <v>1</v>
      </c>
      <c r="CR1010">
        <v>1</v>
      </c>
      <c r="CT1010">
        <v>1</v>
      </c>
      <c r="CV1010">
        <v>4.3981481481481481E-4</v>
      </c>
      <c r="CW1010">
        <v>4.3981481481481481E-4</v>
      </c>
      <c r="CX1010">
        <v>0.27496527777777779</v>
      </c>
      <c r="CY1010">
        <v>5.4189814814814816E-2</v>
      </c>
      <c r="CZ1010">
        <v>83</v>
      </c>
      <c r="DA1010">
        <v>192</v>
      </c>
      <c r="DB1010">
        <v>12</v>
      </c>
      <c r="DC1010" t="s">
        <v>706</v>
      </c>
      <c r="DD1010">
        <v>24820</v>
      </c>
      <c r="DE1010">
        <v>0.14460000000000001</v>
      </c>
      <c r="DM1010">
        <v>56</v>
      </c>
    </row>
    <row r="1011" spans="91:118" x14ac:dyDescent="0.25">
      <c r="CM1011" t="s">
        <v>637</v>
      </c>
      <c r="CN1011" t="s">
        <v>3</v>
      </c>
      <c r="CO1011" t="s">
        <v>79</v>
      </c>
      <c r="CP1011">
        <v>46087</v>
      </c>
      <c r="CQ1011">
        <v>1</v>
      </c>
      <c r="CR1011">
        <v>1</v>
      </c>
      <c r="CT1011">
        <v>1</v>
      </c>
      <c r="CV1011">
        <v>2.5810185185185185E-3</v>
      </c>
      <c r="CW1011">
        <v>2.5810185185185185E-3</v>
      </c>
      <c r="CX1011">
        <v>0.20092592592592592</v>
      </c>
      <c r="CY1011">
        <v>5.6539351851851855E-2</v>
      </c>
      <c r="CZ1011">
        <v>65</v>
      </c>
      <c r="DA1011">
        <v>126</v>
      </c>
      <c r="DB1011">
        <v>11</v>
      </c>
      <c r="DC1011" t="s">
        <v>683</v>
      </c>
      <c r="DD1011">
        <v>41014</v>
      </c>
      <c r="DE1011">
        <v>0.16919999999999999</v>
      </c>
      <c r="DM1011">
        <v>56</v>
      </c>
    </row>
    <row r="1012" spans="91:118" x14ac:dyDescent="0.25">
      <c r="CM1012" t="s">
        <v>637</v>
      </c>
      <c r="CN1012" t="s">
        <v>3</v>
      </c>
      <c r="CO1012" t="s">
        <v>76</v>
      </c>
      <c r="CP1012">
        <v>46092</v>
      </c>
      <c r="CQ1012">
        <v>1</v>
      </c>
      <c r="CR1012">
        <v>1</v>
      </c>
      <c r="CT1012">
        <v>1</v>
      </c>
      <c r="CV1012">
        <v>2.3148148148148149E-4</v>
      </c>
      <c r="CW1012">
        <v>2.3148148148148149E-4</v>
      </c>
      <c r="CX1012">
        <v>0.2691898148148148</v>
      </c>
      <c r="CY1012">
        <v>7.3043981481481488E-2</v>
      </c>
      <c r="CZ1012">
        <v>71</v>
      </c>
      <c r="DA1012">
        <v>91</v>
      </c>
      <c r="DB1012">
        <v>15</v>
      </c>
      <c r="DC1012" t="s">
        <v>901</v>
      </c>
      <c r="DD1012">
        <v>30132</v>
      </c>
      <c r="DE1012">
        <v>0.21129999999999999</v>
      </c>
      <c r="DM1012">
        <v>56</v>
      </c>
    </row>
    <row r="1013" spans="91:118" x14ac:dyDescent="0.25">
      <c r="CM1013" t="s">
        <v>637</v>
      </c>
      <c r="CN1013" t="s">
        <v>125</v>
      </c>
      <c r="CO1013" t="s">
        <v>18</v>
      </c>
      <c r="CP1013">
        <v>46083</v>
      </c>
      <c r="CQ1013">
        <v>1</v>
      </c>
      <c r="CR1013">
        <v>1</v>
      </c>
      <c r="CT1013">
        <v>1</v>
      </c>
      <c r="CV1013">
        <v>0</v>
      </c>
      <c r="CW1013">
        <v>0</v>
      </c>
      <c r="CX1013">
        <v>0.28030092592592593</v>
      </c>
      <c r="CY1013">
        <v>5.2418981481481483E-2</v>
      </c>
      <c r="CZ1013">
        <v>134</v>
      </c>
      <c r="DA1013">
        <v>236</v>
      </c>
      <c r="DB1013">
        <v>22</v>
      </c>
      <c r="DC1013" t="s">
        <v>720</v>
      </c>
      <c r="DD1013">
        <v>31475</v>
      </c>
      <c r="DE1013">
        <v>0.16420000000000001</v>
      </c>
      <c r="DF1013">
        <v>6</v>
      </c>
      <c r="DG1013">
        <v>0.2727</v>
      </c>
      <c r="DH1013">
        <v>8555</v>
      </c>
      <c r="DI1013">
        <v>1426</v>
      </c>
      <c r="DJ1013">
        <v>6055</v>
      </c>
      <c r="DK1013">
        <v>0.70779999999999998</v>
      </c>
      <c r="DM1013">
        <v>54</v>
      </c>
      <c r="DN1013">
        <v>1211</v>
      </c>
    </row>
    <row r="1014" spans="91:118" x14ac:dyDescent="0.25">
      <c r="CM1014" t="s">
        <v>637</v>
      </c>
      <c r="CN1014" t="s">
        <v>125</v>
      </c>
      <c r="CO1014" t="s">
        <v>85</v>
      </c>
      <c r="CP1014">
        <v>46097</v>
      </c>
      <c r="CQ1014">
        <v>1</v>
      </c>
      <c r="CR1014">
        <v>1</v>
      </c>
      <c r="CT1014">
        <v>1</v>
      </c>
      <c r="CV1014">
        <v>0</v>
      </c>
      <c r="CW1014">
        <v>0</v>
      </c>
      <c r="CX1014">
        <v>0.31092592592592594</v>
      </c>
      <c r="CY1014">
        <v>0.10111111111111111</v>
      </c>
      <c r="CZ1014">
        <v>90</v>
      </c>
      <c r="DA1014">
        <v>202</v>
      </c>
      <c r="DB1014">
        <v>36</v>
      </c>
      <c r="DC1014" t="s">
        <v>677</v>
      </c>
      <c r="DD1014">
        <v>23983</v>
      </c>
      <c r="DE1014">
        <v>0.4</v>
      </c>
      <c r="DF1014">
        <v>2</v>
      </c>
      <c r="DG1014">
        <v>5.5599999999999997E-2</v>
      </c>
      <c r="DH1014">
        <v>4000</v>
      </c>
      <c r="DI1014">
        <v>2000</v>
      </c>
      <c r="DM1014">
        <v>54</v>
      </c>
    </row>
    <row r="1015" spans="91:118" x14ac:dyDescent="0.25">
      <c r="CM1015" t="s">
        <v>637</v>
      </c>
      <c r="CN1015" t="s">
        <v>125</v>
      </c>
      <c r="CO1015" t="s">
        <v>61</v>
      </c>
      <c r="CP1015">
        <v>46097</v>
      </c>
      <c r="CQ1015">
        <v>1</v>
      </c>
      <c r="CR1015">
        <v>1</v>
      </c>
      <c r="CT1015">
        <v>1</v>
      </c>
      <c r="CV1015">
        <v>1.0416666666666667E-4</v>
      </c>
      <c r="CW1015">
        <v>1.0416666666666667E-4</v>
      </c>
      <c r="CX1015">
        <v>0.29263888888888889</v>
      </c>
      <c r="CY1015">
        <v>0.10375</v>
      </c>
      <c r="CZ1015">
        <v>99</v>
      </c>
      <c r="DA1015">
        <v>267</v>
      </c>
      <c r="DB1015">
        <v>32</v>
      </c>
      <c r="DC1015">
        <v>1.8125</v>
      </c>
      <c r="DD1015">
        <v>34558</v>
      </c>
      <c r="DE1015">
        <v>0.32319999999999999</v>
      </c>
      <c r="DF1015">
        <v>1</v>
      </c>
      <c r="DG1015">
        <v>3.1300000000000001E-2</v>
      </c>
      <c r="DH1015">
        <v>1000</v>
      </c>
      <c r="DI1015">
        <v>1000</v>
      </c>
      <c r="DM1015">
        <v>54</v>
      </c>
    </row>
    <row r="1016" spans="91:118" x14ac:dyDescent="0.25">
      <c r="CM1016" t="s">
        <v>637</v>
      </c>
      <c r="CN1016" t="s">
        <v>6</v>
      </c>
      <c r="CO1016" t="s">
        <v>37</v>
      </c>
      <c r="CP1016">
        <v>46085</v>
      </c>
      <c r="CQ1016">
        <v>1</v>
      </c>
      <c r="CR1016">
        <v>1</v>
      </c>
      <c r="CS1016">
        <v>1</v>
      </c>
      <c r="CV1016">
        <v>0.1560300925925926</v>
      </c>
      <c r="CW1016">
        <v>0.1560300925925926</v>
      </c>
      <c r="CX1016">
        <v>0.1064699074074074</v>
      </c>
      <c r="CY1016">
        <v>0.13827546296296298</v>
      </c>
      <c r="CZ1016">
        <v>64</v>
      </c>
      <c r="DA1016">
        <v>78</v>
      </c>
      <c r="DB1016">
        <v>13</v>
      </c>
      <c r="DC1016" t="s">
        <v>707</v>
      </c>
      <c r="DD1016">
        <v>21431</v>
      </c>
      <c r="DE1016">
        <v>0.2031</v>
      </c>
      <c r="DF1016">
        <v>2</v>
      </c>
      <c r="DG1016">
        <v>0.15379999999999999</v>
      </c>
      <c r="DH1016">
        <v>1260</v>
      </c>
      <c r="DI1016">
        <v>630</v>
      </c>
      <c r="DJ1016">
        <v>840</v>
      </c>
      <c r="DK1016">
        <v>0.66669999999999996</v>
      </c>
      <c r="DM1016">
        <v>54</v>
      </c>
      <c r="DN1016">
        <v>840</v>
      </c>
    </row>
    <row r="1017" spans="91:118" x14ac:dyDescent="0.25">
      <c r="CM1017" t="s">
        <v>637</v>
      </c>
      <c r="CN1017" t="s">
        <v>7</v>
      </c>
      <c r="CO1017" t="s">
        <v>565</v>
      </c>
      <c r="CP1017">
        <v>46112</v>
      </c>
      <c r="CQ1017">
        <v>1</v>
      </c>
      <c r="CR1017">
        <v>1</v>
      </c>
      <c r="CT1017">
        <v>1</v>
      </c>
      <c r="CV1017">
        <v>1.0416666666666667E-4</v>
      </c>
      <c r="CW1017">
        <v>1.0416666666666667E-4</v>
      </c>
      <c r="CX1017">
        <v>0.11009259259259259</v>
      </c>
      <c r="CY1017">
        <v>0.26504629629629628</v>
      </c>
      <c r="CZ1017">
        <v>65</v>
      </c>
      <c r="DA1017">
        <v>91</v>
      </c>
      <c r="DB1017">
        <v>24</v>
      </c>
      <c r="DC1017" t="s">
        <v>721</v>
      </c>
      <c r="DD1017">
        <v>14060</v>
      </c>
      <c r="DE1017">
        <v>0.36919999999999997</v>
      </c>
      <c r="DF1017">
        <v>1</v>
      </c>
      <c r="DG1017">
        <v>4.1700000000000001E-2</v>
      </c>
      <c r="DH1017">
        <v>1000</v>
      </c>
      <c r="DI1017">
        <v>1000</v>
      </c>
      <c r="DM1017">
        <v>54</v>
      </c>
    </row>
    <row r="1018" spans="91:118" x14ac:dyDescent="0.25">
      <c r="CM1018" t="s">
        <v>637</v>
      </c>
      <c r="CN1018" t="s">
        <v>7</v>
      </c>
      <c r="CO1018" t="s">
        <v>557</v>
      </c>
      <c r="CP1018">
        <v>46083</v>
      </c>
      <c r="CQ1018">
        <v>1</v>
      </c>
      <c r="CR1018">
        <v>1</v>
      </c>
      <c r="CS1018">
        <v>1</v>
      </c>
      <c r="CV1018">
        <v>4.4270833333333336E-2</v>
      </c>
      <c r="CW1018">
        <v>4.4270833333333336E-2</v>
      </c>
      <c r="CX1018">
        <v>0.21760416666666665</v>
      </c>
      <c r="CY1018">
        <v>7.6805555555555557E-2</v>
      </c>
      <c r="CZ1018">
        <v>88</v>
      </c>
      <c r="DA1018">
        <v>103</v>
      </c>
      <c r="DB1018">
        <v>25</v>
      </c>
      <c r="DC1018">
        <v>1.4</v>
      </c>
      <c r="DD1018">
        <v>5554</v>
      </c>
      <c r="DE1018">
        <v>0.28410000000000002</v>
      </c>
      <c r="DF1018">
        <v>2</v>
      </c>
      <c r="DG1018">
        <v>0.08</v>
      </c>
      <c r="DH1018">
        <v>560</v>
      </c>
      <c r="DI1018">
        <v>280</v>
      </c>
      <c r="DJ1018">
        <v>300</v>
      </c>
      <c r="DK1018">
        <v>0.53569999999999995</v>
      </c>
      <c r="DM1018">
        <v>54</v>
      </c>
      <c r="DN1018">
        <v>300</v>
      </c>
    </row>
    <row r="1019" spans="91:118" x14ac:dyDescent="0.25">
      <c r="CM1019" t="s">
        <v>637</v>
      </c>
      <c r="CN1019" t="s">
        <v>3</v>
      </c>
      <c r="CO1019" t="s">
        <v>493</v>
      </c>
      <c r="CP1019">
        <v>46083</v>
      </c>
      <c r="CQ1019">
        <v>1</v>
      </c>
      <c r="CR1019">
        <v>1</v>
      </c>
      <c r="CT1019">
        <v>1</v>
      </c>
      <c r="CV1019">
        <v>1.6435185185185185E-3</v>
      </c>
      <c r="CW1019">
        <v>1.6435185185185185E-3</v>
      </c>
      <c r="CX1019">
        <v>0.2863310185185185</v>
      </c>
      <c r="CY1019">
        <v>4.9340277777777775E-2</v>
      </c>
      <c r="CZ1019">
        <v>92</v>
      </c>
      <c r="DA1019">
        <v>158</v>
      </c>
      <c r="DB1019">
        <v>46</v>
      </c>
      <c r="DC1019" t="s">
        <v>751</v>
      </c>
      <c r="DD1019">
        <v>23755</v>
      </c>
      <c r="DE1019">
        <v>0.5</v>
      </c>
      <c r="DF1019">
        <v>5</v>
      </c>
      <c r="DG1019">
        <v>0.1087</v>
      </c>
      <c r="DH1019">
        <v>3780</v>
      </c>
      <c r="DI1019">
        <v>756</v>
      </c>
      <c r="DJ1019">
        <v>3220</v>
      </c>
      <c r="DK1019">
        <v>0.85189999999999999</v>
      </c>
      <c r="DM1019">
        <v>54</v>
      </c>
      <c r="DN1019">
        <v>1610</v>
      </c>
    </row>
    <row r="1020" spans="91:118" x14ac:dyDescent="0.25">
      <c r="CM1020" t="s">
        <v>637</v>
      </c>
      <c r="CN1020" t="s">
        <v>3</v>
      </c>
      <c r="CO1020" t="s">
        <v>493</v>
      </c>
      <c r="CP1020">
        <v>46107</v>
      </c>
      <c r="CQ1020">
        <v>1</v>
      </c>
      <c r="CR1020">
        <v>1</v>
      </c>
      <c r="CT1020">
        <v>1</v>
      </c>
      <c r="CV1020">
        <v>8.1018518518518516E-5</v>
      </c>
      <c r="CW1020">
        <v>8.1018518518518516E-5</v>
      </c>
      <c r="CX1020">
        <v>0.20208333333333334</v>
      </c>
      <c r="CY1020">
        <v>0.13545138888888889</v>
      </c>
      <c r="CZ1020">
        <v>108</v>
      </c>
      <c r="DA1020">
        <v>156</v>
      </c>
      <c r="DB1020">
        <v>22</v>
      </c>
      <c r="DC1020" t="s">
        <v>876</v>
      </c>
      <c r="DD1020">
        <v>22025</v>
      </c>
      <c r="DE1020">
        <v>0.20369999999999999</v>
      </c>
      <c r="DF1020">
        <v>2</v>
      </c>
      <c r="DG1020">
        <v>9.0899999999999995E-2</v>
      </c>
      <c r="DH1020">
        <v>797</v>
      </c>
      <c r="DI1020">
        <v>399</v>
      </c>
      <c r="DJ1020">
        <v>97</v>
      </c>
      <c r="DK1020">
        <v>0.1217</v>
      </c>
      <c r="DL1020">
        <v>5.96E-2</v>
      </c>
      <c r="DM1020">
        <v>54</v>
      </c>
      <c r="DN1020">
        <v>97</v>
      </c>
    </row>
    <row r="1021" spans="91:118" x14ac:dyDescent="0.25">
      <c r="CM1021" t="s">
        <v>637</v>
      </c>
      <c r="CN1021" t="s">
        <v>3</v>
      </c>
      <c r="CO1021" t="s">
        <v>68</v>
      </c>
      <c r="CP1021">
        <v>46084</v>
      </c>
      <c r="CQ1021">
        <v>1</v>
      </c>
      <c r="CR1021">
        <v>1</v>
      </c>
      <c r="CT1021">
        <v>1</v>
      </c>
      <c r="CV1021">
        <v>1.6203703703703703E-4</v>
      </c>
      <c r="CW1021">
        <v>1.6203703703703703E-4</v>
      </c>
      <c r="CX1021">
        <v>0.29802083333333335</v>
      </c>
      <c r="CY1021">
        <v>0.10803240740740741</v>
      </c>
      <c r="CZ1021">
        <v>110</v>
      </c>
      <c r="DA1021">
        <v>221</v>
      </c>
      <c r="DB1021">
        <v>26</v>
      </c>
      <c r="DC1021" t="s">
        <v>760</v>
      </c>
      <c r="DD1021">
        <v>32130</v>
      </c>
      <c r="DE1021">
        <v>0.2364</v>
      </c>
      <c r="DF1021">
        <v>2</v>
      </c>
      <c r="DG1021">
        <v>7.6899999999999996E-2</v>
      </c>
      <c r="DH1021">
        <v>2200</v>
      </c>
      <c r="DI1021">
        <v>1100</v>
      </c>
      <c r="DJ1021">
        <v>1200</v>
      </c>
      <c r="DK1021">
        <v>0.54549999999999998</v>
      </c>
      <c r="DL1021">
        <v>0.15509999999999999</v>
      </c>
      <c r="DM1021">
        <v>54</v>
      </c>
      <c r="DN1021">
        <v>600</v>
      </c>
    </row>
    <row r="1022" spans="91:118" x14ac:dyDescent="0.25">
      <c r="CM1022" t="s">
        <v>637</v>
      </c>
      <c r="CN1022" t="s">
        <v>2</v>
      </c>
      <c r="CO1022" t="s">
        <v>42</v>
      </c>
      <c r="CP1022">
        <v>46086</v>
      </c>
      <c r="CQ1022">
        <v>1</v>
      </c>
      <c r="CR1022">
        <v>1</v>
      </c>
      <c r="CV1022">
        <v>0</v>
      </c>
      <c r="CW1022">
        <v>0</v>
      </c>
      <c r="CX1022">
        <v>0</v>
      </c>
      <c r="CY1022">
        <v>0</v>
      </c>
      <c r="DM1022">
        <v>52</v>
      </c>
    </row>
    <row r="1023" spans="91:118" x14ac:dyDescent="0.25">
      <c r="CM1023" t="s">
        <v>637</v>
      </c>
      <c r="CN1023" t="s">
        <v>2</v>
      </c>
      <c r="CO1023" t="s">
        <v>564</v>
      </c>
      <c r="CP1023">
        <v>46086</v>
      </c>
      <c r="CQ1023">
        <v>1</v>
      </c>
      <c r="CR1023">
        <v>1</v>
      </c>
      <c r="CU1023">
        <v>1</v>
      </c>
      <c r="CV1023">
        <v>0</v>
      </c>
      <c r="CW1023">
        <v>0</v>
      </c>
      <c r="CX1023">
        <v>0</v>
      </c>
      <c r="CY1023">
        <v>0</v>
      </c>
      <c r="DM1023">
        <v>52</v>
      </c>
    </row>
    <row r="1024" spans="91:118" x14ac:dyDescent="0.25">
      <c r="CM1024" t="s">
        <v>637</v>
      </c>
      <c r="CN1024" t="s">
        <v>6</v>
      </c>
      <c r="CO1024" t="s">
        <v>26</v>
      </c>
      <c r="CP1024">
        <v>46097</v>
      </c>
      <c r="CQ1024">
        <v>1</v>
      </c>
      <c r="CR1024">
        <v>1</v>
      </c>
      <c r="CV1024">
        <v>0</v>
      </c>
      <c r="CW1024">
        <v>0</v>
      </c>
      <c r="CX1024">
        <v>0</v>
      </c>
      <c r="CY1024">
        <v>0</v>
      </c>
      <c r="DM1024">
        <v>52</v>
      </c>
    </row>
    <row r="1025" spans="91:118" x14ac:dyDescent="0.25">
      <c r="CM1025" t="s">
        <v>637</v>
      </c>
      <c r="CN1025" t="s">
        <v>7</v>
      </c>
      <c r="CO1025" t="s">
        <v>58</v>
      </c>
      <c r="CP1025">
        <v>46091</v>
      </c>
      <c r="CQ1025">
        <v>1</v>
      </c>
      <c r="CR1025">
        <v>1</v>
      </c>
      <c r="CV1025">
        <v>0</v>
      </c>
      <c r="CW1025">
        <v>0</v>
      </c>
      <c r="CX1025">
        <v>0</v>
      </c>
      <c r="CY1025">
        <v>0</v>
      </c>
      <c r="DM1025">
        <v>52</v>
      </c>
    </row>
    <row r="1026" spans="91:118" x14ac:dyDescent="0.25">
      <c r="CM1026" t="s">
        <v>637</v>
      </c>
      <c r="CN1026" t="s">
        <v>7</v>
      </c>
      <c r="CO1026" t="s">
        <v>58</v>
      </c>
      <c r="CP1026">
        <v>46100</v>
      </c>
      <c r="CQ1026">
        <v>1</v>
      </c>
      <c r="CR1026">
        <v>1</v>
      </c>
      <c r="CV1026">
        <v>0</v>
      </c>
      <c r="CW1026">
        <v>0</v>
      </c>
      <c r="CX1026">
        <v>0</v>
      </c>
      <c r="CY1026">
        <v>0</v>
      </c>
      <c r="DM1026">
        <v>52</v>
      </c>
    </row>
    <row r="1027" spans="91:118" x14ac:dyDescent="0.25">
      <c r="CM1027" t="s">
        <v>637</v>
      </c>
      <c r="CN1027" t="s">
        <v>7</v>
      </c>
      <c r="CO1027" t="s">
        <v>58</v>
      </c>
      <c r="CP1027">
        <v>46101</v>
      </c>
      <c r="CQ1027">
        <v>1</v>
      </c>
      <c r="CR1027">
        <v>1</v>
      </c>
      <c r="CV1027">
        <v>0</v>
      </c>
      <c r="CW1027">
        <v>0</v>
      </c>
      <c r="CX1027">
        <v>0</v>
      </c>
      <c r="CY1027">
        <v>0</v>
      </c>
      <c r="DM1027">
        <v>52</v>
      </c>
    </row>
    <row r="1028" spans="91:118" x14ac:dyDescent="0.25">
      <c r="CM1028" t="s">
        <v>637</v>
      </c>
      <c r="CN1028" t="s">
        <v>7</v>
      </c>
      <c r="CO1028" t="s">
        <v>566</v>
      </c>
      <c r="CP1028">
        <v>46101</v>
      </c>
      <c r="CQ1028">
        <v>1</v>
      </c>
      <c r="CR1028">
        <v>1</v>
      </c>
      <c r="CS1028">
        <v>1</v>
      </c>
      <c r="CV1028">
        <v>1.3865740740740741E-2</v>
      </c>
      <c r="CW1028">
        <v>1.3865740740740741E-2</v>
      </c>
      <c r="CX1028">
        <v>0.17025462962962962</v>
      </c>
      <c r="CY1028">
        <v>0.17332175925925927</v>
      </c>
      <c r="CZ1028">
        <v>106</v>
      </c>
      <c r="DA1028">
        <v>201</v>
      </c>
      <c r="DB1028">
        <v>19</v>
      </c>
      <c r="DC1028" t="s">
        <v>971</v>
      </c>
      <c r="DD1028">
        <v>6823</v>
      </c>
      <c r="DE1028">
        <v>0.1792</v>
      </c>
      <c r="DF1028">
        <v>1</v>
      </c>
      <c r="DG1028">
        <v>5.2600000000000001E-2</v>
      </c>
      <c r="DH1028">
        <v>200</v>
      </c>
      <c r="DI1028">
        <v>200</v>
      </c>
      <c r="DM1028">
        <v>52</v>
      </c>
    </row>
    <row r="1029" spans="91:118" x14ac:dyDescent="0.25">
      <c r="CM1029" t="s">
        <v>637</v>
      </c>
      <c r="CN1029" t="s">
        <v>3</v>
      </c>
      <c r="CO1029" t="s">
        <v>174</v>
      </c>
      <c r="CP1029">
        <v>46083</v>
      </c>
      <c r="CQ1029">
        <v>1</v>
      </c>
      <c r="CR1029">
        <v>1</v>
      </c>
      <c r="CT1029">
        <v>1</v>
      </c>
      <c r="CV1029">
        <v>0</v>
      </c>
      <c r="CW1029">
        <v>0</v>
      </c>
      <c r="CX1029">
        <v>0.2628125</v>
      </c>
      <c r="CY1029">
        <v>7.0277777777777772E-2</v>
      </c>
      <c r="CZ1029">
        <v>177</v>
      </c>
      <c r="DA1029">
        <v>206</v>
      </c>
      <c r="DB1029">
        <v>30</v>
      </c>
      <c r="DC1029" t="s">
        <v>745</v>
      </c>
      <c r="DD1029">
        <v>23356</v>
      </c>
      <c r="DE1029">
        <v>0.16950000000000001</v>
      </c>
      <c r="DF1029">
        <v>4</v>
      </c>
      <c r="DG1029">
        <v>0.1333</v>
      </c>
      <c r="DH1029">
        <v>2120</v>
      </c>
      <c r="DI1029">
        <v>530</v>
      </c>
      <c r="DJ1029">
        <v>720</v>
      </c>
      <c r="DK1029">
        <v>0.33960000000000001</v>
      </c>
      <c r="DM1029">
        <v>52</v>
      </c>
      <c r="DN1029">
        <v>360</v>
      </c>
    </row>
    <row r="1030" spans="91:118" x14ac:dyDescent="0.25">
      <c r="CM1030" t="s">
        <v>637</v>
      </c>
      <c r="CN1030" t="s">
        <v>3</v>
      </c>
      <c r="CO1030" t="s">
        <v>79</v>
      </c>
      <c r="CP1030">
        <v>46108</v>
      </c>
      <c r="CQ1030">
        <v>1</v>
      </c>
      <c r="CR1030">
        <v>1</v>
      </c>
      <c r="CT1030">
        <v>1</v>
      </c>
      <c r="CV1030">
        <v>3.4722222222222222E-5</v>
      </c>
      <c r="CW1030">
        <v>3.4722222222222222E-5</v>
      </c>
      <c r="CX1030">
        <v>0.17292824074074073</v>
      </c>
      <c r="CY1030">
        <v>0.12179398148148148</v>
      </c>
      <c r="CZ1030">
        <v>99</v>
      </c>
      <c r="DA1030">
        <v>155</v>
      </c>
      <c r="DB1030">
        <v>17</v>
      </c>
      <c r="DC1030" t="s">
        <v>731</v>
      </c>
      <c r="DD1030">
        <v>30355</v>
      </c>
      <c r="DE1030">
        <v>0.17169999999999999</v>
      </c>
      <c r="DF1030">
        <v>1</v>
      </c>
      <c r="DG1030">
        <v>5.8799999999999998E-2</v>
      </c>
      <c r="DH1030">
        <v>600</v>
      </c>
      <c r="DI1030">
        <v>600</v>
      </c>
      <c r="DM1030">
        <v>52</v>
      </c>
    </row>
    <row r="1031" spans="91:118" x14ac:dyDescent="0.25">
      <c r="CM1031" t="s">
        <v>637</v>
      </c>
      <c r="CN1031" t="s">
        <v>3</v>
      </c>
      <c r="CO1031" t="s">
        <v>76</v>
      </c>
      <c r="CP1031">
        <v>46108</v>
      </c>
      <c r="CQ1031">
        <v>1</v>
      </c>
      <c r="CR1031">
        <v>1</v>
      </c>
      <c r="CT1031">
        <v>1</v>
      </c>
      <c r="CV1031">
        <v>0</v>
      </c>
      <c r="CW1031">
        <v>0</v>
      </c>
      <c r="CX1031">
        <v>0.20267361111111112</v>
      </c>
      <c r="CY1031">
        <v>0.12076388888888889</v>
      </c>
      <c r="CZ1031">
        <v>76</v>
      </c>
      <c r="DA1031">
        <v>100</v>
      </c>
      <c r="DB1031">
        <v>15</v>
      </c>
      <c r="DC1031">
        <v>1.4</v>
      </c>
      <c r="DD1031">
        <v>19620</v>
      </c>
      <c r="DE1031">
        <v>0.19739999999999999</v>
      </c>
      <c r="DF1031">
        <v>1</v>
      </c>
      <c r="DG1031">
        <v>6.6699999999999995E-2</v>
      </c>
      <c r="DH1031">
        <v>500</v>
      </c>
      <c r="DI1031">
        <v>500</v>
      </c>
      <c r="DM1031">
        <v>52</v>
      </c>
    </row>
    <row r="1032" spans="91:118" x14ac:dyDescent="0.25">
      <c r="CM1032" t="s">
        <v>637</v>
      </c>
      <c r="CN1032" t="s">
        <v>125</v>
      </c>
      <c r="CO1032" t="s">
        <v>109</v>
      </c>
      <c r="CP1032">
        <v>46112</v>
      </c>
      <c r="CQ1032">
        <v>1</v>
      </c>
      <c r="CR1032">
        <v>1</v>
      </c>
      <c r="CS1032">
        <v>1</v>
      </c>
      <c r="CV1032">
        <v>7.8240740740740736E-3</v>
      </c>
      <c r="CW1032">
        <v>7.8240740740740736E-3</v>
      </c>
      <c r="CX1032">
        <v>0.2354050925925926</v>
      </c>
      <c r="CY1032">
        <v>0.15291666666666667</v>
      </c>
      <c r="CZ1032">
        <v>84</v>
      </c>
      <c r="DA1032">
        <v>138</v>
      </c>
      <c r="DB1032">
        <v>13</v>
      </c>
      <c r="DC1032" t="s">
        <v>882</v>
      </c>
      <c r="DD1032">
        <v>20792</v>
      </c>
      <c r="DE1032">
        <v>0.15479999999999999</v>
      </c>
      <c r="DM1032">
        <v>50</v>
      </c>
    </row>
    <row r="1033" spans="91:118" x14ac:dyDescent="0.25">
      <c r="CM1033" t="s">
        <v>637</v>
      </c>
      <c r="CN1033" t="s">
        <v>2</v>
      </c>
      <c r="CO1033" t="s">
        <v>377</v>
      </c>
      <c r="CP1033">
        <v>46084</v>
      </c>
      <c r="CQ1033">
        <v>1</v>
      </c>
      <c r="CR1033">
        <v>1</v>
      </c>
      <c r="CT1033">
        <v>1</v>
      </c>
      <c r="CV1033">
        <v>0</v>
      </c>
      <c r="CW1033">
        <v>0</v>
      </c>
      <c r="CX1033">
        <v>0.3089351851851852</v>
      </c>
      <c r="CY1033">
        <v>0.12108796296296297</v>
      </c>
      <c r="CZ1033">
        <v>115</v>
      </c>
      <c r="DA1033">
        <v>175</v>
      </c>
      <c r="DB1033">
        <v>22</v>
      </c>
      <c r="DC1033" t="s">
        <v>986</v>
      </c>
      <c r="DD1033">
        <v>18026</v>
      </c>
      <c r="DE1033">
        <v>0.1913</v>
      </c>
      <c r="DM1033">
        <v>50</v>
      </c>
    </row>
    <row r="1034" spans="91:118" x14ac:dyDescent="0.25">
      <c r="CM1034" t="s">
        <v>637</v>
      </c>
      <c r="CN1034" t="s">
        <v>2</v>
      </c>
      <c r="CO1034" t="s">
        <v>207</v>
      </c>
      <c r="CP1034">
        <v>46083</v>
      </c>
      <c r="CQ1034">
        <v>1</v>
      </c>
      <c r="CR1034">
        <v>1</v>
      </c>
      <c r="CT1034">
        <v>1</v>
      </c>
      <c r="CV1034">
        <v>4.6296296296296294E-5</v>
      </c>
      <c r="CW1034">
        <v>4.6296296296296294E-5</v>
      </c>
      <c r="CX1034">
        <v>0.24118055555555556</v>
      </c>
      <c r="CY1034">
        <v>7.2488425925925928E-2</v>
      </c>
      <c r="CZ1034">
        <v>179</v>
      </c>
      <c r="DA1034">
        <v>260</v>
      </c>
      <c r="DB1034">
        <v>23</v>
      </c>
      <c r="DC1034" t="s">
        <v>898</v>
      </c>
      <c r="DD1034">
        <v>15990</v>
      </c>
      <c r="DE1034">
        <v>0.1285</v>
      </c>
      <c r="DF1034">
        <v>2</v>
      </c>
      <c r="DG1034">
        <v>8.6999999999999994E-2</v>
      </c>
      <c r="DH1034">
        <v>1175</v>
      </c>
      <c r="DI1034">
        <v>588</v>
      </c>
      <c r="DM1034">
        <v>50</v>
      </c>
    </row>
    <row r="1035" spans="91:118" x14ac:dyDescent="0.25">
      <c r="CM1035" t="s">
        <v>637</v>
      </c>
      <c r="CN1035" t="s">
        <v>6</v>
      </c>
      <c r="CO1035" t="s">
        <v>19</v>
      </c>
      <c r="CP1035">
        <v>46092</v>
      </c>
      <c r="CQ1035">
        <v>1</v>
      </c>
      <c r="CR1035">
        <v>1</v>
      </c>
      <c r="CT1035">
        <v>1</v>
      </c>
      <c r="CV1035">
        <v>0</v>
      </c>
      <c r="CW1035">
        <v>0</v>
      </c>
      <c r="CX1035">
        <v>0.25486111111111109</v>
      </c>
      <c r="CY1035">
        <v>0.11501157407407407</v>
      </c>
      <c r="CZ1035">
        <v>142</v>
      </c>
      <c r="DA1035">
        <v>267</v>
      </c>
      <c r="DB1035">
        <v>12</v>
      </c>
      <c r="DC1035" t="s">
        <v>759</v>
      </c>
      <c r="DD1035">
        <v>41000</v>
      </c>
      <c r="DE1035">
        <v>8.4500000000000006E-2</v>
      </c>
      <c r="DM1035">
        <v>50</v>
      </c>
    </row>
    <row r="1036" spans="91:118" x14ac:dyDescent="0.25">
      <c r="CM1036" t="s">
        <v>637</v>
      </c>
      <c r="CN1036" t="s">
        <v>6</v>
      </c>
      <c r="CO1036" t="s">
        <v>19</v>
      </c>
      <c r="CP1036">
        <v>46101</v>
      </c>
      <c r="CQ1036">
        <v>1</v>
      </c>
      <c r="CR1036">
        <v>1</v>
      </c>
      <c r="CT1036">
        <v>1</v>
      </c>
      <c r="CV1036">
        <v>0</v>
      </c>
      <c r="CW1036">
        <v>0</v>
      </c>
      <c r="CX1036">
        <v>0.23179398148148148</v>
      </c>
      <c r="CY1036">
        <v>0.12609953703703702</v>
      </c>
      <c r="CZ1036">
        <v>232</v>
      </c>
      <c r="DA1036">
        <v>370</v>
      </c>
      <c r="DB1036">
        <v>23</v>
      </c>
      <c r="DC1036" t="s">
        <v>852</v>
      </c>
      <c r="DD1036">
        <v>23629</v>
      </c>
      <c r="DE1036">
        <v>9.9099999999999994E-2</v>
      </c>
      <c r="DM1036">
        <v>50</v>
      </c>
    </row>
    <row r="1037" spans="91:118" x14ac:dyDescent="0.25">
      <c r="CM1037" t="s">
        <v>637</v>
      </c>
      <c r="CN1037" t="s">
        <v>6</v>
      </c>
      <c r="CO1037" t="s">
        <v>19</v>
      </c>
      <c r="CP1037">
        <v>46105</v>
      </c>
      <c r="CQ1037">
        <v>1</v>
      </c>
      <c r="CR1037">
        <v>1</v>
      </c>
      <c r="CT1037">
        <v>1</v>
      </c>
      <c r="CV1037">
        <v>1.5046296296296297E-4</v>
      </c>
      <c r="CW1037">
        <v>1.5046296296296297E-4</v>
      </c>
      <c r="CX1037">
        <v>0.28038194444444442</v>
      </c>
      <c r="CY1037">
        <v>0.11855324074074074</v>
      </c>
      <c r="CZ1037">
        <v>198</v>
      </c>
      <c r="DA1037">
        <v>297</v>
      </c>
      <c r="DB1037">
        <v>32</v>
      </c>
      <c r="DC1037">
        <v>1.59375</v>
      </c>
      <c r="DD1037">
        <v>16236</v>
      </c>
      <c r="DE1037">
        <v>0.16159999999999999</v>
      </c>
      <c r="DM1037">
        <v>50</v>
      </c>
    </row>
    <row r="1038" spans="91:118" x14ac:dyDescent="0.25">
      <c r="CM1038" t="s">
        <v>637</v>
      </c>
      <c r="CN1038" t="s">
        <v>6</v>
      </c>
      <c r="CO1038" t="s">
        <v>80</v>
      </c>
      <c r="CP1038">
        <v>46092</v>
      </c>
      <c r="CQ1038">
        <v>1</v>
      </c>
      <c r="CR1038">
        <v>1</v>
      </c>
      <c r="CT1038">
        <v>1</v>
      </c>
      <c r="CV1038">
        <v>9.2592592592592588E-5</v>
      </c>
      <c r="CW1038">
        <v>9.2592592592592588E-5</v>
      </c>
      <c r="CX1038">
        <v>0.24596064814814814</v>
      </c>
      <c r="CY1038">
        <v>9.3391203703703699E-2</v>
      </c>
      <c r="CZ1038">
        <v>102</v>
      </c>
      <c r="DA1038">
        <v>123</v>
      </c>
      <c r="DB1038">
        <v>7</v>
      </c>
      <c r="DC1038" t="s">
        <v>853</v>
      </c>
      <c r="DD1038">
        <v>47301</v>
      </c>
      <c r="DE1038">
        <v>6.8599999999999994E-2</v>
      </c>
      <c r="DM1038">
        <v>50</v>
      </c>
    </row>
    <row r="1039" spans="91:118" x14ac:dyDescent="0.25">
      <c r="CM1039" t="s">
        <v>637</v>
      </c>
      <c r="CN1039" t="s">
        <v>6</v>
      </c>
      <c r="CO1039" t="s">
        <v>80</v>
      </c>
      <c r="CP1039">
        <v>46105</v>
      </c>
      <c r="CQ1039">
        <v>1</v>
      </c>
      <c r="CR1039">
        <v>1</v>
      </c>
      <c r="CT1039">
        <v>1</v>
      </c>
      <c r="CV1039">
        <v>8.1018518518518516E-5</v>
      </c>
      <c r="CW1039">
        <v>8.1018518518518516E-5</v>
      </c>
      <c r="CX1039">
        <v>0.20799768518518519</v>
      </c>
      <c r="CY1039">
        <v>0.17267361111111112</v>
      </c>
      <c r="CZ1039">
        <v>86</v>
      </c>
      <c r="DA1039">
        <v>132</v>
      </c>
      <c r="DB1039">
        <v>16</v>
      </c>
      <c r="DC1039">
        <v>2</v>
      </c>
      <c r="DD1039">
        <v>30121</v>
      </c>
      <c r="DE1039">
        <v>0.186</v>
      </c>
      <c r="DM1039">
        <v>50</v>
      </c>
    </row>
    <row r="1040" spans="91:118" x14ac:dyDescent="0.25">
      <c r="CM1040" t="s">
        <v>637</v>
      </c>
      <c r="CN1040" t="s">
        <v>6</v>
      </c>
      <c r="CO1040" t="s">
        <v>105</v>
      </c>
      <c r="CP1040">
        <v>46092</v>
      </c>
      <c r="CQ1040">
        <v>1</v>
      </c>
      <c r="CR1040">
        <v>1</v>
      </c>
      <c r="CT1040">
        <v>1</v>
      </c>
      <c r="CV1040">
        <v>5.7870370370370373E-5</v>
      </c>
      <c r="CW1040">
        <v>5.7870370370370373E-5</v>
      </c>
      <c r="CX1040">
        <v>0.22962962962962963</v>
      </c>
      <c r="CY1040">
        <v>0.11234953703703704</v>
      </c>
      <c r="CZ1040">
        <v>72</v>
      </c>
      <c r="DA1040">
        <v>154</v>
      </c>
      <c r="DB1040">
        <v>14</v>
      </c>
      <c r="DC1040">
        <v>1.5</v>
      </c>
      <c r="DD1040">
        <v>30592</v>
      </c>
      <c r="DE1040">
        <v>0.19439999999999999</v>
      </c>
      <c r="DM1040">
        <v>50</v>
      </c>
    </row>
    <row r="1041" spans="91:117" x14ac:dyDescent="0.25">
      <c r="CM1041" t="s">
        <v>637</v>
      </c>
      <c r="CN1041" t="s">
        <v>6</v>
      </c>
      <c r="CO1041" t="s">
        <v>105</v>
      </c>
      <c r="CP1041">
        <v>46101</v>
      </c>
      <c r="CQ1041">
        <v>1</v>
      </c>
      <c r="CR1041">
        <v>1</v>
      </c>
      <c r="CT1041">
        <v>1</v>
      </c>
      <c r="CV1041">
        <v>1.7361111111111112E-4</v>
      </c>
      <c r="CW1041">
        <v>1.7361111111111112E-4</v>
      </c>
      <c r="CX1041">
        <v>0.19818287037037038</v>
      </c>
      <c r="CY1041">
        <v>9.0509259259259262E-2</v>
      </c>
      <c r="CZ1041">
        <v>93</v>
      </c>
      <c r="DA1041">
        <v>220</v>
      </c>
      <c r="DB1041">
        <v>22</v>
      </c>
      <c r="DC1041" t="s">
        <v>701</v>
      </c>
      <c r="DD1041">
        <v>35516</v>
      </c>
      <c r="DE1041">
        <v>0.2366</v>
      </c>
      <c r="DM1041">
        <v>50</v>
      </c>
    </row>
    <row r="1042" spans="91:117" x14ac:dyDescent="0.25">
      <c r="CM1042" t="s">
        <v>637</v>
      </c>
      <c r="CN1042" t="s">
        <v>6</v>
      </c>
      <c r="CO1042" t="s">
        <v>105</v>
      </c>
      <c r="CP1042">
        <v>46105</v>
      </c>
      <c r="CQ1042">
        <v>1</v>
      </c>
      <c r="CR1042">
        <v>1</v>
      </c>
      <c r="CT1042">
        <v>1</v>
      </c>
      <c r="CV1042">
        <v>1.8518518518518518E-4</v>
      </c>
      <c r="CW1042">
        <v>1.8518518518518518E-4</v>
      </c>
      <c r="CX1042">
        <v>0.26221064814814815</v>
      </c>
      <c r="CY1042">
        <v>0.12091435185185186</v>
      </c>
      <c r="CZ1042">
        <v>124</v>
      </c>
      <c r="DA1042">
        <v>244</v>
      </c>
      <c r="DB1042">
        <v>20</v>
      </c>
      <c r="DC1042">
        <v>1.55</v>
      </c>
      <c r="DD1042">
        <v>34060</v>
      </c>
      <c r="DE1042">
        <v>0.1613</v>
      </c>
      <c r="DM1042">
        <v>50</v>
      </c>
    </row>
    <row r="1043" spans="91:117" x14ac:dyDescent="0.25">
      <c r="CM1043" t="s">
        <v>637</v>
      </c>
      <c r="CN1043" t="s">
        <v>6</v>
      </c>
      <c r="CO1043" t="s">
        <v>35</v>
      </c>
      <c r="CP1043">
        <v>46101</v>
      </c>
      <c r="CQ1043">
        <v>1</v>
      </c>
      <c r="CR1043">
        <v>1</v>
      </c>
      <c r="CT1043">
        <v>1</v>
      </c>
      <c r="CV1043">
        <v>4.9768518518518521E-4</v>
      </c>
      <c r="CW1043">
        <v>4.9768518518518521E-4</v>
      </c>
      <c r="CX1043">
        <v>0.16922453703703705</v>
      </c>
      <c r="CY1043">
        <v>0.1812037037037037</v>
      </c>
      <c r="CZ1043">
        <v>60</v>
      </c>
      <c r="DA1043">
        <v>108</v>
      </c>
      <c r="DB1043">
        <v>18</v>
      </c>
      <c r="DC1043" t="s">
        <v>677</v>
      </c>
      <c r="DD1043">
        <v>30675</v>
      </c>
      <c r="DE1043">
        <v>0.3</v>
      </c>
      <c r="DM1043">
        <v>50</v>
      </c>
    </row>
    <row r="1044" spans="91:117" x14ac:dyDescent="0.25">
      <c r="CM1044" t="s">
        <v>637</v>
      </c>
      <c r="CN1044" t="s">
        <v>6</v>
      </c>
      <c r="CO1044" t="s">
        <v>50</v>
      </c>
      <c r="CP1044">
        <v>46092</v>
      </c>
      <c r="CQ1044">
        <v>1</v>
      </c>
      <c r="CR1044">
        <v>1</v>
      </c>
      <c r="CT1044">
        <v>1</v>
      </c>
      <c r="CV1044">
        <v>1.0416666666666667E-4</v>
      </c>
      <c r="CW1044">
        <v>1.0416666666666667E-4</v>
      </c>
      <c r="CX1044">
        <v>0.19444444444444445</v>
      </c>
      <c r="CY1044">
        <v>0.11045138888888889</v>
      </c>
      <c r="CZ1044">
        <v>105</v>
      </c>
      <c r="DA1044">
        <v>210</v>
      </c>
      <c r="DB1044">
        <v>18</v>
      </c>
      <c r="DC1044" t="s">
        <v>752</v>
      </c>
      <c r="DD1044">
        <v>25250</v>
      </c>
      <c r="DE1044">
        <v>0.1714</v>
      </c>
      <c r="DM1044">
        <v>50</v>
      </c>
    </row>
    <row r="1045" spans="91:117" x14ac:dyDescent="0.25">
      <c r="CM1045" t="s">
        <v>637</v>
      </c>
      <c r="CN1045" t="s">
        <v>6</v>
      </c>
      <c r="CO1045" t="s">
        <v>11</v>
      </c>
      <c r="CP1045">
        <v>46086</v>
      </c>
      <c r="CQ1045">
        <v>1</v>
      </c>
      <c r="CR1045">
        <v>1</v>
      </c>
      <c r="CT1045">
        <v>1</v>
      </c>
      <c r="CV1045">
        <v>1.0416666666666667E-4</v>
      </c>
      <c r="CW1045">
        <v>1.0416666666666667E-4</v>
      </c>
      <c r="CX1045">
        <v>0.35105324074074074</v>
      </c>
      <c r="CY1045">
        <v>8.1956018518518525E-2</v>
      </c>
      <c r="CZ1045">
        <v>165</v>
      </c>
      <c r="DA1045">
        <v>325</v>
      </c>
      <c r="DB1045">
        <v>42</v>
      </c>
      <c r="DC1045" t="s">
        <v>706</v>
      </c>
      <c r="DD1045">
        <v>13096</v>
      </c>
      <c r="DE1045">
        <v>0.2545</v>
      </c>
      <c r="DF1045">
        <v>1</v>
      </c>
      <c r="DG1045">
        <v>2.3800000000000002E-2</v>
      </c>
      <c r="DH1045">
        <v>150</v>
      </c>
      <c r="DI1045">
        <v>150</v>
      </c>
      <c r="DM1045">
        <v>50</v>
      </c>
    </row>
    <row r="1046" spans="91:117" x14ac:dyDescent="0.25">
      <c r="CM1046" t="s">
        <v>637</v>
      </c>
      <c r="CN1046" t="s">
        <v>7</v>
      </c>
      <c r="CO1046" t="s">
        <v>58</v>
      </c>
      <c r="CP1046">
        <v>46092</v>
      </c>
      <c r="CQ1046">
        <v>1</v>
      </c>
      <c r="CR1046">
        <v>1</v>
      </c>
      <c r="CV1046">
        <v>0</v>
      </c>
      <c r="CW1046">
        <v>0</v>
      </c>
      <c r="CX1046">
        <v>0</v>
      </c>
      <c r="CY1046">
        <v>0</v>
      </c>
      <c r="DM1046">
        <v>50</v>
      </c>
    </row>
    <row r="1047" spans="91:117" x14ac:dyDescent="0.25">
      <c r="CM1047" t="s">
        <v>637</v>
      </c>
      <c r="CN1047" t="s">
        <v>7</v>
      </c>
      <c r="CO1047" t="s">
        <v>58</v>
      </c>
      <c r="CP1047">
        <v>46093</v>
      </c>
      <c r="CQ1047">
        <v>1</v>
      </c>
      <c r="CR1047">
        <v>1</v>
      </c>
      <c r="CV1047">
        <v>0</v>
      </c>
      <c r="CW1047">
        <v>0</v>
      </c>
      <c r="CX1047">
        <v>0</v>
      </c>
      <c r="CY1047">
        <v>0</v>
      </c>
      <c r="DM1047">
        <v>50</v>
      </c>
    </row>
    <row r="1048" spans="91:117" x14ac:dyDescent="0.25">
      <c r="CM1048" t="s">
        <v>637</v>
      </c>
      <c r="CN1048" t="s">
        <v>7</v>
      </c>
      <c r="CO1048" t="s">
        <v>58</v>
      </c>
      <c r="CP1048">
        <v>46106</v>
      </c>
      <c r="CQ1048">
        <v>1</v>
      </c>
      <c r="CR1048">
        <v>1</v>
      </c>
      <c r="CV1048">
        <v>0</v>
      </c>
      <c r="CW1048">
        <v>0</v>
      </c>
      <c r="CX1048">
        <v>0</v>
      </c>
      <c r="CY1048">
        <v>0</v>
      </c>
      <c r="DM1048">
        <v>50</v>
      </c>
    </row>
    <row r="1049" spans="91:117" x14ac:dyDescent="0.25">
      <c r="CM1049" t="s">
        <v>637</v>
      </c>
      <c r="CN1049" t="s">
        <v>7</v>
      </c>
      <c r="CO1049" t="s">
        <v>49</v>
      </c>
      <c r="CP1049">
        <v>46093</v>
      </c>
      <c r="CQ1049">
        <v>1</v>
      </c>
      <c r="CR1049">
        <v>1</v>
      </c>
      <c r="CS1049">
        <v>1</v>
      </c>
      <c r="CV1049">
        <v>7.1759259259259259E-3</v>
      </c>
      <c r="CW1049">
        <v>7.1759259259259259E-3</v>
      </c>
      <c r="CX1049">
        <v>0.20787037037037037</v>
      </c>
      <c r="CY1049">
        <v>0.11728009259259259</v>
      </c>
      <c r="CZ1049">
        <v>69</v>
      </c>
      <c r="DA1049">
        <v>119</v>
      </c>
      <c r="DB1049">
        <v>25</v>
      </c>
      <c r="DC1049">
        <v>1.88</v>
      </c>
      <c r="DD1049">
        <v>14614</v>
      </c>
      <c r="DE1049">
        <v>0.36230000000000001</v>
      </c>
      <c r="DM1049">
        <v>50</v>
      </c>
    </row>
    <row r="1050" spans="91:117" x14ac:dyDescent="0.25">
      <c r="CM1050" t="s">
        <v>637</v>
      </c>
      <c r="CN1050" t="s">
        <v>7</v>
      </c>
      <c r="CO1050" t="s">
        <v>77</v>
      </c>
      <c r="CP1050">
        <v>46092</v>
      </c>
      <c r="CQ1050">
        <v>1</v>
      </c>
      <c r="CR1050">
        <v>1</v>
      </c>
      <c r="CS1050">
        <v>1</v>
      </c>
      <c r="CV1050">
        <v>1.4155092592592592E-2</v>
      </c>
      <c r="CW1050">
        <v>1.4155092592592592E-2</v>
      </c>
      <c r="CX1050">
        <v>0.21564814814814814</v>
      </c>
      <c r="CY1050">
        <v>0.10982638888888889</v>
      </c>
      <c r="CZ1050">
        <v>71</v>
      </c>
      <c r="DA1050">
        <v>163</v>
      </c>
      <c r="DB1050">
        <v>17</v>
      </c>
      <c r="DC1050" t="s">
        <v>785</v>
      </c>
      <c r="DD1050">
        <v>16602</v>
      </c>
      <c r="DE1050">
        <v>0.2394</v>
      </c>
      <c r="DM1050">
        <v>50</v>
      </c>
    </row>
    <row r="1051" spans="91:117" x14ac:dyDescent="0.25">
      <c r="CM1051" t="s">
        <v>637</v>
      </c>
      <c r="CN1051" t="s">
        <v>7</v>
      </c>
      <c r="CO1051" t="s">
        <v>566</v>
      </c>
      <c r="CP1051">
        <v>46106</v>
      </c>
      <c r="CQ1051">
        <v>1</v>
      </c>
      <c r="CR1051">
        <v>1</v>
      </c>
      <c r="CS1051">
        <v>1</v>
      </c>
      <c r="CV1051">
        <v>6.5509259259259262E-3</v>
      </c>
      <c r="CW1051">
        <v>6.5509259259259262E-3</v>
      </c>
      <c r="CX1051">
        <v>0.15766203703703704</v>
      </c>
      <c r="CY1051">
        <v>0.15020833333333333</v>
      </c>
      <c r="CZ1051">
        <v>102</v>
      </c>
      <c r="DA1051">
        <v>188</v>
      </c>
      <c r="DB1051">
        <v>26</v>
      </c>
      <c r="DC1051" t="s">
        <v>1083</v>
      </c>
      <c r="DD1051">
        <v>9357</v>
      </c>
      <c r="DE1051">
        <v>0.25490000000000002</v>
      </c>
      <c r="DM1051">
        <v>50</v>
      </c>
    </row>
    <row r="1052" spans="91:117" x14ac:dyDescent="0.25">
      <c r="CM1052" t="s">
        <v>637</v>
      </c>
      <c r="CN1052" t="s">
        <v>3</v>
      </c>
      <c r="CO1052" t="s">
        <v>174</v>
      </c>
      <c r="CP1052">
        <v>46085</v>
      </c>
      <c r="CQ1052">
        <v>1</v>
      </c>
      <c r="CR1052">
        <v>1</v>
      </c>
      <c r="CT1052">
        <v>1</v>
      </c>
      <c r="CV1052">
        <v>3.4722222222222222E-5</v>
      </c>
      <c r="CW1052">
        <v>3.4722222222222222E-5</v>
      </c>
      <c r="CX1052">
        <v>0.25390046296296298</v>
      </c>
      <c r="CY1052">
        <v>9.0277777777777776E-2</v>
      </c>
      <c r="CZ1052">
        <v>218</v>
      </c>
      <c r="DA1052">
        <v>269</v>
      </c>
      <c r="DB1052">
        <v>28</v>
      </c>
      <c r="DC1052" t="s">
        <v>999</v>
      </c>
      <c r="DD1052">
        <v>27167</v>
      </c>
      <c r="DE1052">
        <v>0.12839999999999999</v>
      </c>
      <c r="DM1052">
        <v>50</v>
      </c>
    </row>
    <row r="1053" spans="91:117" x14ac:dyDescent="0.25">
      <c r="CM1053" t="s">
        <v>637</v>
      </c>
      <c r="CN1053" t="s">
        <v>3</v>
      </c>
      <c r="CO1053" t="s">
        <v>174</v>
      </c>
      <c r="CP1053">
        <v>46099</v>
      </c>
      <c r="CQ1053">
        <v>1</v>
      </c>
      <c r="CR1053">
        <v>1</v>
      </c>
      <c r="CT1053">
        <v>1</v>
      </c>
      <c r="CV1053">
        <v>2.3148148148148147E-5</v>
      </c>
      <c r="CW1053">
        <v>2.3148148148148147E-5</v>
      </c>
      <c r="CX1053">
        <v>0.26907407407407408</v>
      </c>
      <c r="CY1053">
        <v>0.14386574074074074</v>
      </c>
      <c r="CZ1053">
        <v>253</v>
      </c>
      <c r="DA1053">
        <v>354</v>
      </c>
      <c r="DB1053">
        <v>29</v>
      </c>
      <c r="DC1053" t="s">
        <v>1084</v>
      </c>
      <c r="DD1053">
        <v>36784</v>
      </c>
      <c r="DE1053">
        <v>0.11459999999999999</v>
      </c>
      <c r="DM1053">
        <v>50</v>
      </c>
    </row>
    <row r="1054" spans="91:117" x14ac:dyDescent="0.25">
      <c r="CM1054" t="s">
        <v>637</v>
      </c>
      <c r="CN1054" t="s">
        <v>3</v>
      </c>
      <c r="CO1054" t="s">
        <v>493</v>
      </c>
      <c r="CP1054">
        <v>46093</v>
      </c>
      <c r="CQ1054">
        <v>1</v>
      </c>
      <c r="CR1054">
        <v>1</v>
      </c>
      <c r="CT1054">
        <v>1</v>
      </c>
      <c r="CV1054">
        <v>0</v>
      </c>
      <c r="CW1054">
        <v>0</v>
      </c>
      <c r="CX1054">
        <v>0.26560185185185187</v>
      </c>
      <c r="CY1054">
        <v>8.3449074074074078E-2</v>
      </c>
      <c r="CZ1054">
        <v>146</v>
      </c>
      <c r="DA1054">
        <v>248</v>
      </c>
      <c r="DB1054">
        <v>39</v>
      </c>
      <c r="DC1054" t="s">
        <v>1054</v>
      </c>
      <c r="DD1054">
        <v>15966</v>
      </c>
      <c r="DE1054">
        <v>0.2671</v>
      </c>
      <c r="DM1054">
        <v>50</v>
      </c>
    </row>
    <row r="1055" spans="91:117" x14ac:dyDescent="0.25">
      <c r="CM1055" t="s">
        <v>637</v>
      </c>
      <c r="CN1055" t="s">
        <v>3</v>
      </c>
      <c r="CO1055" t="s">
        <v>493</v>
      </c>
      <c r="CP1055">
        <v>46111</v>
      </c>
      <c r="CQ1055">
        <v>1</v>
      </c>
      <c r="CR1055">
        <v>1</v>
      </c>
      <c r="CT1055">
        <v>1</v>
      </c>
      <c r="CV1055">
        <v>5.7870370370370373E-5</v>
      </c>
      <c r="CW1055">
        <v>5.7870370370370373E-5</v>
      </c>
      <c r="CX1055">
        <v>0.24537037037037038</v>
      </c>
      <c r="CY1055">
        <v>0.14126157407407408</v>
      </c>
      <c r="CZ1055">
        <v>216</v>
      </c>
      <c r="DA1055">
        <v>299</v>
      </c>
      <c r="DB1055">
        <v>39</v>
      </c>
      <c r="DC1055" t="s">
        <v>677</v>
      </c>
      <c r="DD1055">
        <v>21833</v>
      </c>
      <c r="DE1055">
        <v>0.18060000000000001</v>
      </c>
      <c r="DM1055">
        <v>50</v>
      </c>
    </row>
    <row r="1056" spans="91:117" x14ac:dyDescent="0.25">
      <c r="CM1056" t="s">
        <v>637</v>
      </c>
      <c r="CN1056" t="s">
        <v>3</v>
      </c>
      <c r="CO1056" t="s">
        <v>32</v>
      </c>
      <c r="CP1056">
        <v>46085</v>
      </c>
      <c r="CQ1056">
        <v>1</v>
      </c>
      <c r="CR1056">
        <v>1</v>
      </c>
      <c r="CT1056">
        <v>1</v>
      </c>
      <c r="CV1056">
        <v>1.3888888888888889E-4</v>
      </c>
      <c r="CW1056">
        <v>1.3888888888888889E-4</v>
      </c>
      <c r="CX1056">
        <v>0.28312500000000002</v>
      </c>
      <c r="CY1056">
        <v>7.1226851851851847E-2</v>
      </c>
      <c r="CZ1056">
        <v>94</v>
      </c>
      <c r="DA1056">
        <v>209</v>
      </c>
      <c r="DB1056">
        <v>41</v>
      </c>
      <c r="DC1056" t="s">
        <v>1004</v>
      </c>
      <c r="DD1056">
        <v>26851</v>
      </c>
      <c r="DE1056">
        <v>0.43619999999999998</v>
      </c>
      <c r="DM1056">
        <v>50</v>
      </c>
    </row>
    <row r="1057" spans="91:118" x14ac:dyDescent="0.25">
      <c r="CM1057" t="s">
        <v>637</v>
      </c>
      <c r="CN1057" t="s">
        <v>3</v>
      </c>
      <c r="CO1057" t="s">
        <v>96</v>
      </c>
      <c r="CP1057">
        <v>46085</v>
      </c>
      <c r="CQ1057">
        <v>1</v>
      </c>
      <c r="CR1057">
        <v>1</v>
      </c>
      <c r="CT1057">
        <v>1</v>
      </c>
      <c r="CV1057">
        <v>3.1134259259259257E-3</v>
      </c>
      <c r="CW1057">
        <v>3.1134259259259257E-3</v>
      </c>
      <c r="CX1057">
        <v>0.24812500000000001</v>
      </c>
      <c r="CY1057">
        <v>0.1032175925925926</v>
      </c>
      <c r="CZ1057">
        <v>74</v>
      </c>
      <c r="DA1057">
        <v>170</v>
      </c>
      <c r="DB1057">
        <v>22</v>
      </c>
      <c r="DC1057" t="s">
        <v>743</v>
      </c>
      <c r="DD1057">
        <v>26419</v>
      </c>
      <c r="DE1057">
        <v>0.29730000000000001</v>
      </c>
      <c r="DF1057">
        <v>1</v>
      </c>
      <c r="DG1057">
        <v>4.5499999999999999E-2</v>
      </c>
      <c r="DH1057">
        <v>150</v>
      </c>
      <c r="DI1057">
        <v>150</v>
      </c>
      <c r="DM1057">
        <v>50</v>
      </c>
    </row>
    <row r="1058" spans="91:118" x14ac:dyDescent="0.25">
      <c r="CM1058" t="s">
        <v>637</v>
      </c>
      <c r="CN1058" t="s">
        <v>3</v>
      </c>
      <c r="CO1058" t="s">
        <v>96</v>
      </c>
      <c r="CP1058">
        <v>46093</v>
      </c>
      <c r="CQ1058">
        <v>1</v>
      </c>
      <c r="CR1058">
        <v>1</v>
      </c>
      <c r="CT1058">
        <v>1</v>
      </c>
      <c r="CV1058">
        <v>0</v>
      </c>
      <c r="CW1058">
        <v>0</v>
      </c>
      <c r="CX1058">
        <v>0.20444444444444446</v>
      </c>
      <c r="CY1058">
        <v>0.10780092592592593</v>
      </c>
      <c r="CZ1058">
        <v>87</v>
      </c>
      <c r="DA1058">
        <v>170</v>
      </c>
      <c r="DB1058">
        <v>27</v>
      </c>
      <c r="DC1058" t="s">
        <v>832</v>
      </c>
      <c r="DD1058">
        <v>23265</v>
      </c>
      <c r="DE1058">
        <v>0.31030000000000002</v>
      </c>
      <c r="DM1058">
        <v>50</v>
      </c>
    </row>
    <row r="1059" spans="91:118" x14ac:dyDescent="0.25">
      <c r="CM1059" t="s">
        <v>637</v>
      </c>
      <c r="CN1059" t="s">
        <v>3</v>
      </c>
      <c r="CO1059" t="s">
        <v>96</v>
      </c>
      <c r="CP1059">
        <v>46099</v>
      </c>
      <c r="CQ1059">
        <v>1</v>
      </c>
      <c r="CR1059">
        <v>1</v>
      </c>
      <c r="CT1059">
        <v>1</v>
      </c>
      <c r="CV1059">
        <v>1.6550925925925926E-3</v>
      </c>
      <c r="CW1059">
        <v>1.6550925925925926E-3</v>
      </c>
      <c r="CX1059">
        <v>0.27622685185185186</v>
      </c>
      <c r="CY1059">
        <v>0.11895833333333333</v>
      </c>
      <c r="CZ1059">
        <v>112</v>
      </c>
      <c r="DA1059">
        <v>233</v>
      </c>
      <c r="DB1059">
        <v>22</v>
      </c>
      <c r="DC1059" t="s">
        <v>855</v>
      </c>
      <c r="DD1059">
        <v>31630</v>
      </c>
      <c r="DE1059">
        <v>0.19639999999999999</v>
      </c>
      <c r="DM1059">
        <v>50</v>
      </c>
    </row>
    <row r="1060" spans="91:118" x14ac:dyDescent="0.25">
      <c r="CM1060" t="s">
        <v>637</v>
      </c>
      <c r="CN1060" t="s">
        <v>3</v>
      </c>
      <c r="CO1060" t="s">
        <v>68</v>
      </c>
      <c r="CP1060">
        <v>46087</v>
      </c>
      <c r="CQ1060">
        <v>1</v>
      </c>
      <c r="CR1060">
        <v>1</v>
      </c>
      <c r="CV1060">
        <v>0</v>
      </c>
      <c r="CW1060">
        <v>0</v>
      </c>
      <c r="CX1060">
        <v>0</v>
      </c>
      <c r="CY1060">
        <v>0</v>
      </c>
      <c r="DM1060">
        <v>50</v>
      </c>
    </row>
    <row r="1061" spans="91:118" x14ac:dyDescent="0.25">
      <c r="CM1061" t="s">
        <v>637</v>
      </c>
      <c r="CN1061" t="s">
        <v>3</v>
      </c>
      <c r="CO1061" t="s">
        <v>68</v>
      </c>
      <c r="CP1061">
        <v>46093</v>
      </c>
      <c r="CQ1061">
        <v>1</v>
      </c>
      <c r="CR1061">
        <v>1</v>
      </c>
      <c r="CT1061">
        <v>1</v>
      </c>
      <c r="CV1061">
        <v>1.1574074074074075E-4</v>
      </c>
      <c r="CW1061">
        <v>1.1574074074074075E-4</v>
      </c>
      <c r="CX1061">
        <v>0.22761574074074073</v>
      </c>
      <c r="CY1061">
        <v>5.3877314814814815E-2</v>
      </c>
      <c r="CZ1061">
        <v>115</v>
      </c>
      <c r="DA1061">
        <v>249</v>
      </c>
      <c r="DB1061">
        <v>19</v>
      </c>
      <c r="DC1061" t="s">
        <v>939</v>
      </c>
      <c r="DD1061">
        <v>39053</v>
      </c>
      <c r="DE1061">
        <v>0.16520000000000001</v>
      </c>
      <c r="DM1061">
        <v>50</v>
      </c>
    </row>
    <row r="1062" spans="91:118" x14ac:dyDescent="0.25">
      <c r="CM1062" t="s">
        <v>637</v>
      </c>
      <c r="CN1062" t="s">
        <v>3</v>
      </c>
      <c r="CO1062" t="s">
        <v>29</v>
      </c>
      <c r="CP1062">
        <v>46085</v>
      </c>
      <c r="CQ1062">
        <v>1</v>
      </c>
      <c r="CR1062">
        <v>1</v>
      </c>
      <c r="CT1062">
        <v>1</v>
      </c>
      <c r="CV1062">
        <v>6.9444444444444444E-5</v>
      </c>
      <c r="CW1062">
        <v>6.9444444444444444E-5</v>
      </c>
      <c r="CX1062">
        <v>0.27791666666666665</v>
      </c>
      <c r="CY1062">
        <v>7.4537037037037041E-2</v>
      </c>
      <c r="CZ1062">
        <v>129</v>
      </c>
      <c r="DA1062">
        <v>210</v>
      </c>
      <c r="DB1062">
        <v>17</v>
      </c>
      <c r="DC1062" t="s">
        <v>775</v>
      </c>
      <c r="DD1062">
        <v>9451</v>
      </c>
      <c r="DE1062">
        <v>0.1318</v>
      </c>
      <c r="DM1062">
        <v>50</v>
      </c>
    </row>
    <row r="1063" spans="91:118" x14ac:dyDescent="0.25">
      <c r="CM1063" t="s">
        <v>637</v>
      </c>
      <c r="CN1063" t="s">
        <v>3</v>
      </c>
      <c r="CO1063" t="s">
        <v>29</v>
      </c>
      <c r="CP1063">
        <v>46091</v>
      </c>
      <c r="CQ1063">
        <v>1</v>
      </c>
      <c r="CR1063">
        <v>1</v>
      </c>
      <c r="CS1063">
        <v>1</v>
      </c>
      <c r="CV1063">
        <v>6.4699074074074077E-3</v>
      </c>
      <c r="CW1063">
        <v>6.4699074074074077E-3</v>
      </c>
      <c r="CX1063">
        <v>0.29730324074074072</v>
      </c>
      <c r="CY1063">
        <v>0.10916666666666666</v>
      </c>
      <c r="CZ1063">
        <v>138</v>
      </c>
      <c r="DA1063">
        <v>241</v>
      </c>
      <c r="DB1063">
        <v>22</v>
      </c>
      <c r="DC1063" t="s">
        <v>850</v>
      </c>
      <c r="DD1063">
        <v>26608</v>
      </c>
      <c r="DE1063">
        <v>0.15939999999999999</v>
      </c>
      <c r="DM1063">
        <v>50</v>
      </c>
    </row>
    <row r="1064" spans="91:118" x14ac:dyDescent="0.25">
      <c r="CM1064" t="s">
        <v>637</v>
      </c>
      <c r="CN1064" t="s">
        <v>3</v>
      </c>
      <c r="CO1064" t="s">
        <v>29</v>
      </c>
      <c r="CP1064">
        <v>46099</v>
      </c>
      <c r="CQ1064">
        <v>1</v>
      </c>
      <c r="CR1064">
        <v>1</v>
      </c>
      <c r="CT1064">
        <v>1</v>
      </c>
      <c r="CV1064">
        <v>0</v>
      </c>
      <c r="CW1064">
        <v>0</v>
      </c>
      <c r="CX1064">
        <v>0.26275462962962964</v>
      </c>
      <c r="CY1064">
        <v>0.1385763888888889</v>
      </c>
      <c r="CZ1064">
        <v>155</v>
      </c>
      <c r="DA1064">
        <v>286</v>
      </c>
      <c r="DB1064">
        <v>28</v>
      </c>
      <c r="DC1064" t="s">
        <v>999</v>
      </c>
      <c r="DD1064">
        <v>21965</v>
      </c>
      <c r="DE1064">
        <v>0.18060000000000001</v>
      </c>
      <c r="DM1064">
        <v>50</v>
      </c>
    </row>
    <row r="1065" spans="91:118" x14ac:dyDescent="0.25">
      <c r="CM1065" t="s">
        <v>637</v>
      </c>
      <c r="CN1065" t="s">
        <v>3</v>
      </c>
      <c r="CO1065" t="s">
        <v>76</v>
      </c>
      <c r="CP1065">
        <v>46099</v>
      </c>
      <c r="CQ1065">
        <v>1</v>
      </c>
      <c r="CR1065">
        <v>1</v>
      </c>
      <c r="CT1065">
        <v>1</v>
      </c>
      <c r="CV1065">
        <v>1.7361111111111112E-4</v>
      </c>
      <c r="CW1065">
        <v>1.7361111111111112E-4</v>
      </c>
      <c r="CX1065">
        <v>0.21795138888888888</v>
      </c>
      <c r="CY1065">
        <v>8.0717592592592591E-2</v>
      </c>
      <c r="CZ1065">
        <v>114</v>
      </c>
      <c r="DA1065">
        <v>136</v>
      </c>
      <c r="DB1065">
        <v>17</v>
      </c>
      <c r="DC1065" t="s">
        <v>842</v>
      </c>
      <c r="DD1065">
        <v>11155</v>
      </c>
      <c r="DE1065">
        <v>0.14910000000000001</v>
      </c>
      <c r="DM1065">
        <v>50</v>
      </c>
    </row>
    <row r="1066" spans="91:118" x14ac:dyDescent="0.25">
      <c r="CM1066" t="s">
        <v>637</v>
      </c>
      <c r="CN1066" t="s">
        <v>125</v>
      </c>
      <c r="CO1066" t="s">
        <v>72</v>
      </c>
      <c r="CP1066">
        <v>46090</v>
      </c>
      <c r="CQ1066">
        <v>1</v>
      </c>
      <c r="CR1066">
        <v>1</v>
      </c>
      <c r="CV1066">
        <v>0</v>
      </c>
      <c r="CW1066">
        <v>0</v>
      </c>
      <c r="CX1066">
        <v>0</v>
      </c>
      <c r="CY1066">
        <v>0</v>
      </c>
      <c r="DM1066">
        <v>48</v>
      </c>
    </row>
    <row r="1067" spans="91:118" x14ac:dyDescent="0.25">
      <c r="CM1067" t="s">
        <v>637</v>
      </c>
      <c r="CN1067" t="s">
        <v>125</v>
      </c>
      <c r="CO1067" t="s">
        <v>10</v>
      </c>
      <c r="CP1067">
        <v>46090</v>
      </c>
      <c r="CQ1067">
        <v>1</v>
      </c>
      <c r="CR1067">
        <v>1</v>
      </c>
      <c r="CV1067">
        <v>0</v>
      </c>
      <c r="CW1067">
        <v>0</v>
      </c>
      <c r="CX1067">
        <v>0</v>
      </c>
      <c r="CY1067">
        <v>0</v>
      </c>
      <c r="DM1067">
        <v>48</v>
      </c>
    </row>
    <row r="1068" spans="91:118" x14ac:dyDescent="0.25">
      <c r="CM1068" t="s">
        <v>637</v>
      </c>
      <c r="CN1068" t="s">
        <v>2</v>
      </c>
      <c r="CO1068" t="s">
        <v>42</v>
      </c>
      <c r="CP1068">
        <v>46097</v>
      </c>
      <c r="CQ1068">
        <v>1</v>
      </c>
      <c r="CR1068">
        <v>1</v>
      </c>
      <c r="CV1068">
        <v>0</v>
      </c>
      <c r="CW1068">
        <v>0</v>
      </c>
      <c r="CX1068">
        <v>0</v>
      </c>
      <c r="CY1068">
        <v>0</v>
      </c>
      <c r="DM1068">
        <v>48</v>
      </c>
    </row>
    <row r="1069" spans="91:118" x14ac:dyDescent="0.25">
      <c r="CM1069" t="s">
        <v>637</v>
      </c>
      <c r="CN1069" t="s">
        <v>2</v>
      </c>
      <c r="CO1069" t="s">
        <v>17</v>
      </c>
      <c r="CP1069">
        <v>46097</v>
      </c>
      <c r="CQ1069">
        <v>1</v>
      </c>
      <c r="CR1069">
        <v>1</v>
      </c>
      <c r="CV1069">
        <v>3.7962962962962963E-3</v>
      </c>
      <c r="CW1069">
        <v>3.7962962962962963E-3</v>
      </c>
      <c r="CX1069">
        <v>0.20069444444444445</v>
      </c>
      <c r="CY1069">
        <v>0.12108796296296297</v>
      </c>
      <c r="CZ1069">
        <v>66</v>
      </c>
      <c r="DA1069">
        <v>126</v>
      </c>
      <c r="DB1069">
        <v>17</v>
      </c>
      <c r="DC1069" t="s">
        <v>847</v>
      </c>
      <c r="DD1069">
        <v>44585</v>
      </c>
      <c r="DE1069">
        <v>0.2576</v>
      </c>
      <c r="DM1069">
        <v>48</v>
      </c>
    </row>
    <row r="1070" spans="91:118" x14ac:dyDescent="0.25">
      <c r="CM1070" t="s">
        <v>637</v>
      </c>
      <c r="CN1070" t="s">
        <v>6</v>
      </c>
      <c r="CO1070" t="s">
        <v>80</v>
      </c>
      <c r="CP1070">
        <v>46083</v>
      </c>
      <c r="CQ1070">
        <v>1</v>
      </c>
      <c r="CR1070">
        <v>1</v>
      </c>
      <c r="CT1070">
        <v>1</v>
      </c>
      <c r="CV1070">
        <v>1.5046296296296297E-4</v>
      </c>
      <c r="CW1070">
        <v>1.5046296296296297E-4</v>
      </c>
      <c r="CX1070">
        <v>0.21211805555555555</v>
      </c>
      <c r="CY1070">
        <v>0.10431712962962963</v>
      </c>
      <c r="CZ1070">
        <v>46</v>
      </c>
      <c r="DA1070">
        <v>81</v>
      </c>
      <c r="DB1070">
        <v>11</v>
      </c>
      <c r="DC1070">
        <v>2</v>
      </c>
      <c r="DD1070">
        <v>47247</v>
      </c>
      <c r="DE1070">
        <v>0.23910000000000001</v>
      </c>
      <c r="DF1070">
        <v>2</v>
      </c>
      <c r="DG1070">
        <v>0.18179999999999999</v>
      </c>
      <c r="DH1070">
        <v>2400</v>
      </c>
      <c r="DI1070">
        <v>1200</v>
      </c>
      <c r="DJ1070">
        <v>400</v>
      </c>
      <c r="DK1070">
        <v>0.16669999999999999</v>
      </c>
      <c r="DM1070">
        <v>48</v>
      </c>
      <c r="DN1070">
        <v>400</v>
      </c>
    </row>
    <row r="1071" spans="91:118" x14ac:dyDescent="0.25">
      <c r="CM1071" t="s">
        <v>637</v>
      </c>
      <c r="CN1071" t="s">
        <v>6</v>
      </c>
      <c r="CO1071" t="s">
        <v>105</v>
      </c>
      <c r="CP1071">
        <v>46104</v>
      </c>
      <c r="CQ1071">
        <v>1</v>
      </c>
      <c r="CR1071">
        <v>1</v>
      </c>
      <c r="CT1071">
        <v>1</v>
      </c>
      <c r="CV1071">
        <v>3.4722222222222222E-5</v>
      </c>
      <c r="CW1071">
        <v>3.4722222222222222E-5</v>
      </c>
      <c r="CX1071">
        <v>0.18177083333333333</v>
      </c>
      <c r="CY1071">
        <v>0.16336805555555556</v>
      </c>
      <c r="CZ1071">
        <v>86</v>
      </c>
      <c r="DA1071">
        <v>172</v>
      </c>
      <c r="DB1071">
        <v>19</v>
      </c>
      <c r="DC1071" t="s">
        <v>694</v>
      </c>
      <c r="DD1071">
        <v>42338</v>
      </c>
      <c r="DE1071">
        <v>0.22090000000000001</v>
      </c>
      <c r="DF1071">
        <v>1</v>
      </c>
      <c r="DG1071">
        <v>5.2600000000000001E-2</v>
      </c>
      <c r="DH1071">
        <v>1000</v>
      </c>
      <c r="DI1071">
        <v>1000</v>
      </c>
      <c r="DM1071">
        <v>48</v>
      </c>
    </row>
    <row r="1072" spans="91:118" x14ac:dyDescent="0.25">
      <c r="CM1072" t="s">
        <v>637</v>
      </c>
      <c r="CN1072" t="s">
        <v>6</v>
      </c>
      <c r="CO1072" t="s">
        <v>105</v>
      </c>
      <c r="CP1072">
        <v>46107</v>
      </c>
      <c r="CQ1072">
        <v>1</v>
      </c>
      <c r="CR1072">
        <v>1</v>
      </c>
      <c r="CS1072">
        <v>1</v>
      </c>
      <c r="CV1072">
        <v>9.2824074074074076E-3</v>
      </c>
      <c r="CW1072">
        <v>9.2824074074074076E-3</v>
      </c>
      <c r="CX1072">
        <v>0.21190972222222224</v>
      </c>
      <c r="CY1072">
        <v>0.12825231481481481</v>
      </c>
      <c r="CZ1072">
        <v>76</v>
      </c>
      <c r="DA1072">
        <v>163</v>
      </c>
      <c r="DB1072">
        <v>15</v>
      </c>
      <c r="DC1072">
        <v>1.4</v>
      </c>
      <c r="DD1072">
        <v>47491</v>
      </c>
      <c r="DE1072">
        <v>0.19739999999999999</v>
      </c>
      <c r="DM1072">
        <v>48</v>
      </c>
    </row>
    <row r="1073" spans="91:117" x14ac:dyDescent="0.25">
      <c r="CM1073" t="s">
        <v>637</v>
      </c>
      <c r="CN1073" t="s">
        <v>6</v>
      </c>
      <c r="CO1073" t="s">
        <v>26</v>
      </c>
      <c r="CP1073">
        <v>46087</v>
      </c>
      <c r="CQ1073">
        <v>1</v>
      </c>
      <c r="CR1073">
        <v>1</v>
      </c>
      <c r="CV1073">
        <v>0</v>
      </c>
      <c r="CW1073">
        <v>0</v>
      </c>
      <c r="CX1073">
        <v>0</v>
      </c>
      <c r="CY1073">
        <v>0</v>
      </c>
      <c r="DM1073">
        <v>48</v>
      </c>
    </row>
    <row r="1074" spans="91:117" x14ac:dyDescent="0.25">
      <c r="CM1074" t="s">
        <v>637</v>
      </c>
      <c r="CN1074" t="s">
        <v>6</v>
      </c>
      <c r="CO1074" t="s">
        <v>26</v>
      </c>
      <c r="CP1074">
        <v>46093</v>
      </c>
      <c r="CQ1074">
        <v>1</v>
      </c>
      <c r="CR1074">
        <v>1</v>
      </c>
      <c r="CV1074">
        <v>0</v>
      </c>
      <c r="CW1074">
        <v>0</v>
      </c>
      <c r="CX1074">
        <v>0</v>
      </c>
      <c r="CY1074">
        <v>0</v>
      </c>
      <c r="DM1074">
        <v>48</v>
      </c>
    </row>
    <row r="1075" spans="91:117" x14ac:dyDescent="0.25">
      <c r="CM1075" t="s">
        <v>637</v>
      </c>
      <c r="CN1075" t="s">
        <v>6</v>
      </c>
      <c r="CO1075" t="s">
        <v>26</v>
      </c>
      <c r="CP1075">
        <v>46107</v>
      </c>
      <c r="CQ1075">
        <v>1</v>
      </c>
      <c r="CR1075">
        <v>1</v>
      </c>
      <c r="CV1075">
        <v>0</v>
      </c>
      <c r="CW1075">
        <v>0</v>
      </c>
      <c r="CX1075">
        <v>0</v>
      </c>
      <c r="CY1075">
        <v>0</v>
      </c>
      <c r="DM1075">
        <v>48</v>
      </c>
    </row>
    <row r="1076" spans="91:117" x14ac:dyDescent="0.25">
      <c r="CM1076" t="s">
        <v>637</v>
      </c>
      <c r="CN1076" t="s">
        <v>6</v>
      </c>
      <c r="CO1076" t="s">
        <v>35</v>
      </c>
      <c r="CP1076">
        <v>46099</v>
      </c>
      <c r="CQ1076">
        <v>1</v>
      </c>
      <c r="CR1076">
        <v>1</v>
      </c>
      <c r="CT1076">
        <v>1</v>
      </c>
      <c r="CV1076">
        <v>6.9444444444444444E-5</v>
      </c>
      <c r="CW1076">
        <v>6.9444444444444444E-5</v>
      </c>
      <c r="CX1076">
        <v>0.25031249999999999</v>
      </c>
      <c r="CY1076">
        <v>0.14443287037037036</v>
      </c>
      <c r="CZ1076">
        <v>97</v>
      </c>
      <c r="DA1076">
        <v>166</v>
      </c>
      <c r="DB1076">
        <v>32</v>
      </c>
      <c r="DC1076">
        <v>1.96875</v>
      </c>
      <c r="DD1076">
        <v>20469</v>
      </c>
      <c r="DE1076">
        <v>0.32990000000000003</v>
      </c>
      <c r="DF1076">
        <v>1</v>
      </c>
      <c r="DG1076">
        <v>3.1300000000000001E-2</v>
      </c>
      <c r="DH1076">
        <v>310</v>
      </c>
      <c r="DI1076">
        <v>310</v>
      </c>
      <c r="DM1076">
        <v>48</v>
      </c>
    </row>
    <row r="1077" spans="91:117" x14ac:dyDescent="0.25">
      <c r="CM1077" t="s">
        <v>637</v>
      </c>
      <c r="CN1077" t="s">
        <v>6</v>
      </c>
      <c r="CO1077" t="s">
        <v>50</v>
      </c>
      <c r="CP1077">
        <v>46093</v>
      </c>
      <c r="CQ1077">
        <v>1</v>
      </c>
      <c r="CR1077">
        <v>1</v>
      </c>
      <c r="CS1077">
        <v>1</v>
      </c>
      <c r="CV1077">
        <v>7.4305555555555557E-3</v>
      </c>
      <c r="CW1077">
        <v>7.4305555555555557E-3</v>
      </c>
      <c r="CX1077">
        <v>0.22116898148148148</v>
      </c>
      <c r="CY1077">
        <v>0.12989583333333332</v>
      </c>
      <c r="CZ1077">
        <v>98</v>
      </c>
      <c r="DA1077">
        <v>182</v>
      </c>
      <c r="DB1077">
        <v>18</v>
      </c>
      <c r="DC1077" t="s">
        <v>718</v>
      </c>
      <c r="DD1077">
        <v>22010</v>
      </c>
      <c r="DE1077">
        <v>0.1837</v>
      </c>
      <c r="DM1077">
        <v>48</v>
      </c>
    </row>
    <row r="1078" spans="91:117" x14ac:dyDescent="0.25">
      <c r="CM1078" t="s">
        <v>637</v>
      </c>
      <c r="CN1078" t="s">
        <v>7</v>
      </c>
      <c r="CO1078" t="s">
        <v>58</v>
      </c>
      <c r="CP1078">
        <v>46083</v>
      </c>
      <c r="CQ1078">
        <v>1</v>
      </c>
      <c r="CR1078">
        <v>1</v>
      </c>
      <c r="CV1078">
        <v>0</v>
      </c>
      <c r="CW1078">
        <v>0</v>
      </c>
      <c r="CX1078">
        <v>0</v>
      </c>
      <c r="CY1078">
        <v>0</v>
      </c>
      <c r="DM1078">
        <v>48</v>
      </c>
    </row>
    <row r="1079" spans="91:117" x14ac:dyDescent="0.25">
      <c r="CM1079" t="s">
        <v>637</v>
      </c>
      <c r="CN1079" t="s">
        <v>7</v>
      </c>
      <c r="CO1079" t="s">
        <v>563</v>
      </c>
      <c r="CP1079">
        <v>46083</v>
      </c>
      <c r="CQ1079">
        <v>1</v>
      </c>
      <c r="CR1079">
        <v>1</v>
      </c>
      <c r="CS1079">
        <v>1</v>
      </c>
      <c r="CV1079">
        <v>9.0162037037037034E-3</v>
      </c>
      <c r="CW1079">
        <v>9.0162037037037034E-3</v>
      </c>
      <c r="CX1079">
        <v>9.3333333333333338E-2</v>
      </c>
      <c r="CY1079">
        <v>0.27393518518518517</v>
      </c>
      <c r="CZ1079">
        <v>27</v>
      </c>
      <c r="DA1079">
        <v>49</v>
      </c>
      <c r="DB1079">
        <v>7</v>
      </c>
      <c r="DC1079" t="s">
        <v>853</v>
      </c>
      <c r="DD1079">
        <v>2930</v>
      </c>
      <c r="DE1079">
        <v>0.25929999999999997</v>
      </c>
      <c r="DM1079">
        <v>48</v>
      </c>
    </row>
    <row r="1080" spans="91:117" x14ac:dyDescent="0.25">
      <c r="CM1080" t="s">
        <v>637</v>
      </c>
      <c r="CN1080" t="s">
        <v>7</v>
      </c>
      <c r="CO1080" t="s">
        <v>565</v>
      </c>
      <c r="CP1080">
        <v>46083</v>
      </c>
      <c r="CQ1080">
        <v>1</v>
      </c>
      <c r="CR1080">
        <v>1</v>
      </c>
      <c r="CU1080">
        <v>1</v>
      </c>
      <c r="CV1080">
        <v>0</v>
      </c>
      <c r="CW1080">
        <v>0</v>
      </c>
      <c r="CX1080">
        <v>0</v>
      </c>
      <c r="CY1080">
        <v>0</v>
      </c>
      <c r="DM1080">
        <v>48</v>
      </c>
    </row>
    <row r="1081" spans="91:117" x14ac:dyDescent="0.25">
      <c r="CM1081" t="s">
        <v>637</v>
      </c>
      <c r="CN1081" t="s">
        <v>7</v>
      </c>
      <c r="CO1081" t="s">
        <v>497</v>
      </c>
      <c r="CP1081">
        <v>46083</v>
      </c>
      <c r="CQ1081">
        <v>1</v>
      </c>
      <c r="CR1081">
        <v>1</v>
      </c>
      <c r="CU1081">
        <v>1</v>
      </c>
      <c r="CV1081">
        <v>0</v>
      </c>
      <c r="CW1081">
        <v>0</v>
      </c>
      <c r="CX1081">
        <v>0</v>
      </c>
      <c r="CY1081">
        <v>0</v>
      </c>
      <c r="DM1081">
        <v>48</v>
      </c>
    </row>
    <row r="1082" spans="91:117" x14ac:dyDescent="0.25">
      <c r="CM1082" t="s">
        <v>637</v>
      </c>
      <c r="CN1082" t="s">
        <v>3</v>
      </c>
      <c r="CO1082" t="s">
        <v>78</v>
      </c>
      <c r="CP1082">
        <v>46092</v>
      </c>
      <c r="CQ1082">
        <v>1</v>
      </c>
      <c r="CR1082">
        <v>1</v>
      </c>
      <c r="CV1082">
        <v>3.5879629629629629E-4</v>
      </c>
      <c r="CW1082">
        <v>3.5879629629629629E-4</v>
      </c>
      <c r="CX1082">
        <v>0.18487268518518518</v>
      </c>
      <c r="CY1082">
        <v>0.17945601851851853</v>
      </c>
      <c r="CZ1082">
        <v>42</v>
      </c>
      <c r="DA1082">
        <v>78</v>
      </c>
      <c r="DB1082">
        <v>24</v>
      </c>
      <c r="DC1082">
        <v>1.5</v>
      </c>
      <c r="DD1082">
        <v>33995</v>
      </c>
      <c r="DE1082">
        <v>0.57140000000000002</v>
      </c>
      <c r="DM1082">
        <v>48</v>
      </c>
    </row>
    <row r="1083" spans="91:117" x14ac:dyDescent="0.25">
      <c r="CM1083" t="s">
        <v>637</v>
      </c>
      <c r="CN1083" t="s">
        <v>3</v>
      </c>
      <c r="CO1083" t="s">
        <v>78</v>
      </c>
      <c r="CP1083">
        <v>46098</v>
      </c>
      <c r="CQ1083">
        <v>1</v>
      </c>
      <c r="CR1083">
        <v>1</v>
      </c>
      <c r="CV1083">
        <v>1.7361111111111112E-4</v>
      </c>
      <c r="CW1083">
        <v>1.7361111111111112E-4</v>
      </c>
      <c r="CX1083">
        <v>0.15395833333333334</v>
      </c>
      <c r="CY1083">
        <v>0.15721064814814814</v>
      </c>
      <c r="CZ1083">
        <v>66</v>
      </c>
      <c r="DA1083">
        <v>110</v>
      </c>
      <c r="DB1083">
        <v>23</v>
      </c>
      <c r="DC1083" t="s">
        <v>717</v>
      </c>
      <c r="DD1083">
        <v>18204</v>
      </c>
      <c r="DE1083">
        <v>0.34849999999999998</v>
      </c>
      <c r="DF1083">
        <v>1</v>
      </c>
      <c r="DG1083">
        <v>4.3499999999999997E-2</v>
      </c>
      <c r="DH1083">
        <v>1000</v>
      </c>
      <c r="DI1083">
        <v>1000</v>
      </c>
      <c r="DM1083">
        <v>48</v>
      </c>
    </row>
    <row r="1084" spans="91:117" x14ac:dyDescent="0.25">
      <c r="CM1084" t="s">
        <v>637</v>
      </c>
      <c r="CN1084" t="s">
        <v>3</v>
      </c>
      <c r="CO1084" t="s">
        <v>78</v>
      </c>
      <c r="CP1084">
        <v>46112</v>
      </c>
      <c r="CQ1084">
        <v>1</v>
      </c>
      <c r="CR1084">
        <v>1</v>
      </c>
      <c r="CT1084">
        <v>1</v>
      </c>
      <c r="CV1084">
        <v>8.564814814814815E-4</v>
      </c>
      <c r="CW1084">
        <v>8.564814814814815E-4</v>
      </c>
      <c r="CX1084">
        <v>0.15329861111111112</v>
      </c>
      <c r="CY1084">
        <v>0.22555555555555556</v>
      </c>
      <c r="CZ1084">
        <v>52</v>
      </c>
      <c r="DA1084">
        <v>132</v>
      </c>
      <c r="DB1084">
        <v>28</v>
      </c>
      <c r="DC1084" t="s">
        <v>853</v>
      </c>
      <c r="DD1084">
        <v>20328</v>
      </c>
      <c r="DE1084">
        <v>0.53849999999999998</v>
      </c>
      <c r="DF1084">
        <v>1</v>
      </c>
      <c r="DG1084">
        <v>3.5700000000000003E-2</v>
      </c>
      <c r="DH1084">
        <v>1000</v>
      </c>
      <c r="DI1084">
        <v>1000</v>
      </c>
      <c r="DM1084">
        <v>48</v>
      </c>
    </row>
    <row r="1085" spans="91:117" x14ac:dyDescent="0.25">
      <c r="CM1085" t="s">
        <v>637</v>
      </c>
      <c r="CN1085" t="s">
        <v>125</v>
      </c>
      <c r="CO1085" t="s">
        <v>60</v>
      </c>
      <c r="CP1085">
        <v>46098</v>
      </c>
      <c r="CQ1085">
        <v>1</v>
      </c>
      <c r="CR1085">
        <v>1</v>
      </c>
      <c r="CT1085">
        <v>1</v>
      </c>
      <c r="CV1085">
        <v>4.6296296296296294E-5</v>
      </c>
      <c r="CW1085">
        <v>4.6296296296296294E-5</v>
      </c>
      <c r="CX1085">
        <v>0.20394675925925926</v>
      </c>
      <c r="CY1085">
        <v>0.12503472222222223</v>
      </c>
      <c r="CZ1085">
        <v>84</v>
      </c>
      <c r="DA1085">
        <v>131</v>
      </c>
      <c r="DB1085">
        <v>13</v>
      </c>
      <c r="DC1085" t="s">
        <v>783</v>
      </c>
      <c r="DD1085">
        <v>25681</v>
      </c>
      <c r="DE1085">
        <v>0.15479999999999999</v>
      </c>
      <c r="DM1085">
        <v>46</v>
      </c>
    </row>
    <row r="1086" spans="91:117" x14ac:dyDescent="0.25">
      <c r="CM1086" t="s">
        <v>637</v>
      </c>
      <c r="CN1086" t="s">
        <v>125</v>
      </c>
      <c r="CO1086" t="s">
        <v>85</v>
      </c>
      <c r="CP1086">
        <v>46101</v>
      </c>
      <c r="CQ1086">
        <v>1</v>
      </c>
      <c r="CR1086">
        <v>1</v>
      </c>
      <c r="CT1086">
        <v>1</v>
      </c>
      <c r="CV1086">
        <v>1.7361111111111112E-4</v>
      </c>
      <c r="CW1086">
        <v>1.7361111111111112E-4</v>
      </c>
      <c r="CX1086">
        <v>0.22770833333333335</v>
      </c>
      <c r="CY1086">
        <v>0.12202546296296296</v>
      </c>
      <c r="CZ1086">
        <v>68</v>
      </c>
      <c r="DA1086">
        <v>194</v>
      </c>
      <c r="DB1086">
        <v>11</v>
      </c>
      <c r="DC1086" t="s">
        <v>683</v>
      </c>
      <c r="DD1086">
        <v>30501</v>
      </c>
      <c r="DE1086">
        <v>0.1618</v>
      </c>
      <c r="DM1086">
        <v>46</v>
      </c>
    </row>
    <row r="1087" spans="91:117" x14ac:dyDescent="0.25">
      <c r="CM1087" t="s">
        <v>637</v>
      </c>
      <c r="CN1087" t="s">
        <v>125</v>
      </c>
      <c r="CO1087" t="s">
        <v>72</v>
      </c>
      <c r="CP1087">
        <v>46101</v>
      </c>
      <c r="CQ1087">
        <v>1</v>
      </c>
      <c r="CR1087">
        <v>1</v>
      </c>
      <c r="CT1087">
        <v>1</v>
      </c>
      <c r="CV1087">
        <v>4.6296296296296294E-5</v>
      </c>
      <c r="CW1087">
        <v>4.6296296296296294E-5</v>
      </c>
      <c r="CX1087">
        <v>0.19048611111111111</v>
      </c>
      <c r="CY1087">
        <v>0.1398726851851852</v>
      </c>
      <c r="CZ1087">
        <v>113</v>
      </c>
      <c r="DA1087">
        <v>276</v>
      </c>
      <c r="DB1087">
        <v>13</v>
      </c>
      <c r="DC1087" t="s">
        <v>737</v>
      </c>
      <c r="DD1087">
        <v>34315</v>
      </c>
      <c r="DE1087">
        <v>0.115</v>
      </c>
      <c r="DM1087">
        <v>46</v>
      </c>
    </row>
    <row r="1088" spans="91:117" x14ac:dyDescent="0.25">
      <c r="CM1088" t="s">
        <v>637</v>
      </c>
      <c r="CN1088" t="s">
        <v>125</v>
      </c>
      <c r="CO1088" t="s">
        <v>122</v>
      </c>
      <c r="CP1088">
        <v>46098</v>
      </c>
      <c r="CQ1088">
        <v>1</v>
      </c>
      <c r="CR1088">
        <v>1</v>
      </c>
      <c r="CT1088">
        <v>1</v>
      </c>
      <c r="CV1088">
        <v>0</v>
      </c>
      <c r="CW1088">
        <v>0</v>
      </c>
      <c r="CX1088">
        <v>0.22484953703703703</v>
      </c>
      <c r="CY1088">
        <v>8.8703703703703701E-2</v>
      </c>
      <c r="CZ1088">
        <v>67</v>
      </c>
      <c r="DA1088">
        <v>245</v>
      </c>
      <c r="DB1088">
        <v>11</v>
      </c>
      <c r="DC1088">
        <v>2</v>
      </c>
      <c r="DD1088">
        <v>57113</v>
      </c>
      <c r="DE1088">
        <v>0.16420000000000001</v>
      </c>
      <c r="DM1088">
        <v>46</v>
      </c>
    </row>
    <row r="1089" spans="91:117" x14ac:dyDescent="0.25">
      <c r="CM1089" t="s">
        <v>637</v>
      </c>
      <c r="CN1089" t="s">
        <v>125</v>
      </c>
      <c r="CO1089" t="s">
        <v>206</v>
      </c>
      <c r="CP1089">
        <v>46098</v>
      </c>
      <c r="CQ1089">
        <v>1</v>
      </c>
      <c r="CR1089">
        <v>1</v>
      </c>
      <c r="CT1089">
        <v>1</v>
      </c>
      <c r="CV1089">
        <v>1.6203703703703703E-4</v>
      </c>
      <c r="CW1089">
        <v>1.6203703703703703E-4</v>
      </c>
      <c r="CX1089">
        <v>0.21839120370370371</v>
      </c>
      <c r="CY1089">
        <v>0.13777777777777778</v>
      </c>
      <c r="CZ1089">
        <v>144</v>
      </c>
      <c r="DA1089">
        <v>361</v>
      </c>
      <c r="DB1089">
        <v>20</v>
      </c>
      <c r="DC1089">
        <v>1.7</v>
      </c>
      <c r="DD1089">
        <v>29571</v>
      </c>
      <c r="DE1089">
        <v>0.1389</v>
      </c>
      <c r="DM1089">
        <v>46</v>
      </c>
    </row>
    <row r="1090" spans="91:117" x14ac:dyDescent="0.25">
      <c r="CM1090" t="s">
        <v>637</v>
      </c>
      <c r="CN1090" t="s">
        <v>125</v>
      </c>
      <c r="CO1090" t="s">
        <v>206</v>
      </c>
      <c r="CP1090">
        <v>46101</v>
      </c>
      <c r="CQ1090">
        <v>1</v>
      </c>
      <c r="CR1090">
        <v>1</v>
      </c>
      <c r="CT1090">
        <v>1</v>
      </c>
      <c r="CV1090">
        <v>4.6296296296296294E-5</v>
      </c>
      <c r="CW1090">
        <v>4.6296296296296294E-5</v>
      </c>
      <c r="CX1090">
        <v>0.21425925925925926</v>
      </c>
      <c r="CY1090">
        <v>0.13665509259259259</v>
      </c>
      <c r="CZ1090">
        <v>136</v>
      </c>
      <c r="DA1090">
        <v>356</v>
      </c>
      <c r="DB1090">
        <v>14</v>
      </c>
      <c r="DC1090" t="s">
        <v>991</v>
      </c>
      <c r="DD1090">
        <v>27650</v>
      </c>
      <c r="DE1090">
        <v>0.10290000000000001</v>
      </c>
      <c r="DM1090">
        <v>46</v>
      </c>
    </row>
    <row r="1091" spans="91:117" x14ac:dyDescent="0.25">
      <c r="CM1091" t="s">
        <v>637</v>
      </c>
      <c r="CN1091" t="s">
        <v>2</v>
      </c>
      <c r="CO1091" t="s">
        <v>15</v>
      </c>
      <c r="CP1091">
        <v>46091</v>
      </c>
      <c r="CQ1091">
        <v>1</v>
      </c>
      <c r="CR1091">
        <v>1</v>
      </c>
      <c r="CT1091">
        <v>1</v>
      </c>
      <c r="CV1091">
        <v>2.3148148148148147E-5</v>
      </c>
      <c r="CW1091">
        <v>2.3148148148148147E-5</v>
      </c>
      <c r="CX1091">
        <v>0.30615740740740743</v>
      </c>
      <c r="CY1091">
        <v>8.9236111111111113E-2</v>
      </c>
      <c r="CZ1091">
        <v>153</v>
      </c>
      <c r="DA1091">
        <v>191</v>
      </c>
      <c r="DB1091">
        <v>15</v>
      </c>
      <c r="DC1091" t="s">
        <v>742</v>
      </c>
      <c r="DD1091">
        <v>36301</v>
      </c>
      <c r="DE1091">
        <v>9.8000000000000004E-2</v>
      </c>
      <c r="DM1091">
        <v>46</v>
      </c>
    </row>
    <row r="1092" spans="91:117" x14ac:dyDescent="0.25">
      <c r="CM1092" t="s">
        <v>637</v>
      </c>
      <c r="CN1092" t="s">
        <v>2</v>
      </c>
      <c r="CO1092" t="s">
        <v>377</v>
      </c>
      <c r="CP1092">
        <v>46104</v>
      </c>
      <c r="CQ1092">
        <v>1</v>
      </c>
      <c r="CR1092">
        <v>1</v>
      </c>
      <c r="CT1092">
        <v>1</v>
      </c>
      <c r="CV1092">
        <v>0</v>
      </c>
      <c r="CW1092">
        <v>0</v>
      </c>
      <c r="CX1092">
        <v>0.12805555555555556</v>
      </c>
      <c r="CY1092">
        <v>0.20309027777777777</v>
      </c>
      <c r="CZ1092">
        <v>91</v>
      </c>
      <c r="DA1092">
        <v>168</v>
      </c>
      <c r="DB1092">
        <v>19</v>
      </c>
      <c r="DC1092" t="s">
        <v>1085</v>
      </c>
      <c r="DD1092">
        <v>18993</v>
      </c>
      <c r="DE1092">
        <v>0.20880000000000001</v>
      </c>
      <c r="DM1092">
        <v>46</v>
      </c>
    </row>
    <row r="1093" spans="91:117" x14ac:dyDescent="0.25">
      <c r="CM1093" t="s">
        <v>637</v>
      </c>
      <c r="CN1093" t="s">
        <v>2</v>
      </c>
      <c r="CO1093" t="s">
        <v>22</v>
      </c>
      <c r="CP1093">
        <v>46104</v>
      </c>
      <c r="CQ1093">
        <v>1</v>
      </c>
      <c r="CR1093">
        <v>1</v>
      </c>
      <c r="CT1093">
        <v>1</v>
      </c>
      <c r="CV1093">
        <v>0</v>
      </c>
      <c r="CW1093">
        <v>0</v>
      </c>
      <c r="CX1093">
        <v>0.17341435185185186</v>
      </c>
      <c r="CY1093">
        <v>0.13236111111111112</v>
      </c>
      <c r="CZ1093">
        <v>67</v>
      </c>
      <c r="DA1093">
        <v>133</v>
      </c>
      <c r="DB1093">
        <v>22</v>
      </c>
      <c r="DC1093" t="s">
        <v>701</v>
      </c>
      <c r="DD1093">
        <v>24371</v>
      </c>
      <c r="DE1093">
        <v>0.32840000000000003</v>
      </c>
      <c r="DM1093">
        <v>46</v>
      </c>
    </row>
    <row r="1094" spans="91:117" x14ac:dyDescent="0.25">
      <c r="CM1094" t="s">
        <v>637</v>
      </c>
      <c r="CN1094" t="s">
        <v>2</v>
      </c>
      <c r="CO1094" t="s">
        <v>13</v>
      </c>
      <c r="CP1094">
        <v>46084</v>
      </c>
      <c r="CQ1094">
        <v>1</v>
      </c>
      <c r="CR1094">
        <v>1</v>
      </c>
      <c r="CS1094">
        <v>1</v>
      </c>
      <c r="CV1094">
        <v>1.3946759259259259E-2</v>
      </c>
      <c r="CW1094">
        <v>1.3946759259259259E-2</v>
      </c>
      <c r="CX1094">
        <v>0.33291666666666669</v>
      </c>
      <c r="CY1094">
        <v>7.2523148148148142E-2</v>
      </c>
      <c r="CZ1094">
        <v>100</v>
      </c>
      <c r="DA1094">
        <v>210</v>
      </c>
      <c r="DB1094">
        <v>21</v>
      </c>
      <c r="DC1094" t="s">
        <v>965</v>
      </c>
      <c r="DD1094">
        <v>25546</v>
      </c>
      <c r="DE1094">
        <v>0.21</v>
      </c>
      <c r="DM1094">
        <v>46</v>
      </c>
    </row>
    <row r="1095" spans="91:117" x14ac:dyDescent="0.25">
      <c r="CM1095" t="s">
        <v>637</v>
      </c>
      <c r="CN1095" t="s">
        <v>2</v>
      </c>
      <c r="CO1095" t="s">
        <v>42</v>
      </c>
      <c r="CP1095">
        <v>46084</v>
      </c>
      <c r="CQ1095">
        <v>1</v>
      </c>
      <c r="CR1095">
        <v>1</v>
      </c>
      <c r="CV1095">
        <v>0</v>
      </c>
      <c r="CW1095">
        <v>0</v>
      </c>
      <c r="CX1095">
        <v>0</v>
      </c>
      <c r="CY1095">
        <v>0</v>
      </c>
      <c r="DM1095">
        <v>46</v>
      </c>
    </row>
    <row r="1096" spans="91:117" x14ac:dyDescent="0.25">
      <c r="CM1096" t="s">
        <v>637</v>
      </c>
      <c r="CN1096" t="s">
        <v>2</v>
      </c>
      <c r="CO1096" t="s">
        <v>564</v>
      </c>
      <c r="CP1096">
        <v>46084</v>
      </c>
      <c r="CQ1096">
        <v>1</v>
      </c>
      <c r="CR1096">
        <v>1</v>
      </c>
      <c r="CU1096">
        <v>1</v>
      </c>
      <c r="CV1096">
        <v>0</v>
      </c>
      <c r="CW1096">
        <v>0</v>
      </c>
      <c r="CX1096">
        <v>0</v>
      </c>
      <c r="CY1096">
        <v>0</v>
      </c>
      <c r="DM1096">
        <v>46</v>
      </c>
    </row>
    <row r="1097" spans="91:117" x14ac:dyDescent="0.25">
      <c r="CM1097" t="s">
        <v>637</v>
      </c>
      <c r="CN1097" t="s">
        <v>2</v>
      </c>
      <c r="CO1097" t="s">
        <v>564</v>
      </c>
      <c r="CP1097">
        <v>46091</v>
      </c>
      <c r="CQ1097">
        <v>1</v>
      </c>
      <c r="CR1097">
        <v>1</v>
      </c>
      <c r="CT1097">
        <v>1</v>
      </c>
      <c r="CV1097">
        <v>0</v>
      </c>
      <c r="CW1097">
        <v>0</v>
      </c>
      <c r="CX1097">
        <v>0.30482638888888891</v>
      </c>
      <c r="CY1097">
        <v>8.7835648148148149E-2</v>
      </c>
      <c r="CZ1097">
        <v>70</v>
      </c>
      <c r="DA1097">
        <v>87</v>
      </c>
      <c r="DB1097">
        <v>8</v>
      </c>
      <c r="DC1097">
        <v>1.125</v>
      </c>
      <c r="DD1097">
        <v>16461</v>
      </c>
      <c r="DE1097">
        <v>0.1143</v>
      </c>
      <c r="DM1097">
        <v>46</v>
      </c>
    </row>
    <row r="1098" spans="91:117" x14ac:dyDescent="0.25">
      <c r="CM1098" t="s">
        <v>637</v>
      </c>
      <c r="CN1098" t="s">
        <v>2</v>
      </c>
      <c r="CO1098" t="s">
        <v>17</v>
      </c>
      <c r="CP1098">
        <v>46084</v>
      </c>
      <c r="CQ1098">
        <v>1</v>
      </c>
      <c r="CR1098">
        <v>1</v>
      </c>
      <c r="CV1098">
        <v>3.7152777777777778E-3</v>
      </c>
      <c r="CW1098">
        <v>3.7152777777777778E-3</v>
      </c>
      <c r="CX1098">
        <v>0.28333333333333333</v>
      </c>
      <c r="CY1098">
        <v>7.4629629629629629E-2</v>
      </c>
      <c r="CZ1098">
        <v>64</v>
      </c>
      <c r="DA1098">
        <v>127</v>
      </c>
      <c r="DB1098">
        <v>14</v>
      </c>
      <c r="DC1098" t="s">
        <v>765</v>
      </c>
      <c r="DD1098">
        <v>37161</v>
      </c>
      <c r="DE1098">
        <v>0.21879999999999999</v>
      </c>
      <c r="DM1098">
        <v>46</v>
      </c>
    </row>
    <row r="1099" spans="91:117" x14ac:dyDescent="0.25">
      <c r="CM1099" t="s">
        <v>637</v>
      </c>
      <c r="CN1099" t="s">
        <v>2</v>
      </c>
      <c r="CO1099" t="s">
        <v>17</v>
      </c>
      <c r="CP1099">
        <v>46091</v>
      </c>
      <c r="CQ1099">
        <v>1</v>
      </c>
      <c r="CR1099">
        <v>1</v>
      </c>
      <c r="CT1099">
        <v>1</v>
      </c>
      <c r="CV1099">
        <v>6.9444444444444444E-5</v>
      </c>
      <c r="CW1099">
        <v>6.9444444444444444E-5</v>
      </c>
      <c r="CX1099">
        <v>0.2933912037037037</v>
      </c>
      <c r="CY1099">
        <v>0.10811342592592593</v>
      </c>
      <c r="CZ1099">
        <v>59</v>
      </c>
      <c r="DA1099">
        <v>133</v>
      </c>
      <c r="DB1099">
        <v>18</v>
      </c>
      <c r="DC1099" t="s">
        <v>677</v>
      </c>
      <c r="DD1099">
        <v>35855</v>
      </c>
      <c r="DE1099">
        <v>0.30509999999999998</v>
      </c>
      <c r="DM1099">
        <v>46</v>
      </c>
    </row>
    <row r="1100" spans="91:117" x14ac:dyDescent="0.25">
      <c r="CM1100" t="s">
        <v>637</v>
      </c>
      <c r="CN1100" t="s">
        <v>6</v>
      </c>
      <c r="CO1100" t="s">
        <v>19</v>
      </c>
      <c r="CP1100">
        <v>46090</v>
      </c>
      <c r="CQ1100">
        <v>1</v>
      </c>
      <c r="CR1100">
        <v>1</v>
      </c>
      <c r="CT1100">
        <v>1</v>
      </c>
      <c r="CV1100">
        <v>4.6296296296296294E-5</v>
      </c>
      <c r="CW1100">
        <v>4.6296296296296294E-5</v>
      </c>
      <c r="CX1100">
        <v>0.27184027777777775</v>
      </c>
      <c r="CY1100">
        <v>6.1990740740740742E-2</v>
      </c>
      <c r="CZ1100">
        <v>180</v>
      </c>
      <c r="DA1100">
        <v>279</v>
      </c>
      <c r="DB1100">
        <v>25</v>
      </c>
      <c r="DC1100">
        <v>1.44</v>
      </c>
      <c r="DD1100">
        <v>29141</v>
      </c>
      <c r="DE1100">
        <v>0.1389</v>
      </c>
      <c r="DM1100">
        <v>46</v>
      </c>
    </row>
    <row r="1101" spans="91:117" x14ac:dyDescent="0.25">
      <c r="CM1101" t="s">
        <v>637</v>
      </c>
      <c r="CN1101" t="s">
        <v>6</v>
      </c>
      <c r="CO1101" t="s">
        <v>19</v>
      </c>
      <c r="CP1101">
        <v>46106</v>
      </c>
      <c r="CQ1101">
        <v>1</v>
      </c>
      <c r="CR1101">
        <v>1</v>
      </c>
      <c r="CT1101">
        <v>1</v>
      </c>
      <c r="CV1101">
        <v>5.4398148148148144E-4</v>
      </c>
      <c r="CW1101">
        <v>5.4398148148148144E-4</v>
      </c>
      <c r="CX1101">
        <v>0.17435185185185184</v>
      </c>
      <c r="CY1101">
        <v>0.16700231481481481</v>
      </c>
      <c r="CZ1101">
        <v>150</v>
      </c>
      <c r="DA1101">
        <v>218</v>
      </c>
      <c r="DB1101">
        <v>10</v>
      </c>
      <c r="DC1101">
        <v>1.8</v>
      </c>
      <c r="DD1101">
        <v>55236</v>
      </c>
      <c r="DE1101">
        <v>6.6699999999999995E-2</v>
      </c>
      <c r="DM1101">
        <v>46</v>
      </c>
    </row>
    <row r="1102" spans="91:117" x14ac:dyDescent="0.25">
      <c r="CM1102" t="s">
        <v>637</v>
      </c>
      <c r="CN1102" t="s">
        <v>6</v>
      </c>
      <c r="CO1102" t="s">
        <v>105</v>
      </c>
      <c r="CP1102">
        <v>46090</v>
      </c>
      <c r="CQ1102">
        <v>1</v>
      </c>
      <c r="CR1102">
        <v>1</v>
      </c>
      <c r="CT1102">
        <v>1</v>
      </c>
      <c r="CV1102">
        <v>2.0833333333333335E-4</v>
      </c>
      <c r="CW1102">
        <v>2.0833333333333335E-4</v>
      </c>
      <c r="CX1102">
        <v>0.21840277777777778</v>
      </c>
      <c r="CY1102">
        <v>9.6388888888888885E-2</v>
      </c>
      <c r="CZ1102">
        <v>56</v>
      </c>
      <c r="DA1102">
        <v>146</v>
      </c>
      <c r="DB1102">
        <v>9</v>
      </c>
      <c r="DC1102" t="s">
        <v>693</v>
      </c>
      <c r="DD1102">
        <v>31678</v>
      </c>
      <c r="DE1102">
        <v>0.16070000000000001</v>
      </c>
      <c r="DM1102">
        <v>46</v>
      </c>
    </row>
    <row r="1103" spans="91:117" x14ac:dyDescent="0.25">
      <c r="CM1103" t="s">
        <v>637</v>
      </c>
      <c r="CN1103" t="s">
        <v>6</v>
      </c>
      <c r="CO1103" t="s">
        <v>37</v>
      </c>
      <c r="CP1103">
        <v>46094</v>
      </c>
      <c r="CQ1103">
        <v>1</v>
      </c>
      <c r="CR1103">
        <v>1</v>
      </c>
      <c r="CS1103">
        <v>1</v>
      </c>
      <c r="CV1103">
        <v>4.7569444444444447E-3</v>
      </c>
      <c r="CW1103">
        <v>4.7569444444444447E-3</v>
      </c>
      <c r="CX1103">
        <v>0.19315972222222222</v>
      </c>
      <c r="CY1103">
        <v>0.15237268518518518</v>
      </c>
      <c r="CZ1103">
        <v>105</v>
      </c>
      <c r="DA1103">
        <v>172</v>
      </c>
      <c r="DB1103">
        <v>23</v>
      </c>
      <c r="DC1103" t="s">
        <v>957</v>
      </c>
      <c r="DD1103">
        <v>18549</v>
      </c>
      <c r="DE1103">
        <v>0.219</v>
      </c>
      <c r="DF1103">
        <v>1</v>
      </c>
      <c r="DG1103">
        <v>4.3499999999999997E-2</v>
      </c>
      <c r="DH1103">
        <v>580</v>
      </c>
      <c r="DI1103">
        <v>580</v>
      </c>
      <c r="DM1103">
        <v>46</v>
      </c>
    </row>
    <row r="1104" spans="91:117" x14ac:dyDescent="0.25">
      <c r="CM1104" t="s">
        <v>637</v>
      </c>
      <c r="CN1104" t="s">
        <v>6</v>
      </c>
      <c r="CO1104" t="s">
        <v>97</v>
      </c>
      <c r="CP1104">
        <v>46090</v>
      </c>
      <c r="CQ1104">
        <v>1</v>
      </c>
      <c r="CR1104">
        <v>1</v>
      </c>
      <c r="CT1104">
        <v>1</v>
      </c>
      <c r="CV1104">
        <v>1.3888888888888889E-4</v>
      </c>
      <c r="CW1104">
        <v>1.3888888888888889E-4</v>
      </c>
      <c r="CX1104">
        <v>0.17741898148148147</v>
      </c>
      <c r="CY1104">
        <v>0.15112268518518518</v>
      </c>
      <c r="CZ1104">
        <v>93</v>
      </c>
      <c r="DA1104">
        <v>150</v>
      </c>
      <c r="DB1104">
        <v>23</v>
      </c>
      <c r="DC1104" t="s">
        <v>859</v>
      </c>
      <c r="DD1104">
        <v>20186</v>
      </c>
      <c r="DE1104">
        <v>0.24729999999999999</v>
      </c>
      <c r="DM1104">
        <v>46</v>
      </c>
    </row>
    <row r="1105" spans="91:117" x14ac:dyDescent="0.25">
      <c r="CM1105" t="s">
        <v>637</v>
      </c>
      <c r="CN1105" t="s">
        <v>7</v>
      </c>
      <c r="CO1105" t="s">
        <v>565</v>
      </c>
      <c r="CP1105">
        <v>46087</v>
      </c>
      <c r="CQ1105">
        <v>1</v>
      </c>
      <c r="CR1105">
        <v>1</v>
      </c>
      <c r="CT1105">
        <v>1</v>
      </c>
      <c r="CV1105">
        <v>5.7870370370370373E-5</v>
      </c>
      <c r="CW1105">
        <v>5.7870370370370373E-5</v>
      </c>
      <c r="CX1105">
        <v>0.24883101851851852</v>
      </c>
      <c r="CY1105">
        <v>7.9814814814814811E-2</v>
      </c>
      <c r="CZ1105">
        <v>57</v>
      </c>
      <c r="DA1105">
        <v>100</v>
      </c>
      <c r="DB1105">
        <v>23</v>
      </c>
      <c r="DC1105" t="s">
        <v>800</v>
      </c>
      <c r="DD1105">
        <v>8773</v>
      </c>
      <c r="DE1105">
        <v>0.40350000000000003</v>
      </c>
      <c r="DM1105">
        <v>46</v>
      </c>
    </row>
    <row r="1106" spans="91:117" x14ac:dyDescent="0.25">
      <c r="CM1106" t="s">
        <v>637</v>
      </c>
      <c r="CN1106" t="s">
        <v>7</v>
      </c>
      <c r="CO1106" t="s">
        <v>557</v>
      </c>
      <c r="CP1106">
        <v>46112</v>
      </c>
      <c r="CQ1106">
        <v>1</v>
      </c>
      <c r="CR1106">
        <v>1</v>
      </c>
      <c r="CT1106">
        <v>1</v>
      </c>
      <c r="CV1106">
        <v>0</v>
      </c>
      <c r="CW1106">
        <v>0</v>
      </c>
      <c r="CX1106">
        <v>0.23413194444444443</v>
      </c>
      <c r="CY1106">
        <v>0.14792824074074074</v>
      </c>
      <c r="CZ1106">
        <v>123</v>
      </c>
      <c r="DA1106">
        <v>169</v>
      </c>
      <c r="DB1106">
        <v>38</v>
      </c>
      <c r="DC1106" t="s">
        <v>1086</v>
      </c>
      <c r="DD1106">
        <v>15618</v>
      </c>
      <c r="DE1106">
        <v>0.30890000000000001</v>
      </c>
      <c r="DM1106">
        <v>46</v>
      </c>
    </row>
    <row r="1107" spans="91:117" x14ac:dyDescent="0.25">
      <c r="CM1107" t="s">
        <v>637</v>
      </c>
      <c r="CN1107" t="s">
        <v>3</v>
      </c>
      <c r="CO1107" t="s">
        <v>174</v>
      </c>
      <c r="CP1107">
        <v>46101</v>
      </c>
      <c r="CQ1107">
        <v>1</v>
      </c>
      <c r="CR1107">
        <v>1</v>
      </c>
      <c r="CT1107">
        <v>1</v>
      </c>
      <c r="CV1107">
        <v>3.3217592592592591E-3</v>
      </c>
      <c r="CW1107">
        <v>3.3217592592592591E-3</v>
      </c>
      <c r="CX1107">
        <v>0.21810185185185185</v>
      </c>
      <c r="CY1107">
        <v>0.12128472222222222</v>
      </c>
      <c r="CZ1107">
        <v>197</v>
      </c>
      <c r="DA1107">
        <v>273</v>
      </c>
      <c r="DB1107">
        <v>19</v>
      </c>
      <c r="DC1107" t="s">
        <v>1087</v>
      </c>
      <c r="DD1107">
        <v>22087</v>
      </c>
      <c r="DE1107">
        <v>9.64E-2</v>
      </c>
      <c r="DM1107">
        <v>46</v>
      </c>
    </row>
    <row r="1108" spans="91:117" x14ac:dyDescent="0.25">
      <c r="CM1108" t="s">
        <v>637</v>
      </c>
      <c r="CN1108" t="s">
        <v>3</v>
      </c>
      <c r="CO1108" t="s">
        <v>493</v>
      </c>
      <c r="CP1108">
        <v>46086</v>
      </c>
      <c r="CQ1108">
        <v>1</v>
      </c>
      <c r="CR1108">
        <v>1</v>
      </c>
      <c r="CT1108">
        <v>1</v>
      </c>
      <c r="CV1108">
        <v>0</v>
      </c>
      <c r="CW1108">
        <v>0</v>
      </c>
      <c r="CX1108">
        <v>0.3379050925925926</v>
      </c>
      <c r="CY1108">
        <v>7.1168981481481486E-2</v>
      </c>
      <c r="CZ1108">
        <v>254</v>
      </c>
      <c r="DA1108">
        <v>295</v>
      </c>
      <c r="DB1108">
        <v>41</v>
      </c>
      <c r="DC1108" t="s">
        <v>1088</v>
      </c>
      <c r="DD1108">
        <v>22158</v>
      </c>
      <c r="DE1108">
        <v>0.16139999999999999</v>
      </c>
      <c r="DF1108">
        <v>1</v>
      </c>
      <c r="DG1108">
        <v>2.4400000000000002E-2</v>
      </c>
      <c r="DH1108">
        <v>500</v>
      </c>
      <c r="DI1108">
        <v>500</v>
      </c>
      <c r="DM1108">
        <v>46</v>
      </c>
    </row>
    <row r="1109" spans="91:117" x14ac:dyDescent="0.25">
      <c r="CM1109" t="s">
        <v>637</v>
      </c>
      <c r="CN1109" t="s">
        <v>3</v>
      </c>
      <c r="CO1109" t="s">
        <v>493</v>
      </c>
      <c r="CP1109">
        <v>46094</v>
      </c>
      <c r="CQ1109">
        <v>1</v>
      </c>
      <c r="CR1109">
        <v>1</v>
      </c>
      <c r="CT1109">
        <v>1</v>
      </c>
      <c r="CV1109">
        <v>0</v>
      </c>
      <c r="CW1109">
        <v>0</v>
      </c>
      <c r="CX1109">
        <v>0.2593287037037037</v>
      </c>
      <c r="CY1109">
        <v>8.3935185185185182E-2</v>
      </c>
      <c r="CZ1109">
        <v>198</v>
      </c>
      <c r="DA1109">
        <v>293</v>
      </c>
      <c r="DB1109">
        <v>26</v>
      </c>
      <c r="DC1109" t="s">
        <v>714</v>
      </c>
      <c r="DD1109">
        <v>24174</v>
      </c>
      <c r="DE1109">
        <v>0.1313</v>
      </c>
      <c r="DM1109">
        <v>46</v>
      </c>
    </row>
    <row r="1110" spans="91:117" x14ac:dyDescent="0.25">
      <c r="CM1110" t="s">
        <v>637</v>
      </c>
      <c r="CN1110" t="s">
        <v>3</v>
      </c>
      <c r="CO1110" t="s">
        <v>32</v>
      </c>
      <c r="CP1110">
        <v>46094</v>
      </c>
      <c r="CQ1110">
        <v>1</v>
      </c>
      <c r="CR1110">
        <v>1</v>
      </c>
      <c r="CT1110">
        <v>1</v>
      </c>
      <c r="CV1110">
        <v>3.1250000000000001E-4</v>
      </c>
      <c r="CW1110">
        <v>3.1250000000000001E-4</v>
      </c>
      <c r="CX1110">
        <v>0.24289351851851851</v>
      </c>
      <c r="CY1110">
        <v>0.12277777777777778</v>
      </c>
      <c r="CZ1110">
        <v>102</v>
      </c>
      <c r="DA1110">
        <v>217</v>
      </c>
      <c r="DB1110">
        <v>40</v>
      </c>
      <c r="DC1110">
        <v>1.625</v>
      </c>
      <c r="DD1110">
        <v>23379</v>
      </c>
      <c r="DE1110">
        <v>0.39219999999999999</v>
      </c>
      <c r="DM1110">
        <v>46</v>
      </c>
    </row>
    <row r="1111" spans="91:117" x14ac:dyDescent="0.25">
      <c r="CM1111" t="s">
        <v>637</v>
      </c>
      <c r="CN1111" t="s">
        <v>3</v>
      </c>
      <c r="CO1111" t="s">
        <v>32</v>
      </c>
      <c r="CP1111">
        <v>46098</v>
      </c>
      <c r="CQ1111">
        <v>1</v>
      </c>
      <c r="CR1111">
        <v>1</v>
      </c>
      <c r="CT1111">
        <v>1</v>
      </c>
      <c r="CV1111">
        <v>1.0416666666666667E-4</v>
      </c>
      <c r="CW1111">
        <v>1.0416666666666667E-4</v>
      </c>
      <c r="CX1111">
        <v>0.17473379629629629</v>
      </c>
      <c r="CY1111">
        <v>0.14151620370370371</v>
      </c>
      <c r="CZ1111">
        <v>80</v>
      </c>
      <c r="DA1111">
        <v>168</v>
      </c>
      <c r="DB1111">
        <v>34</v>
      </c>
      <c r="DC1111" t="s">
        <v>798</v>
      </c>
      <c r="DD1111">
        <v>20814</v>
      </c>
      <c r="DE1111">
        <v>0.42499999999999999</v>
      </c>
      <c r="DM1111">
        <v>46</v>
      </c>
    </row>
    <row r="1112" spans="91:117" x14ac:dyDescent="0.25">
      <c r="CM1112" t="s">
        <v>637</v>
      </c>
      <c r="CN1112" t="s">
        <v>3</v>
      </c>
      <c r="CO1112" t="s">
        <v>96</v>
      </c>
      <c r="CP1112">
        <v>46101</v>
      </c>
      <c r="CQ1112">
        <v>1</v>
      </c>
      <c r="CR1112">
        <v>1</v>
      </c>
      <c r="CT1112">
        <v>1</v>
      </c>
      <c r="CV1112">
        <v>1.5856481481481481E-3</v>
      </c>
      <c r="CW1112">
        <v>1.5856481481481481E-3</v>
      </c>
      <c r="CX1112">
        <v>0.21233796296296295</v>
      </c>
      <c r="CY1112">
        <v>0.13039351851851852</v>
      </c>
      <c r="CZ1112">
        <v>81</v>
      </c>
      <c r="DA1112">
        <v>153</v>
      </c>
      <c r="DB1112">
        <v>20</v>
      </c>
      <c r="DC1112">
        <v>1.4</v>
      </c>
      <c r="DD1112">
        <v>26913</v>
      </c>
      <c r="DE1112">
        <v>0.24690000000000001</v>
      </c>
      <c r="DM1112">
        <v>46</v>
      </c>
    </row>
    <row r="1113" spans="91:117" x14ac:dyDescent="0.25">
      <c r="CM1113" t="s">
        <v>637</v>
      </c>
      <c r="CN1113" t="s">
        <v>3</v>
      </c>
      <c r="CO1113" t="s">
        <v>96</v>
      </c>
      <c r="CP1113">
        <v>46111</v>
      </c>
      <c r="CQ1113">
        <v>1</v>
      </c>
      <c r="CR1113">
        <v>1</v>
      </c>
      <c r="CS1113">
        <v>1</v>
      </c>
      <c r="CV1113">
        <v>4.2245370370370371E-3</v>
      </c>
      <c r="CW1113">
        <v>4.2245370370370371E-3</v>
      </c>
      <c r="CX1113">
        <v>0.23054398148148147</v>
      </c>
      <c r="CY1113">
        <v>0.15995370370370371</v>
      </c>
      <c r="CZ1113">
        <v>101</v>
      </c>
      <c r="DA1113">
        <v>186</v>
      </c>
      <c r="DB1113">
        <v>29</v>
      </c>
      <c r="DC1113" t="s">
        <v>870</v>
      </c>
      <c r="DD1113">
        <v>16265</v>
      </c>
      <c r="DE1113">
        <v>0.28710000000000002</v>
      </c>
      <c r="DM1113">
        <v>46</v>
      </c>
    </row>
    <row r="1114" spans="91:117" x14ac:dyDescent="0.25">
      <c r="CM1114" t="s">
        <v>637</v>
      </c>
      <c r="CN1114" t="s">
        <v>3</v>
      </c>
      <c r="CO1114" t="s">
        <v>68</v>
      </c>
      <c r="CP1114">
        <v>46101</v>
      </c>
      <c r="CQ1114">
        <v>1</v>
      </c>
      <c r="CR1114">
        <v>1</v>
      </c>
      <c r="CS1114">
        <v>1</v>
      </c>
      <c r="CV1114">
        <v>6.4236111111111108E-3</v>
      </c>
      <c r="CW1114">
        <v>6.4236111111111108E-3</v>
      </c>
      <c r="CX1114">
        <v>0.20306712962962964</v>
      </c>
      <c r="CY1114">
        <v>0.10957175925925926</v>
      </c>
      <c r="CZ1114">
        <v>110</v>
      </c>
      <c r="DA1114">
        <v>224</v>
      </c>
      <c r="DB1114">
        <v>17</v>
      </c>
      <c r="DC1114" t="s">
        <v>894</v>
      </c>
      <c r="DD1114">
        <v>31976</v>
      </c>
      <c r="DE1114">
        <v>0.1545</v>
      </c>
      <c r="DF1114">
        <v>1</v>
      </c>
      <c r="DG1114">
        <v>5.8799999999999998E-2</v>
      </c>
      <c r="DH1114">
        <v>330</v>
      </c>
      <c r="DI1114">
        <v>330</v>
      </c>
      <c r="DM1114">
        <v>46</v>
      </c>
    </row>
    <row r="1115" spans="91:117" x14ac:dyDescent="0.25">
      <c r="CM1115" t="s">
        <v>637</v>
      </c>
      <c r="CN1115" t="s">
        <v>3</v>
      </c>
      <c r="CO1115" t="s">
        <v>68</v>
      </c>
      <c r="CP1115">
        <v>46111</v>
      </c>
      <c r="CQ1115">
        <v>1</v>
      </c>
      <c r="CR1115">
        <v>1</v>
      </c>
      <c r="CS1115">
        <v>1</v>
      </c>
      <c r="CV1115">
        <v>1.7233796296296296E-2</v>
      </c>
      <c r="CW1115">
        <v>1.7233796296296296E-2</v>
      </c>
      <c r="CX1115">
        <v>0.23151620370370371</v>
      </c>
      <c r="CY1115">
        <v>0.11071759259259259</v>
      </c>
      <c r="CZ1115">
        <v>82</v>
      </c>
      <c r="DA1115">
        <v>108</v>
      </c>
      <c r="DB1115">
        <v>22</v>
      </c>
      <c r="DC1115" t="s">
        <v>698</v>
      </c>
      <c r="DD1115">
        <v>37134</v>
      </c>
      <c r="DE1115">
        <v>0.26829999999999998</v>
      </c>
      <c r="DM1115">
        <v>46</v>
      </c>
    </row>
    <row r="1116" spans="91:117" x14ac:dyDescent="0.25">
      <c r="CM1116" t="s">
        <v>637</v>
      </c>
      <c r="CN1116" t="s">
        <v>3</v>
      </c>
      <c r="CO1116" t="s">
        <v>29</v>
      </c>
      <c r="CP1116">
        <v>46098</v>
      </c>
      <c r="CQ1116">
        <v>1</v>
      </c>
      <c r="CR1116">
        <v>1</v>
      </c>
      <c r="CT1116">
        <v>1</v>
      </c>
      <c r="CV1116">
        <v>0</v>
      </c>
      <c r="CW1116">
        <v>0</v>
      </c>
      <c r="CX1116">
        <v>0.19883101851851853</v>
      </c>
      <c r="CY1116">
        <v>0.1181712962962963</v>
      </c>
      <c r="CZ1116">
        <v>100</v>
      </c>
      <c r="DA1116">
        <v>166</v>
      </c>
      <c r="DB1116">
        <v>27</v>
      </c>
      <c r="DC1116" t="s">
        <v>868</v>
      </c>
      <c r="DD1116">
        <v>16866</v>
      </c>
      <c r="DE1116">
        <v>0.27</v>
      </c>
      <c r="DM1116">
        <v>46</v>
      </c>
    </row>
    <row r="1117" spans="91:117" x14ac:dyDescent="0.25">
      <c r="CM1117" t="s">
        <v>637</v>
      </c>
      <c r="CN1117" t="s">
        <v>3</v>
      </c>
      <c r="CO1117" t="s">
        <v>79</v>
      </c>
      <c r="CP1117">
        <v>46111</v>
      </c>
      <c r="CQ1117">
        <v>1</v>
      </c>
      <c r="CR1117">
        <v>1</v>
      </c>
      <c r="CS1117">
        <v>1</v>
      </c>
      <c r="CV1117">
        <v>0.12908564814814816</v>
      </c>
      <c r="CW1117">
        <v>0.12908564814814816</v>
      </c>
      <c r="CX1117">
        <v>0.17783564814814815</v>
      </c>
      <c r="CY1117">
        <v>8.5868055555555559E-2</v>
      </c>
      <c r="CZ1117">
        <v>58</v>
      </c>
      <c r="DA1117">
        <v>113</v>
      </c>
      <c r="DB1117">
        <v>22</v>
      </c>
      <c r="DC1117" t="s">
        <v>743</v>
      </c>
      <c r="DD1117">
        <v>48472</v>
      </c>
      <c r="DE1117">
        <v>0.37930000000000003</v>
      </c>
      <c r="DM1117">
        <v>46</v>
      </c>
    </row>
    <row r="1118" spans="91:117" x14ac:dyDescent="0.25">
      <c r="CM1118" t="s">
        <v>637</v>
      </c>
      <c r="CN1118" t="s">
        <v>3</v>
      </c>
      <c r="CO1118" t="s">
        <v>76</v>
      </c>
      <c r="CP1118">
        <v>46094</v>
      </c>
      <c r="CQ1118">
        <v>1</v>
      </c>
      <c r="CR1118">
        <v>1</v>
      </c>
      <c r="CT1118">
        <v>1</v>
      </c>
      <c r="CV1118">
        <v>1.7361111111111112E-4</v>
      </c>
      <c r="CW1118">
        <v>1.7361111111111112E-4</v>
      </c>
      <c r="CX1118">
        <v>0.22995370370370372</v>
      </c>
      <c r="CY1118">
        <v>8.0451388888888892E-2</v>
      </c>
      <c r="CZ1118">
        <v>75</v>
      </c>
      <c r="DA1118">
        <v>98</v>
      </c>
      <c r="DB1118">
        <v>21</v>
      </c>
      <c r="DC1118" t="s">
        <v>748</v>
      </c>
      <c r="DD1118">
        <v>12467</v>
      </c>
      <c r="DE1118">
        <v>0.28000000000000003</v>
      </c>
      <c r="DM1118">
        <v>46</v>
      </c>
    </row>
    <row r="1119" spans="91:117" x14ac:dyDescent="0.25">
      <c r="CM1119" t="s">
        <v>637</v>
      </c>
      <c r="CN1119" t="s">
        <v>6</v>
      </c>
      <c r="CO1119" t="s">
        <v>97</v>
      </c>
      <c r="CP1119">
        <v>46091</v>
      </c>
      <c r="CQ1119">
        <v>1</v>
      </c>
      <c r="CR1119">
        <v>1</v>
      </c>
      <c r="CT1119">
        <v>1</v>
      </c>
      <c r="CV1119">
        <v>3.4722222222222222E-5</v>
      </c>
      <c r="CW1119">
        <v>3.4722222222222222E-5</v>
      </c>
      <c r="CX1119">
        <v>0.36041666666666666</v>
      </c>
      <c r="CY1119">
        <v>4.8506944444444443E-2</v>
      </c>
      <c r="CZ1119">
        <v>168</v>
      </c>
      <c r="DA1119">
        <v>259</v>
      </c>
      <c r="DB1119">
        <v>41</v>
      </c>
      <c r="DC1119" t="s">
        <v>1089</v>
      </c>
      <c r="DD1119">
        <v>13871</v>
      </c>
      <c r="DE1119">
        <v>0.24399999999999999</v>
      </c>
      <c r="DF1119">
        <v>1</v>
      </c>
      <c r="DG1119">
        <v>2.4400000000000002E-2</v>
      </c>
      <c r="DH1119">
        <v>295</v>
      </c>
      <c r="DI1119">
        <v>295</v>
      </c>
      <c r="DM1119">
        <v>44</v>
      </c>
    </row>
    <row r="1120" spans="91:117" x14ac:dyDescent="0.25">
      <c r="CM1120" t="s">
        <v>637</v>
      </c>
      <c r="CN1120" t="s">
        <v>3</v>
      </c>
      <c r="CO1120" t="s">
        <v>29</v>
      </c>
      <c r="CP1120">
        <v>46108</v>
      </c>
      <c r="CQ1120">
        <v>1</v>
      </c>
      <c r="CR1120">
        <v>1</v>
      </c>
      <c r="CT1120">
        <v>1</v>
      </c>
      <c r="CV1120">
        <v>0</v>
      </c>
      <c r="CW1120">
        <v>0</v>
      </c>
      <c r="CX1120">
        <v>0.21445601851851853</v>
      </c>
      <c r="CY1120">
        <v>0.12072916666666667</v>
      </c>
      <c r="CZ1120">
        <v>139</v>
      </c>
      <c r="DA1120">
        <v>207</v>
      </c>
      <c r="DB1120">
        <v>19</v>
      </c>
      <c r="DC1120" t="s">
        <v>694</v>
      </c>
      <c r="DD1120">
        <v>21326</v>
      </c>
      <c r="DE1120">
        <v>0.13669999999999999</v>
      </c>
      <c r="DF1120">
        <v>1</v>
      </c>
      <c r="DG1120">
        <v>5.2600000000000001E-2</v>
      </c>
      <c r="DH1120">
        <v>125</v>
      </c>
      <c r="DI1120">
        <v>125</v>
      </c>
      <c r="DM1120">
        <v>44</v>
      </c>
    </row>
    <row r="1121" spans="91:117" x14ac:dyDescent="0.25">
      <c r="CM1121" t="s">
        <v>637</v>
      </c>
      <c r="CN1121" t="s">
        <v>6</v>
      </c>
      <c r="CO1121" t="s">
        <v>80</v>
      </c>
      <c r="CP1121">
        <v>46086</v>
      </c>
      <c r="CQ1121">
        <v>1</v>
      </c>
      <c r="CR1121">
        <v>1</v>
      </c>
      <c r="CT1121">
        <v>1</v>
      </c>
      <c r="CV1121">
        <v>9.2592592592592588E-5</v>
      </c>
      <c r="CW1121">
        <v>9.2592592592592588E-5</v>
      </c>
      <c r="CX1121">
        <v>0.32177083333333334</v>
      </c>
      <c r="CY1121">
        <v>9.1284722222222225E-2</v>
      </c>
      <c r="CZ1121">
        <v>94</v>
      </c>
      <c r="DA1121">
        <v>122</v>
      </c>
      <c r="DB1121">
        <v>16</v>
      </c>
      <c r="DC1121">
        <v>1.625</v>
      </c>
      <c r="DD1121">
        <v>50625</v>
      </c>
      <c r="DE1121">
        <v>0.17019999999999999</v>
      </c>
      <c r="DM1121">
        <v>42</v>
      </c>
    </row>
    <row r="1122" spans="91:117" x14ac:dyDescent="0.25">
      <c r="CM1122" t="s">
        <v>637</v>
      </c>
      <c r="CN1122" t="s">
        <v>6</v>
      </c>
      <c r="CO1122" t="s">
        <v>80</v>
      </c>
      <c r="CP1122">
        <v>46094</v>
      </c>
      <c r="CQ1122">
        <v>1</v>
      </c>
      <c r="CR1122">
        <v>1</v>
      </c>
      <c r="CT1122">
        <v>1</v>
      </c>
      <c r="CV1122">
        <v>1.7361111111111112E-4</v>
      </c>
      <c r="CW1122">
        <v>1.7361111111111112E-4</v>
      </c>
      <c r="CX1122">
        <v>0.20605324074074075</v>
      </c>
      <c r="CY1122">
        <v>0.14123842592592592</v>
      </c>
      <c r="CZ1122">
        <v>60</v>
      </c>
      <c r="DA1122">
        <v>88</v>
      </c>
      <c r="DB1122">
        <v>10</v>
      </c>
      <c r="DC1122">
        <v>1.8</v>
      </c>
      <c r="DD1122">
        <v>60373</v>
      </c>
      <c r="DE1122">
        <v>0.16669999999999999</v>
      </c>
      <c r="DM1122">
        <v>42</v>
      </c>
    </row>
    <row r="1123" spans="91:117" x14ac:dyDescent="0.25">
      <c r="CM1123" t="s">
        <v>637</v>
      </c>
      <c r="CN1123" t="s">
        <v>6</v>
      </c>
      <c r="CO1123" t="s">
        <v>105</v>
      </c>
      <c r="CP1123">
        <v>46091</v>
      </c>
      <c r="CQ1123">
        <v>1</v>
      </c>
      <c r="CR1123">
        <v>1</v>
      </c>
      <c r="CT1123">
        <v>1</v>
      </c>
      <c r="CV1123">
        <v>2.4189814814814816E-3</v>
      </c>
      <c r="CW1123">
        <v>2.4189814814814816E-3</v>
      </c>
      <c r="CX1123">
        <v>0.29170138888888891</v>
      </c>
      <c r="CY1123">
        <v>9.7719907407407408E-2</v>
      </c>
      <c r="CZ1123">
        <v>104</v>
      </c>
      <c r="DA1123">
        <v>242</v>
      </c>
      <c r="DB1123">
        <v>14</v>
      </c>
      <c r="DC1123" t="s">
        <v>748</v>
      </c>
      <c r="DD1123">
        <v>41724</v>
      </c>
      <c r="DE1123">
        <v>0.1346</v>
      </c>
      <c r="DM1123">
        <v>42</v>
      </c>
    </row>
    <row r="1124" spans="91:117" x14ac:dyDescent="0.25">
      <c r="CM1124" t="s">
        <v>637</v>
      </c>
      <c r="CN1124" t="s">
        <v>6</v>
      </c>
      <c r="CO1124" t="s">
        <v>26</v>
      </c>
      <c r="CP1124">
        <v>46092</v>
      </c>
      <c r="CQ1124">
        <v>1</v>
      </c>
      <c r="CR1124">
        <v>1</v>
      </c>
      <c r="CV1124">
        <v>0</v>
      </c>
      <c r="CW1124">
        <v>0</v>
      </c>
      <c r="CX1124">
        <v>0</v>
      </c>
      <c r="CY1124">
        <v>0</v>
      </c>
      <c r="DM1124">
        <v>42</v>
      </c>
    </row>
    <row r="1125" spans="91:117" x14ac:dyDescent="0.25">
      <c r="CM1125" t="s">
        <v>637</v>
      </c>
      <c r="CN1125" t="s">
        <v>6</v>
      </c>
      <c r="CO1125" t="s">
        <v>26</v>
      </c>
      <c r="CP1125">
        <v>46101</v>
      </c>
      <c r="CQ1125">
        <v>1</v>
      </c>
      <c r="CR1125">
        <v>1</v>
      </c>
      <c r="CV1125">
        <v>0</v>
      </c>
      <c r="CW1125">
        <v>0</v>
      </c>
      <c r="CX1125">
        <v>0</v>
      </c>
      <c r="CY1125">
        <v>0</v>
      </c>
      <c r="DM1125">
        <v>42</v>
      </c>
    </row>
    <row r="1126" spans="91:117" x14ac:dyDescent="0.25">
      <c r="CM1126" t="s">
        <v>637</v>
      </c>
      <c r="CN1126" t="s">
        <v>6</v>
      </c>
      <c r="CO1126" t="s">
        <v>26</v>
      </c>
      <c r="CP1126">
        <v>46105</v>
      </c>
      <c r="CQ1126">
        <v>1</v>
      </c>
      <c r="CR1126">
        <v>1</v>
      </c>
      <c r="CV1126">
        <v>0</v>
      </c>
      <c r="CW1126">
        <v>0</v>
      </c>
      <c r="CX1126">
        <v>0</v>
      </c>
      <c r="CY1126">
        <v>0</v>
      </c>
      <c r="DM1126">
        <v>42</v>
      </c>
    </row>
    <row r="1127" spans="91:117" x14ac:dyDescent="0.25">
      <c r="CM1127" t="s">
        <v>637</v>
      </c>
      <c r="CN1127" t="s">
        <v>6</v>
      </c>
      <c r="CO1127" t="s">
        <v>35</v>
      </c>
      <c r="CP1127">
        <v>46094</v>
      </c>
      <c r="CQ1127">
        <v>1</v>
      </c>
      <c r="CR1127">
        <v>1</v>
      </c>
      <c r="CT1127">
        <v>1</v>
      </c>
      <c r="CV1127">
        <v>1.5046296296296297E-4</v>
      </c>
      <c r="CW1127">
        <v>1.5046296296296297E-4</v>
      </c>
      <c r="CX1127">
        <v>0.21643518518518517</v>
      </c>
      <c r="CY1127">
        <v>0.13373842592592591</v>
      </c>
      <c r="CZ1127">
        <v>60</v>
      </c>
      <c r="DA1127">
        <v>116</v>
      </c>
      <c r="DB1127">
        <v>20</v>
      </c>
      <c r="DC1127">
        <v>2.1</v>
      </c>
      <c r="DD1127">
        <v>9240</v>
      </c>
      <c r="DE1127">
        <v>0.33329999999999999</v>
      </c>
      <c r="DM1127">
        <v>42</v>
      </c>
    </row>
    <row r="1128" spans="91:117" x14ac:dyDescent="0.25">
      <c r="CM1128" t="s">
        <v>637</v>
      </c>
      <c r="CN1128" t="s">
        <v>6</v>
      </c>
      <c r="CO1128" t="s">
        <v>50</v>
      </c>
      <c r="CP1128">
        <v>46101</v>
      </c>
      <c r="CQ1128">
        <v>1</v>
      </c>
      <c r="CR1128">
        <v>1</v>
      </c>
      <c r="CS1128">
        <v>1</v>
      </c>
      <c r="CV1128">
        <v>6.2500000000000003E-3</v>
      </c>
      <c r="CW1128">
        <v>6.2500000000000003E-3</v>
      </c>
      <c r="CX1128">
        <v>0.20537037037037037</v>
      </c>
      <c r="CY1128">
        <v>0.14435185185185184</v>
      </c>
      <c r="CZ1128">
        <v>103</v>
      </c>
      <c r="DA1128">
        <v>174</v>
      </c>
      <c r="DB1128">
        <v>17</v>
      </c>
      <c r="DC1128" t="s">
        <v>847</v>
      </c>
      <c r="DD1128">
        <v>27905</v>
      </c>
      <c r="DE1128">
        <v>0.16500000000000001</v>
      </c>
      <c r="DM1128">
        <v>42</v>
      </c>
    </row>
    <row r="1129" spans="91:117" x14ac:dyDescent="0.25">
      <c r="CM1129" t="s">
        <v>637</v>
      </c>
      <c r="CN1129" t="s">
        <v>7</v>
      </c>
      <c r="CO1129" t="s">
        <v>58</v>
      </c>
      <c r="CP1129">
        <v>46112</v>
      </c>
      <c r="CQ1129">
        <v>1</v>
      </c>
      <c r="CR1129">
        <v>1</v>
      </c>
      <c r="CS1129">
        <v>1</v>
      </c>
      <c r="CV1129">
        <v>1.5289351851851853E-2</v>
      </c>
      <c r="CW1129">
        <v>1.5289351851851853E-2</v>
      </c>
      <c r="CX1129">
        <v>0.18997685185185184</v>
      </c>
      <c r="CY1129">
        <v>0.16733796296296297</v>
      </c>
      <c r="DM1129">
        <v>42</v>
      </c>
    </row>
    <row r="1130" spans="91:117" x14ac:dyDescent="0.25">
      <c r="CM1130" t="s">
        <v>637</v>
      </c>
      <c r="CN1130" t="s">
        <v>125</v>
      </c>
      <c r="CO1130" t="s">
        <v>18</v>
      </c>
      <c r="CP1130">
        <v>46098</v>
      </c>
      <c r="CQ1130">
        <v>1</v>
      </c>
      <c r="CR1130">
        <v>1</v>
      </c>
      <c r="CV1130">
        <v>3.7268518518518519E-3</v>
      </c>
      <c r="CW1130">
        <v>3.7268518518518519E-3</v>
      </c>
      <c r="CX1130">
        <v>0.19751157407407408</v>
      </c>
      <c r="CY1130">
        <v>0.13876157407407408</v>
      </c>
      <c r="CZ1130">
        <v>161</v>
      </c>
      <c r="DA1130">
        <v>319</v>
      </c>
      <c r="DB1130">
        <v>21</v>
      </c>
      <c r="DC1130" t="s">
        <v>721</v>
      </c>
      <c r="DD1130">
        <v>38148</v>
      </c>
      <c r="DE1130">
        <v>0.13039999999999999</v>
      </c>
      <c r="DM1130">
        <v>40</v>
      </c>
    </row>
    <row r="1131" spans="91:117" x14ac:dyDescent="0.25">
      <c r="CM1131" t="s">
        <v>637</v>
      </c>
      <c r="CN1131" t="s">
        <v>125</v>
      </c>
      <c r="CO1131" t="s">
        <v>10</v>
      </c>
      <c r="CP1131">
        <v>46098</v>
      </c>
      <c r="CQ1131">
        <v>1</v>
      </c>
      <c r="CR1131">
        <v>1</v>
      </c>
      <c r="CV1131">
        <v>0</v>
      </c>
      <c r="CW1131">
        <v>0</v>
      </c>
      <c r="CX1131">
        <v>0</v>
      </c>
      <c r="CY1131">
        <v>0</v>
      </c>
      <c r="DM1131">
        <v>40</v>
      </c>
    </row>
    <row r="1132" spans="91:117" x14ac:dyDescent="0.25">
      <c r="CM1132" t="s">
        <v>637</v>
      </c>
      <c r="CN1132" t="s">
        <v>2</v>
      </c>
      <c r="CO1132" t="s">
        <v>42</v>
      </c>
      <c r="CP1132">
        <v>46104</v>
      </c>
      <c r="CQ1132">
        <v>1</v>
      </c>
      <c r="CR1132">
        <v>1</v>
      </c>
      <c r="CV1132">
        <v>0</v>
      </c>
      <c r="CW1132">
        <v>0</v>
      </c>
      <c r="CX1132">
        <v>0</v>
      </c>
      <c r="CY1132">
        <v>0</v>
      </c>
      <c r="DM1132">
        <v>40</v>
      </c>
    </row>
    <row r="1133" spans="91:117" x14ac:dyDescent="0.25">
      <c r="CM1133" t="s">
        <v>637</v>
      </c>
      <c r="CN1133" t="s">
        <v>2</v>
      </c>
      <c r="CO1133" t="s">
        <v>17</v>
      </c>
      <c r="CP1133">
        <v>46104</v>
      </c>
      <c r="CQ1133">
        <v>1</v>
      </c>
      <c r="CR1133">
        <v>1</v>
      </c>
      <c r="CU1133">
        <v>1</v>
      </c>
      <c r="CV1133">
        <v>0</v>
      </c>
      <c r="CW1133">
        <v>0</v>
      </c>
      <c r="CX1133">
        <v>0</v>
      </c>
      <c r="CY1133">
        <v>0</v>
      </c>
      <c r="DM1133">
        <v>40</v>
      </c>
    </row>
    <row r="1134" spans="91:117" x14ac:dyDescent="0.25">
      <c r="CM1134" t="s">
        <v>637</v>
      </c>
      <c r="CN1134" t="s">
        <v>6</v>
      </c>
      <c r="CO1134" t="s">
        <v>105</v>
      </c>
      <c r="CP1134">
        <v>46106</v>
      </c>
      <c r="CQ1134">
        <v>1</v>
      </c>
      <c r="CR1134">
        <v>1</v>
      </c>
      <c r="CS1134">
        <v>1</v>
      </c>
      <c r="CV1134">
        <v>2.0092592592592592E-2</v>
      </c>
      <c r="CW1134">
        <v>2.0092592592592592E-2</v>
      </c>
      <c r="CX1134">
        <v>0.17761574074074074</v>
      </c>
      <c r="CY1134">
        <v>8.1145833333333334E-2</v>
      </c>
      <c r="CZ1134">
        <v>76</v>
      </c>
      <c r="DA1134">
        <v>147</v>
      </c>
      <c r="DB1134">
        <v>18</v>
      </c>
      <c r="DC1134" t="s">
        <v>700</v>
      </c>
      <c r="DD1134">
        <v>18203</v>
      </c>
      <c r="DE1134">
        <v>0.23680000000000001</v>
      </c>
      <c r="DM1134">
        <v>40</v>
      </c>
    </row>
    <row r="1135" spans="91:117" x14ac:dyDescent="0.25">
      <c r="CM1135" t="s">
        <v>637</v>
      </c>
      <c r="CN1135" t="s">
        <v>6</v>
      </c>
      <c r="CO1135" t="s">
        <v>26</v>
      </c>
      <c r="CP1135">
        <v>46106</v>
      </c>
      <c r="CQ1135">
        <v>1</v>
      </c>
      <c r="CR1135">
        <v>1</v>
      </c>
      <c r="CV1135">
        <v>0</v>
      </c>
      <c r="CW1135">
        <v>0</v>
      </c>
      <c r="CX1135">
        <v>0</v>
      </c>
      <c r="CY1135">
        <v>0</v>
      </c>
      <c r="DM1135">
        <v>40</v>
      </c>
    </row>
    <row r="1136" spans="91:117" x14ac:dyDescent="0.25">
      <c r="CM1136" t="s">
        <v>637</v>
      </c>
      <c r="CN1136" t="s">
        <v>6</v>
      </c>
      <c r="CO1136" t="s">
        <v>11</v>
      </c>
      <c r="CP1136">
        <v>46106</v>
      </c>
      <c r="CQ1136">
        <v>1</v>
      </c>
      <c r="CR1136">
        <v>1</v>
      </c>
      <c r="CV1136">
        <v>0</v>
      </c>
      <c r="CW1136">
        <v>0</v>
      </c>
      <c r="CX1136">
        <v>0</v>
      </c>
      <c r="CY1136">
        <v>0</v>
      </c>
      <c r="DM1136">
        <v>40</v>
      </c>
    </row>
    <row r="1137" spans="91:118" x14ac:dyDescent="0.25">
      <c r="CM1137" t="s">
        <v>637</v>
      </c>
      <c r="CN1137" t="s">
        <v>6</v>
      </c>
      <c r="CO1137" t="s">
        <v>11</v>
      </c>
      <c r="CP1137">
        <v>46111</v>
      </c>
      <c r="CQ1137">
        <v>1</v>
      </c>
      <c r="CR1137">
        <v>1</v>
      </c>
      <c r="CS1137">
        <v>1</v>
      </c>
      <c r="CV1137">
        <v>1.9525462962962963E-2</v>
      </c>
      <c r="CW1137">
        <v>1.9525462962962963E-2</v>
      </c>
      <c r="CX1137">
        <v>0.24599537037037036</v>
      </c>
      <c r="CY1137">
        <v>0.1300462962962963</v>
      </c>
      <c r="CZ1137">
        <v>169</v>
      </c>
      <c r="DA1137">
        <v>266</v>
      </c>
      <c r="DB1137">
        <v>33</v>
      </c>
      <c r="DC1137" t="s">
        <v>840</v>
      </c>
      <c r="DD1137">
        <v>27538</v>
      </c>
      <c r="DE1137">
        <v>0.1953</v>
      </c>
      <c r="DF1137">
        <v>2</v>
      </c>
      <c r="DG1137">
        <v>6.0600000000000001E-2</v>
      </c>
      <c r="DH1137">
        <v>7350</v>
      </c>
      <c r="DI1137">
        <v>3675</v>
      </c>
      <c r="DJ1137">
        <v>7000</v>
      </c>
      <c r="DK1137">
        <v>0.95240000000000002</v>
      </c>
      <c r="DL1137">
        <v>9.2399999999999996E-2</v>
      </c>
      <c r="DM1137">
        <v>40</v>
      </c>
      <c r="DN1137">
        <v>7000</v>
      </c>
    </row>
    <row r="1138" spans="91:118" x14ac:dyDescent="0.25">
      <c r="CM1138" t="s">
        <v>637</v>
      </c>
      <c r="CN1138" t="s">
        <v>7</v>
      </c>
      <c r="CO1138" t="s">
        <v>58</v>
      </c>
      <c r="CP1138">
        <v>46087</v>
      </c>
      <c r="CQ1138">
        <v>1</v>
      </c>
      <c r="CR1138">
        <v>1</v>
      </c>
      <c r="CV1138">
        <v>0</v>
      </c>
      <c r="CW1138">
        <v>0</v>
      </c>
      <c r="CX1138">
        <v>0</v>
      </c>
      <c r="CY1138">
        <v>0</v>
      </c>
      <c r="DM1138">
        <v>40</v>
      </c>
    </row>
    <row r="1139" spans="91:118" x14ac:dyDescent="0.25">
      <c r="CM1139" t="s">
        <v>637</v>
      </c>
      <c r="CN1139" t="s">
        <v>7</v>
      </c>
      <c r="CO1139" t="s">
        <v>566</v>
      </c>
      <c r="CP1139">
        <v>46087</v>
      </c>
      <c r="CQ1139">
        <v>1</v>
      </c>
      <c r="CR1139">
        <v>1</v>
      </c>
      <c r="CS1139">
        <v>1</v>
      </c>
      <c r="CV1139">
        <v>0.32469907407407406</v>
      </c>
      <c r="CW1139">
        <v>0.32469907407407406</v>
      </c>
      <c r="CX1139">
        <v>7.7337962962962969E-2</v>
      </c>
      <c r="CY1139">
        <v>2.5810185185185185E-3</v>
      </c>
      <c r="CZ1139">
        <v>19</v>
      </c>
      <c r="DA1139">
        <v>33</v>
      </c>
      <c r="DB1139">
        <v>4</v>
      </c>
      <c r="DC1139">
        <v>1</v>
      </c>
      <c r="DD1139">
        <v>4289</v>
      </c>
      <c r="DE1139">
        <v>0.21049999999999999</v>
      </c>
      <c r="DM1139">
        <v>40</v>
      </c>
    </row>
    <row r="1140" spans="91:118" x14ac:dyDescent="0.25">
      <c r="CM1140" t="s">
        <v>637</v>
      </c>
      <c r="CN1140" t="s">
        <v>3</v>
      </c>
      <c r="CO1140" t="s">
        <v>68</v>
      </c>
      <c r="CP1140">
        <v>46098</v>
      </c>
      <c r="CQ1140">
        <v>1</v>
      </c>
      <c r="CR1140">
        <v>1</v>
      </c>
      <c r="CS1140">
        <v>1</v>
      </c>
      <c r="CV1140">
        <v>5.3009259259259259E-3</v>
      </c>
      <c r="CW1140">
        <v>5.3009259259259259E-3</v>
      </c>
      <c r="CX1140">
        <v>0.20476851851851852</v>
      </c>
      <c r="CY1140">
        <v>8.2870370370370372E-2</v>
      </c>
      <c r="CZ1140">
        <v>85</v>
      </c>
      <c r="DA1140">
        <v>159</v>
      </c>
      <c r="DB1140">
        <v>17</v>
      </c>
      <c r="DC1140" t="s">
        <v>847</v>
      </c>
      <c r="DD1140">
        <v>31551</v>
      </c>
      <c r="DE1140">
        <v>0.2</v>
      </c>
      <c r="DM1140">
        <v>40</v>
      </c>
    </row>
    <row r="1141" spans="91:118" x14ac:dyDescent="0.25">
      <c r="CM1141" t="s">
        <v>637</v>
      </c>
      <c r="CN1141" t="s">
        <v>3</v>
      </c>
      <c r="CO1141" t="s">
        <v>29</v>
      </c>
      <c r="CP1141">
        <v>46101</v>
      </c>
      <c r="CQ1141">
        <v>1</v>
      </c>
      <c r="CR1141">
        <v>1</v>
      </c>
      <c r="CS1141">
        <v>1</v>
      </c>
      <c r="CV1141">
        <v>6.6319444444444446E-3</v>
      </c>
      <c r="CW1141">
        <v>6.6319444444444446E-3</v>
      </c>
      <c r="CX1141">
        <v>0.20855324074074075</v>
      </c>
      <c r="CY1141">
        <v>0.11087962962962963</v>
      </c>
      <c r="CZ1141">
        <v>100</v>
      </c>
      <c r="DA1141">
        <v>184</v>
      </c>
      <c r="DB1141">
        <v>10</v>
      </c>
      <c r="DC1141">
        <v>1.7</v>
      </c>
      <c r="DD1141">
        <v>19527</v>
      </c>
      <c r="DE1141">
        <v>0.1</v>
      </c>
      <c r="DM1141">
        <v>40</v>
      </c>
    </row>
    <row r="1142" spans="91:118" x14ac:dyDescent="0.25">
      <c r="CM1142" t="s">
        <v>637</v>
      </c>
      <c r="CN1142" t="s">
        <v>125</v>
      </c>
      <c r="CO1142" t="s">
        <v>18</v>
      </c>
      <c r="CP1142">
        <v>46097</v>
      </c>
      <c r="CQ1142">
        <v>1</v>
      </c>
      <c r="CR1142">
        <v>1</v>
      </c>
      <c r="CT1142">
        <v>1</v>
      </c>
      <c r="CV1142">
        <v>6.9444444444444447E-4</v>
      </c>
      <c r="CW1142">
        <v>6.9444444444444447E-4</v>
      </c>
      <c r="CX1142">
        <v>0.28938657407407409</v>
      </c>
      <c r="CY1142">
        <v>9.4722222222222222E-2</v>
      </c>
      <c r="CZ1142">
        <v>186</v>
      </c>
      <c r="DA1142">
        <v>331</v>
      </c>
      <c r="DB1142">
        <v>28</v>
      </c>
      <c r="DC1142" t="s">
        <v>991</v>
      </c>
      <c r="DD1142">
        <v>40643</v>
      </c>
      <c r="DE1142">
        <v>0.15049999999999999</v>
      </c>
      <c r="DM1142">
        <v>38</v>
      </c>
    </row>
    <row r="1143" spans="91:118" x14ac:dyDescent="0.25">
      <c r="CM1143" t="s">
        <v>637</v>
      </c>
      <c r="CN1143" t="s">
        <v>125</v>
      </c>
      <c r="CO1143" t="s">
        <v>122</v>
      </c>
      <c r="CP1143">
        <v>46083</v>
      </c>
      <c r="CQ1143">
        <v>1</v>
      </c>
      <c r="CR1143">
        <v>1</v>
      </c>
      <c r="CS1143">
        <v>1</v>
      </c>
      <c r="CV1143">
        <v>4.5254629629629629E-3</v>
      </c>
      <c r="CW1143">
        <v>4.5254629629629629E-3</v>
      </c>
      <c r="CX1143">
        <v>0.30111111111111111</v>
      </c>
      <c r="CY1143">
        <v>1.8796296296296297E-2</v>
      </c>
      <c r="CZ1143">
        <v>46</v>
      </c>
      <c r="DA1143">
        <v>138</v>
      </c>
      <c r="DB1143">
        <v>17</v>
      </c>
      <c r="DC1143" t="s">
        <v>847</v>
      </c>
      <c r="DD1143">
        <v>29903</v>
      </c>
      <c r="DE1143">
        <v>0.36959999999999998</v>
      </c>
      <c r="DF1143">
        <v>2</v>
      </c>
      <c r="DG1143">
        <v>0.1176</v>
      </c>
      <c r="DH1143">
        <v>10630</v>
      </c>
      <c r="DI1143">
        <v>5315</v>
      </c>
      <c r="DJ1143">
        <v>630</v>
      </c>
      <c r="DK1143">
        <v>5.9299999999999999E-2</v>
      </c>
      <c r="DM1143">
        <v>38</v>
      </c>
      <c r="DN1143">
        <v>630</v>
      </c>
    </row>
    <row r="1144" spans="91:118" x14ac:dyDescent="0.25">
      <c r="CM1144" t="s">
        <v>637</v>
      </c>
      <c r="CN1144" t="s">
        <v>125</v>
      </c>
      <c r="CO1144" t="s">
        <v>59</v>
      </c>
      <c r="CP1144">
        <v>46097</v>
      </c>
      <c r="CQ1144">
        <v>1</v>
      </c>
      <c r="CR1144">
        <v>1</v>
      </c>
      <c r="CT1144">
        <v>1</v>
      </c>
      <c r="CV1144">
        <v>1.0416666666666667E-4</v>
      </c>
      <c r="CW1144">
        <v>1.0416666666666667E-4</v>
      </c>
      <c r="CX1144">
        <v>0.29383101851851851</v>
      </c>
      <c r="CY1144">
        <v>0.11265046296296297</v>
      </c>
      <c r="CZ1144">
        <v>151</v>
      </c>
      <c r="DA1144">
        <v>268</v>
      </c>
      <c r="DB1144">
        <v>21</v>
      </c>
      <c r="DC1144" t="s">
        <v>748</v>
      </c>
      <c r="DD1144">
        <v>45781</v>
      </c>
      <c r="DE1144">
        <v>0.1391</v>
      </c>
      <c r="DM1144">
        <v>38</v>
      </c>
    </row>
    <row r="1145" spans="91:118" x14ac:dyDescent="0.25">
      <c r="CM1145" t="s">
        <v>637</v>
      </c>
      <c r="CN1145" t="s">
        <v>125</v>
      </c>
      <c r="CO1145" t="s">
        <v>10</v>
      </c>
      <c r="CP1145">
        <v>46101</v>
      </c>
      <c r="CQ1145">
        <v>1</v>
      </c>
      <c r="CR1145">
        <v>1</v>
      </c>
      <c r="CV1145">
        <v>0</v>
      </c>
      <c r="CW1145">
        <v>0</v>
      </c>
      <c r="CX1145">
        <v>0</v>
      </c>
      <c r="CY1145">
        <v>0</v>
      </c>
      <c r="DM1145">
        <v>38</v>
      </c>
    </row>
    <row r="1146" spans="91:118" x14ac:dyDescent="0.25">
      <c r="CM1146" t="s">
        <v>637</v>
      </c>
      <c r="CN1146" t="s">
        <v>2</v>
      </c>
      <c r="CO1146" t="s">
        <v>13</v>
      </c>
      <c r="CP1146">
        <v>46091</v>
      </c>
      <c r="CQ1146">
        <v>1</v>
      </c>
      <c r="CR1146">
        <v>1</v>
      </c>
      <c r="CV1146">
        <v>3.5532407407407409E-3</v>
      </c>
      <c r="CW1146">
        <v>3.5532407407407409E-3</v>
      </c>
      <c r="CX1146">
        <v>0.30896990740740743</v>
      </c>
      <c r="CY1146">
        <v>8.1203703703703708E-2</v>
      </c>
      <c r="CZ1146">
        <v>79</v>
      </c>
      <c r="DA1146">
        <v>185</v>
      </c>
      <c r="DB1146">
        <v>13</v>
      </c>
      <c r="DC1146" t="s">
        <v>714</v>
      </c>
      <c r="DD1146">
        <v>27651</v>
      </c>
      <c r="DE1146">
        <v>0.1646</v>
      </c>
      <c r="DM1146">
        <v>38</v>
      </c>
    </row>
    <row r="1147" spans="91:118" x14ac:dyDescent="0.25">
      <c r="CM1147" t="s">
        <v>637</v>
      </c>
      <c r="CN1147" t="s">
        <v>2</v>
      </c>
      <c r="CO1147" t="s">
        <v>42</v>
      </c>
      <c r="CP1147">
        <v>46091</v>
      </c>
      <c r="CQ1147">
        <v>1</v>
      </c>
      <c r="CR1147">
        <v>1</v>
      </c>
      <c r="CV1147">
        <v>0</v>
      </c>
      <c r="CW1147">
        <v>0</v>
      </c>
      <c r="CX1147">
        <v>0</v>
      </c>
      <c r="CY1147">
        <v>0</v>
      </c>
      <c r="DM1147">
        <v>38</v>
      </c>
    </row>
    <row r="1148" spans="91:118" x14ac:dyDescent="0.25">
      <c r="CM1148" t="s">
        <v>637</v>
      </c>
      <c r="CN1148" t="s">
        <v>6</v>
      </c>
      <c r="CO1148" t="s">
        <v>19</v>
      </c>
      <c r="CP1148">
        <v>46099</v>
      </c>
      <c r="CQ1148">
        <v>1</v>
      </c>
      <c r="CR1148">
        <v>1</v>
      </c>
      <c r="CT1148">
        <v>1</v>
      </c>
      <c r="CV1148">
        <v>0</v>
      </c>
      <c r="CW1148">
        <v>0</v>
      </c>
      <c r="CX1148">
        <v>0.28149305555555554</v>
      </c>
      <c r="CY1148">
        <v>0.12262731481481481</v>
      </c>
      <c r="CZ1148">
        <v>231</v>
      </c>
      <c r="DA1148">
        <v>328</v>
      </c>
      <c r="DB1148">
        <v>31</v>
      </c>
      <c r="DC1148" t="s">
        <v>753</v>
      </c>
      <c r="DD1148">
        <v>15933</v>
      </c>
      <c r="DE1148">
        <v>0.13420000000000001</v>
      </c>
      <c r="DM1148">
        <v>38</v>
      </c>
    </row>
    <row r="1149" spans="91:118" x14ac:dyDescent="0.25">
      <c r="CM1149" t="s">
        <v>637</v>
      </c>
      <c r="CN1149" t="s">
        <v>6</v>
      </c>
      <c r="CO1149" t="s">
        <v>26</v>
      </c>
      <c r="CP1149">
        <v>46090</v>
      </c>
      <c r="CQ1149">
        <v>1</v>
      </c>
      <c r="CR1149">
        <v>1</v>
      </c>
      <c r="CV1149">
        <v>0</v>
      </c>
      <c r="CW1149">
        <v>0</v>
      </c>
      <c r="CX1149">
        <v>0</v>
      </c>
      <c r="CY1149">
        <v>0</v>
      </c>
      <c r="DM1149">
        <v>38</v>
      </c>
    </row>
    <row r="1150" spans="91:118" x14ac:dyDescent="0.25">
      <c r="CM1150" t="s">
        <v>637</v>
      </c>
      <c r="CN1150" t="s">
        <v>6</v>
      </c>
      <c r="CO1150" t="s">
        <v>37</v>
      </c>
      <c r="CP1150">
        <v>46090</v>
      </c>
      <c r="CQ1150">
        <v>1</v>
      </c>
      <c r="CR1150">
        <v>1</v>
      </c>
      <c r="CV1150">
        <v>0</v>
      </c>
      <c r="CW1150">
        <v>0</v>
      </c>
      <c r="CX1150">
        <v>0</v>
      </c>
      <c r="CY1150">
        <v>0</v>
      </c>
      <c r="DM1150">
        <v>38</v>
      </c>
    </row>
    <row r="1151" spans="91:118" x14ac:dyDescent="0.25">
      <c r="CM1151" t="s">
        <v>637</v>
      </c>
      <c r="CN1151" t="s">
        <v>6</v>
      </c>
      <c r="CO1151" t="s">
        <v>37</v>
      </c>
      <c r="CP1151">
        <v>46099</v>
      </c>
      <c r="CQ1151">
        <v>1</v>
      </c>
      <c r="CR1151">
        <v>1</v>
      </c>
      <c r="CT1151">
        <v>1</v>
      </c>
      <c r="CV1151">
        <v>0</v>
      </c>
      <c r="CW1151">
        <v>0</v>
      </c>
      <c r="CX1151">
        <v>0.1426736111111111</v>
      </c>
      <c r="CY1151">
        <v>0.16189814814814815</v>
      </c>
      <c r="CZ1151">
        <v>82</v>
      </c>
      <c r="DA1151">
        <v>113</v>
      </c>
      <c r="DB1151">
        <v>13</v>
      </c>
      <c r="DC1151" t="s">
        <v>802</v>
      </c>
      <c r="DD1151">
        <v>37701</v>
      </c>
      <c r="DE1151">
        <v>0.1585</v>
      </c>
      <c r="DM1151">
        <v>38</v>
      </c>
    </row>
    <row r="1152" spans="91:118" x14ac:dyDescent="0.25">
      <c r="CM1152" t="s">
        <v>637</v>
      </c>
      <c r="CN1152" t="s">
        <v>6</v>
      </c>
      <c r="CO1152" t="s">
        <v>50</v>
      </c>
      <c r="CP1152">
        <v>46104</v>
      </c>
      <c r="CQ1152">
        <v>1</v>
      </c>
      <c r="CR1152">
        <v>1</v>
      </c>
      <c r="CT1152">
        <v>1</v>
      </c>
      <c r="CV1152">
        <v>6.9444444444444444E-5</v>
      </c>
      <c r="CW1152">
        <v>6.9444444444444444E-5</v>
      </c>
      <c r="CX1152">
        <v>0.17502314814814815</v>
      </c>
      <c r="CY1152">
        <v>0.13973379629629629</v>
      </c>
      <c r="CZ1152">
        <v>94</v>
      </c>
      <c r="DA1152">
        <v>161</v>
      </c>
      <c r="DB1152">
        <v>15</v>
      </c>
      <c r="DC1152" t="s">
        <v>726</v>
      </c>
      <c r="DD1152">
        <v>17969</v>
      </c>
      <c r="DE1152">
        <v>0.15959999999999999</v>
      </c>
      <c r="DM1152">
        <v>38</v>
      </c>
    </row>
    <row r="1153" spans="91:117" x14ac:dyDescent="0.25">
      <c r="CM1153" t="s">
        <v>637</v>
      </c>
      <c r="CN1153" t="s">
        <v>3</v>
      </c>
      <c r="CO1153" t="s">
        <v>96</v>
      </c>
      <c r="CP1153">
        <v>46086</v>
      </c>
      <c r="CQ1153">
        <v>1</v>
      </c>
      <c r="CR1153">
        <v>1</v>
      </c>
      <c r="CT1153">
        <v>1</v>
      </c>
      <c r="CV1153">
        <v>0</v>
      </c>
      <c r="CW1153">
        <v>0</v>
      </c>
      <c r="CX1153">
        <v>0.32574074074074072</v>
      </c>
      <c r="CY1153">
        <v>9.2673611111111109E-2</v>
      </c>
      <c r="CZ1153">
        <v>101</v>
      </c>
      <c r="DA1153">
        <v>199</v>
      </c>
      <c r="DB1153">
        <v>21</v>
      </c>
      <c r="DC1153" t="s">
        <v>755</v>
      </c>
      <c r="DD1153">
        <v>19664</v>
      </c>
      <c r="DE1153">
        <v>0.2079</v>
      </c>
      <c r="DM1153">
        <v>38</v>
      </c>
    </row>
    <row r="1154" spans="91:117" x14ac:dyDescent="0.25">
      <c r="CM1154" t="s">
        <v>637</v>
      </c>
      <c r="CN1154" t="s">
        <v>3</v>
      </c>
      <c r="CO1154" t="s">
        <v>96</v>
      </c>
      <c r="CP1154">
        <v>46108</v>
      </c>
      <c r="CQ1154">
        <v>1</v>
      </c>
      <c r="CR1154">
        <v>1</v>
      </c>
      <c r="CT1154">
        <v>1</v>
      </c>
      <c r="CV1154">
        <v>0</v>
      </c>
      <c r="CW1154">
        <v>0</v>
      </c>
      <c r="CX1154">
        <v>0.22373842592592594</v>
      </c>
      <c r="CY1154">
        <v>0.13341435185185185</v>
      </c>
      <c r="CZ1154">
        <v>120</v>
      </c>
      <c r="DA1154">
        <v>217</v>
      </c>
      <c r="DB1154">
        <v>28</v>
      </c>
      <c r="DC1154">
        <v>1.75</v>
      </c>
      <c r="DD1154">
        <v>29039</v>
      </c>
      <c r="DE1154">
        <v>0.23330000000000001</v>
      </c>
      <c r="DM1154">
        <v>38</v>
      </c>
    </row>
    <row r="1155" spans="91:117" x14ac:dyDescent="0.25">
      <c r="CM1155" t="s">
        <v>637</v>
      </c>
      <c r="CN1155" t="s">
        <v>3</v>
      </c>
      <c r="CO1155" t="s">
        <v>78</v>
      </c>
      <c r="CP1155">
        <v>46086</v>
      </c>
      <c r="CQ1155">
        <v>1</v>
      </c>
      <c r="CR1155">
        <v>1</v>
      </c>
      <c r="CT1155">
        <v>1</v>
      </c>
      <c r="CV1155">
        <v>1.0416666666666667E-4</v>
      </c>
      <c r="CW1155">
        <v>1.0416666666666667E-4</v>
      </c>
      <c r="CX1155">
        <v>0.32849537037037035</v>
      </c>
      <c r="CY1155">
        <v>9.7476851851851856E-2</v>
      </c>
      <c r="CZ1155">
        <v>111</v>
      </c>
      <c r="DA1155">
        <v>178</v>
      </c>
      <c r="DB1155">
        <v>35</v>
      </c>
      <c r="DC1155" t="s">
        <v>837</v>
      </c>
      <c r="DD1155">
        <v>22478</v>
      </c>
      <c r="DE1155">
        <v>0.31530000000000002</v>
      </c>
      <c r="DM1155">
        <v>38</v>
      </c>
    </row>
    <row r="1156" spans="91:117" x14ac:dyDescent="0.25">
      <c r="CM1156" t="s">
        <v>637</v>
      </c>
      <c r="CN1156" t="s">
        <v>2</v>
      </c>
      <c r="CO1156" t="s">
        <v>377</v>
      </c>
      <c r="CP1156">
        <v>46083</v>
      </c>
      <c r="CQ1156">
        <v>1</v>
      </c>
      <c r="CR1156">
        <v>1</v>
      </c>
      <c r="CS1156">
        <v>1</v>
      </c>
      <c r="CV1156">
        <v>1.087962962962963E-2</v>
      </c>
      <c r="CW1156">
        <v>1.087962962962963E-2</v>
      </c>
      <c r="CX1156">
        <v>0.20575231481481482</v>
      </c>
      <c r="CY1156">
        <v>0.10655092592592592</v>
      </c>
      <c r="CZ1156">
        <v>93</v>
      </c>
      <c r="DA1156">
        <v>168</v>
      </c>
      <c r="DB1156">
        <v>21</v>
      </c>
      <c r="DC1156" t="s">
        <v>755</v>
      </c>
      <c r="DD1156">
        <v>30194</v>
      </c>
      <c r="DE1156">
        <v>0.2258</v>
      </c>
      <c r="DM1156">
        <v>36</v>
      </c>
    </row>
    <row r="1157" spans="91:117" x14ac:dyDescent="0.25">
      <c r="CM1157" t="s">
        <v>637</v>
      </c>
      <c r="CN1157" t="s">
        <v>2</v>
      </c>
      <c r="CO1157" t="s">
        <v>42</v>
      </c>
      <c r="CP1157">
        <v>46083</v>
      </c>
      <c r="CQ1157">
        <v>1</v>
      </c>
      <c r="CR1157">
        <v>1</v>
      </c>
      <c r="CV1157">
        <v>0</v>
      </c>
      <c r="CW1157">
        <v>0</v>
      </c>
      <c r="CX1157">
        <v>0</v>
      </c>
      <c r="CY1157">
        <v>0</v>
      </c>
      <c r="CZ1157">
        <v>2</v>
      </c>
      <c r="DA1157">
        <v>3</v>
      </c>
      <c r="DB1157">
        <v>2</v>
      </c>
      <c r="DC1157">
        <v>1.5</v>
      </c>
      <c r="DD1157">
        <v>10093</v>
      </c>
      <c r="DE1157">
        <v>1</v>
      </c>
      <c r="DM1157">
        <v>36</v>
      </c>
    </row>
    <row r="1158" spans="91:117" x14ac:dyDescent="0.25">
      <c r="CM1158" t="s">
        <v>637</v>
      </c>
      <c r="CN1158" t="s">
        <v>2</v>
      </c>
      <c r="CO1158" t="s">
        <v>564</v>
      </c>
      <c r="CP1158">
        <v>46083</v>
      </c>
      <c r="CQ1158">
        <v>1</v>
      </c>
      <c r="CR1158">
        <v>1</v>
      </c>
      <c r="CU1158">
        <v>1</v>
      </c>
      <c r="CV1158">
        <v>0</v>
      </c>
      <c r="CW1158">
        <v>0</v>
      </c>
      <c r="CX1158">
        <v>0</v>
      </c>
      <c r="CY1158">
        <v>0</v>
      </c>
      <c r="DM1158">
        <v>36</v>
      </c>
    </row>
    <row r="1159" spans="91:117" x14ac:dyDescent="0.25">
      <c r="CM1159" t="s">
        <v>637</v>
      </c>
      <c r="CN1159" t="s">
        <v>3</v>
      </c>
      <c r="CO1159" t="s">
        <v>493</v>
      </c>
      <c r="CP1159">
        <v>46100</v>
      </c>
      <c r="CQ1159">
        <v>1</v>
      </c>
      <c r="CR1159">
        <v>1</v>
      </c>
      <c r="CT1159">
        <v>1</v>
      </c>
      <c r="CV1159">
        <v>3.4722222222222222E-5</v>
      </c>
      <c r="CW1159">
        <v>3.4722222222222222E-5</v>
      </c>
      <c r="CX1159">
        <v>0.21870370370370371</v>
      </c>
      <c r="CY1159">
        <v>0.10312499999999999</v>
      </c>
      <c r="CZ1159">
        <v>173</v>
      </c>
      <c r="DA1159">
        <v>390</v>
      </c>
      <c r="DB1159">
        <v>19</v>
      </c>
      <c r="DC1159" t="s">
        <v>953</v>
      </c>
      <c r="DD1159">
        <v>30546</v>
      </c>
      <c r="DE1159">
        <v>0.10979999999999999</v>
      </c>
      <c r="DM1159">
        <v>36</v>
      </c>
    </row>
    <row r="1160" spans="91:117" x14ac:dyDescent="0.25">
      <c r="CM1160" t="s">
        <v>637</v>
      </c>
      <c r="CN1160" t="s">
        <v>3</v>
      </c>
      <c r="CO1160" t="s">
        <v>29</v>
      </c>
      <c r="CP1160">
        <v>46100</v>
      </c>
      <c r="CQ1160">
        <v>1</v>
      </c>
      <c r="CR1160">
        <v>1</v>
      </c>
      <c r="CT1160">
        <v>1</v>
      </c>
      <c r="CV1160">
        <v>8.1018518518518516E-4</v>
      </c>
      <c r="CW1160">
        <v>8.1018518518518516E-4</v>
      </c>
      <c r="CX1160">
        <v>0.2316087962962963</v>
      </c>
      <c r="CY1160">
        <v>0.10577546296296296</v>
      </c>
      <c r="CZ1160">
        <v>125</v>
      </c>
      <c r="DA1160">
        <v>223</v>
      </c>
      <c r="DB1160">
        <v>10</v>
      </c>
      <c r="DC1160">
        <v>1.9</v>
      </c>
      <c r="DD1160">
        <v>20949</v>
      </c>
      <c r="DE1160">
        <v>0.08</v>
      </c>
      <c r="DM1160">
        <v>36</v>
      </c>
    </row>
    <row r="1161" spans="91:117" x14ac:dyDescent="0.25">
      <c r="CM1161" t="s">
        <v>637</v>
      </c>
      <c r="CN1161" t="s">
        <v>6</v>
      </c>
      <c r="CO1161" t="s">
        <v>26</v>
      </c>
      <c r="CP1161">
        <v>46084</v>
      </c>
      <c r="CQ1161">
        <v>1</v>
      </c>
      <c r="CR1161">
        <v>1</v>
      </c>
      <c r="CV1161">
        <v>0</v>
      </c>
      <c r="CW1161">
        <v>0</v>
      </c>
      <c r="CX1161">
        <v>0</v>
      </c>
      <c r="CY1161">
        <v>0</v>
      </c>
      <c r="DM1161">
        <v>34</v>
      </c>
    </row>
    <row r="1162" spans="91:117" x14ac:dyDescent="0.25">
      <c r="CM1162" t="s">
        <v>637</v>
      </c>
      <c r="CN1162" t="s">
        <v>6</v>
      </c>
      <c r="CO1162" t="s">
        <v>26</v>
      </c>
      <c r="CP1162">
        <v>46086</v>
      </c>
      <c r="CQ1162">
        <v>1</v>
      </c>
      <c r="CR1162">
        <v>1</v>
      </c>
      <c r="CV1162">
        <v>0</v>
      </c>
      <c r="CW1162">
        <v>0</v>
      </c>
      <c r="CX1162">
        <v>0</v>
      </c>
      <c r="CY1162">
        <v>0</v>
      </c>
      <c r="DM1162">
        <v>34</v>
      </c>
    </row>
    <row r="1163" spans="91:117" x14ac:dyDescent="0.25">
      <c r="CM1163" t="s">
        <v>637</v>
      </c>
      <c r="CN1163" t="s">
        <v>6</v>
      </c>
      <c r="CO1163" t="s">
        <v>26</v>
      </c>
      <c r="CP1163">
        <v>46091</v>
      </c>
      <c r="CQ1163">
        <v>1</v>
      </c>
      <c r="CR1163">
        <v>1</v>
      </c>
      <c r="CV1163">
        <v>0</v>
      </c>
      <c r="CW1163">
        <v>0</v>
      </c>
      <c r="CX1163">
        <v>0</v>
      </c>
      <c r="CY1163">
        <v>0</v>
      </c>
      <c r="DM1163">
        <v>34</v>
      </c>
    </row>
    <row r="1164" spans="91:117" x14ac:dyDescent="0.25">
      <c r="CM1164" t="s">
        <v>637</v>
      </c>
      <c r="CN1164" t="s">
        <v>6</v>
      </c>
      <c r="CO1164" t="s">
        <v>26</v>
      </c>
      <c r="CP1164">
        <v>46094</v>
      </c>
      <c r="CQ1164">
        <v>1</v>
      </c>
      <c r="CR1164">
        <v>1</v>
      </c>
      <c r="CV1164">
        <v>0</v>
      </c>
      <c r="CW1164">
        <v>0</v>
      </c>
      <c r="CX1164">
        <v>0</v>
      </c>
      <c r="CY1164">
        <v>0</v>
      </c>
      <c r="DM1164">
        <v>34</v>
      </c>
    </row>
    <row r="1165" spans="91:117" x14ac:dyDescent="0.25">
      <c r="CM1165" t="s">
        <v>637</v>
      </c>
      <c r="CN1165" t="s">
        <v>6</v>
      </c>
      <c r="CO1165" t="s">
        <v>50</v>
      </c>
      <c r="CP1165">
        <v>46084</v>
      </c>
      <c r="CQ1165">
        <v>1</v>
      </c>
      <c r="CR1165">
        <v>1</v>
      </c>
      <c r="CU1165">
        <v>1</v>
      </c>
      <c r="CV1165">
        <v>0</v>
      </c>
      <c r="CW1165">
        <v>0</v>
      </c>
      <c r="CX1165">
        <v>0</v>
      </c>
      <c r="CY1165">
        <v>0</v>
      </c>
      <c r="DM1165">
        <v>34</v>
      </c>
    </row>
    <row r="1166" spans="91:117" x14ac:dyDescent="0.25">
      <c r="CM1166" t="s">
        <v>637</v>
      </c>
      <c r="CN1166" t="s">
        <v>6</v>
      </c>
      <c r="CO1166" t="s">
        <v>50</v>
      </c>
      <c r="CP1166">
        <v>46086</v>
      </c>
      <c r="CQ1166">
        <v>1</v>
      </c>
      <c r="CR1166">
        <v>1</v>
      </c>
      <c r="CS1166">
        <v>1</v>
      </c>
      <c r="CV1166">
        <v>6.2847222222222219E-3</v>
      </c>
      <c r="CW1166">
        <v>6.2847222222222219E-3</v>
      </c>
      <c r="CX1166">
        <v>0.31489583333333332</v>
      </c>
      <c r="CY1166">
        <v>9.734953703703704E-2</v>
      </c>
      <c r="CZ1166">
        <v>125</v>
      </c>
      <c r="DA1166">
        <v>238</v>
      </c>
      <c r="DB1166">
        <v>19</v>
      </c>
      <c r="DC1166" t="s">
        <v>794</v>
      </c>
      <c r="DD1166">
        <v>15181</v>
      </c>
      <c r="DE1166">
        <v>0.152</v>
      </c>
      <c r="DM1166">
        <v>34</v>
      </c>
    </row>
    <row r="1167" spans="91:117" x14ac:dyDescent="0.25">
      <c r="CM1167" t="s">
        <v>637</v>
      </c>
      <c r="CN1167" t="s">
        <v>6</v>
      </c>
      <c r="CO1167" t="s">
        <v>97</v>
      </c>
      <c r="CP1167">
        <v>46111</v>
      </c>
      <c r="CQ1167">
        <v>1</v>
      </c>
      <c r="CR1167">
        <v>1</v>
      </c>
      <c r="CT1167">
        <v>1</v>
      </c>
      <c r="CV1167">
        <v>8.1018518518518516E-5</v>
      </c>
      <c r="CW1167">
        <v>8.1018518518518516E-5</v>
      </c>
      <c r="CX1167">
        <v>0.19259259259259259</v>
      </c>
      <c r="CY1167">
        <v>0.19502314814814814</v>
      </c>
      <c r="CZ1167">
        <v>128</v>
      </c>
      <c r="DA1167">
        <v>204</v>
      </c>
      <c r="DB1167">
        <v>31</v>
      </c>
      <c r="DC1167" t="s">
        <v>1090</v>
      </c>
      <c r="DD1167">
        <v>23734</v>
      </c>
      <c r="DE1167">
        <v>0.2422</v>
      </c>
      <c r="DF1167">
        <v>2</v>
      </c>
      <c r="DG1167">
        <v>6.4500000000000002E-2</v>
      </c>
      <c r="DH1167">
        <v>995</v>
      </c>
      <c r="DI1167">
        <v>498</v>
      </c>
      <c r="DM1167">
        <v>34</v>
      </c>
    </row>
    <row r="1168" spans="91:117" x14ac:dyDescent="0.25">
      <c r="CM1168" t="s">
        <v>637</v>
      </c>
      <c r="CN1168" t="s">
        <v>125</v>
      </c>
      <c r="CO1168" t="s">
        <v>10</v>
      </c>
      <c r="CP1168">
        <v>46097</v>
      </c>
      <c r="CQ1168">
        <v>1</v>
      </c>
      <c r="CR1168">
        <v>1</v>
      </c>
      <c r="CV1168">
        <v>0</v>
      </c>
      <c r="CW1168">
        <v>0</v>
      </c>
      <c r="CX1168">
        <v>0</v>
      </c>
      <c r="CY1168">
        <v>0</v>
      </c>
      <c r="DM1168">
        <v>32</v>
      </c>
    </row>
    <row r="1169" spans="91:118" x14ac:dyDescent="0.25">
      <c r="CM1169" t="s">
        <v>637</v>
      </c>
      <c r="CN1169" t="s">
        <v>6</v>
      </c>
      <c r="CO1169" t="s">
        <v>19</v>
      </c>
      <c r="CP1169">
        <v>46085</v>
      </c>
      <c r="CQ1169">
        <v>1</v>
      </c>
      <c r="CR1169">
        <v>1</v>
      </c>
      <c r="CT1169">
        <v>1</v>
      </c>
      <c r="CV1169">
        <v>2.6620370370370372E-4</v>
      </c>
      <c r="CW1169">
        <v>2.6620370370370372E-4</v>
      </c>
      <c r="CX1169">
        <v>0.23456018518518518</v>
      </c>
      <c r="CY1169">
        <v>0.11836805555555556</v>
      </c>
      <c r="CZ1169">
        <v>201</v>
      </c>
      <c r="DA1169">
        <v>299</v>
      </c>
      <c r="DB1169">
        <v>24</v>
      </c>
      <c r="DC1169">
        <v>1.625</v>
      </c>
      <c r="DD1169">
        <v>25029</v>
      </c>
      <c r="DE1169">
        <v>0.11940000000000001</v>
      </c>
      <c r="DM1169">
        <v>32</v>
      </c>
    </row>
    <row r="1170" spans="91:118" x14ac:dyDescent="0.25">
      <c r="CM1170" t="s">
        <v>637</v>
      </c>
      <c r="CN1170" t="s">
        <v>6</v>
      </c>
      <c r="CO1170" t="s">
        <v>80</v>
      </c>
      <c r="CP1170">
        <v>46098</v>
      </c>
      <c r="CQ1170">
        <v>1</v>
      </c>
      <c r="CR1170">
        <v>1</v>
      </c>
      <c r="CT1170">
        <v>1</v>
      </c>
      <c r="CV1170">
        <v>1.6203703703703703E-4</v>
      </c>
      <c r="CW1170">
        <v>1.6203703703703703E-4</v>
      </c>
      <c r="CX1170">
        <v>0.17465277777777777</v>
      </c>
      <c r="CY1170">
        <v>0.1557523148148148</v>
      </c>
      <c r="CZ1170">
        <v>94</v>
      </c>
      <c r="DA1170">
        <v>129</v>
      </c>
      <c r="DB1170">
        <v>19</v>
      </c>
      <c r="DC1170" t="s">
        <v>953</v>
      </c>
      <c r="DD1170">
        <v>40311</v>
      </c>
      <c r="DE1170">
        <v>0.2021</v>
      </c>
      <c r="DM1170">
        <v>32</v>
      </c>
    </row>
    <row r="1171" spans="91:118" x14ac:dyDescent="0.25">
      <c r="CM1171" t="s">
        <v>637</v>
      </c>
      <c r="CN1171" t="s">
        <v>6</v>
      </c>
      <c r="CO1171" t="s">
        <v>80</v>
      </c>
      <c r="CP1171">
        <v>46112</v>
      </c>
      <c r="CQ1171">
        <v>1</v>
      </c>
      <c r="CR1171">
        <v>1</v>
      </c>
      <c r="CT1171">
        <v>1</v>
      </c>
      <c r="CV1171">
        <v>1.0416666666666667E-4</v>
      </c>
      <c r="CW1171">
        <v>1.0416666666666667E-4</v>
      </c>
      <c r="CX1171">
        <v>0.21006944444444445</v>
      </c>
      <c r="CY1171">
        <v>0.16556712962962963</v>
      </c>
      <c r="CZ1171">
        <v>80</v>
      </c>
      <c r="DA1171">
        <v>95</v>
      </c>
      <c r="DB1171">
        <v>4</v>
      </c>
      <c r="DC1171">
        <v>1.5</v>
      </c>
      <c r="DD1171">
        <v>41492</v>
      </c>
      <c r="DE1171">
        <v>0.05</v>
      </c>
      <c r="DM1171">
        <v>32</v>
      </c>
    </row>
    <row r="1172" spans="91:118" x14ac:dyDescent="0.25">
      <c r="CM1172" t="s">
        <v>637</v>
      </c>
      <c r="CN1172" t="s">
        <v>6</v>
      </c>
      <c r="CO1172" t="s">
        <v>26</v>
      </c>
      <c r="CP1172">
        <v>46112</v>
      </c>
      <c r="CQ1172">
        <v>1</v>
      </c>
      <c r="CR1172">
        <v>1</v>
      </c>
      <c r="CT1172">
        <v>1</v>
      </c>
      <c r="CV1172">
        <v>5.7870370370370373E-5</v>
      </c>
      <c r="CW1172">
        <v>5.7870370370370373E-5</v>
      </c>
      <c r="CX1172">
        <v>0.22655092592592593</v>
      </c>
      <c r="CY1172">
        <v>0.17195601851851852</v>
      </c>
      <c r="CZ1172">
        <v>135</v>
      </c>
      <c r="DA1172">
        <v>181</v>
      </c>
      <c r="DB1172">
        <v>5</v>
      </c>
      <c r="DC1172">
        <v>1</v>
      </c>
      <c r="DD1172">
        <v>52130</v>
      </c>
      <c r="DE1172">
        <v>3.6999999999999998E-2</v>
      </c>
      <c r="DM1172">
        <v>32</v>
      </c>
    </row>
    <row r="1173" spans="91:118" x14ac:dyDescent="0.25">
      <c r="CM1173" t="s">
        <v>637</v>
      </c>
      <c r="CN1173" t="s">
        <v>6</v>
      </c>
      <c r="CO1173" t="s">
        <v>50</v>
      </c>
      <c r="CP1173">
        <v>46112</v>
      </c>
      <c r="CQ1173">
        <v>1</v>
      </c>
      <c r="CR1173">
        <v>1</v>
      </c>
      <c r="CT1173">
        <v>1</v>
      </c>
      <c r="CV1173">
        <v>7.6388888888888893E-4</v>
      </c>
      <c r="CW1173">
        <v>7.6388888888888893E-4</v>
      </c>
      <c r="CX1173">
        <v>0.21212962962962964</v>
      </c>
      <c r="CY1173">
        <v>0.18037037037037038</v>
      </c>
      <c r="CZ1173">
        <v>93</v>
      </c>
      <c r="DA1173">
        <v>121</v>
      </c>
      <c r="DB1173">
        <v>10</v>
      </c>
      <c r="DC1173">
        <v>1.2</v>
      </c>
      <c r="DD1173">
        <v>32885</v>
      </c>
      <c r="DE1173">
        <v>0.1075</v>
      </c>
      <c r="DM1173">
        <v>32</v>
      </c>
    </row>
    <row r="1174" spans="91:118" x14ac:dyDescent="0.25">
      <c r="CM1174" t="s">
        <v>637</v>
      </c>
      <c r="CN1174" t="s">
        <v>6</v>
      </c>
      <c r="CO1174" t="s">
        <v>11</v>
      </c>
      <c r="CP1174">
        <v>46085</v>
      </c>
      <c r="CQ1174">
        <v>1</v>
      </c>
      <c r="CR1174">
        <v>1</v>
      </c>
      <c r="CT1174">
        <v>1</v>
      </c>
      <c r="CV1174">
        <v>6.9444444444444444E-5</v>
      </c>
      <c r="CW1174">
        <v>6.9444444444444444E-5</v>
      </c>
      <c r="CX1174">
        <v>0.21344907407407407</v>
      </c>
      <c r="CY1174">
        <v>0.13623842592592592</v>
      </c>
      <c r="CZ1174">
        <v>138</v>
      </c>
      <c r="DA1174">
        <v>246</v>
      </c>
      <c r="DB1174">
        <v>32</v>
      </c>
      <c r="DC1174">
        <v>1.46875</v>
      </c>
      <c r="DD1174">
        <v>22664</v>
      </c>
      <c r="DE1174">
        <v>0.2319</v>
      </c>
      <c r="DM1174">
        <v>32</v>
      </c>
    </row>
    <row r="1175" spans="91:118" x14ac:dyDescent="0.25">
      <c r="CM1175" t="s">
        <v>637</v>
      </c>
      <c r="CN1175" t="s">
        <v>3</v>
      </c>
      <c r="CO1175" t="s">
        <v>29</v>
      </c>
      <c r="CP1175">
        <v>46112</v>
      </c>
      <c r="CQ1175">
        <v>1</v>
      </c>
      <c r="CR1175">
        <v>1</v>
      </c>
      <c r="CS1175">
        <v>1</v>
      </c>
      <c r="CV1175">
        <v>6.7245370370370367E-3</v>
      </c>
      <c r="CW1175">
        <v>6.7245370370370367E-3</v>
      </c>
      <c r="CX1175">
        <v>0.16149305555555554</v>
      </c>
      <c r="CY1175">
        <v>0.20564814814814814</v>
      </c>
      <c r="CZ1175">
        <v>89</v>
      </c>
      <c r="DA1175">
        <v>134</v>
      </c>
      <c r="DB1175">
        <v>16</v>
      </c>
      <c r="DC1175">
        <v>1.375</v>
      </c>
      <c r="DD1175">
        <v>25233</v>
      </c>
      <c r="DE1175">
        <v>0.17979999999999999</v>
      </c>
      <c r="DM1175">
        <v>32</v>
      </c>
    </row>
    <row r="1176" spans="91:118" x14ac:dyDescent="0.25">
      <c r="CM1176" t="s">
        <v>637</v>
      </c>
      <c r="CN1176" t="s">
        <v>3</v>
      </c>
      <c r="CO1176" t="s">
        <v>38</v>
      </c>
      <c r="CP1176">
        <v>46106</v>
      </c>
      <c r="CQ1176">
        <v>1</v>
      </c>
      <c r="CR1176">
        <v>1</v>
      </c>
      <c r="CT1176">
        <v>1</v>
      </c>
      <c r="CV1176">
        <v>1.0416666666666667E-3</v>
      </c>
      <c r="CW1176">
        <v>1.0416666666666667E-3</v>
      </c>
      <c r="CX1176">
        <v>0.16501157407407407</v>
      </c>
      <c r="CY1176">
        <v>0.15366898148148148</v>
      </c>
      <c r="CZ1176">
        <v>84</v>
      </c>
      <c r="DA1176">
        <v>119</v>
      </c>
      <c r="DB1176">
        <v>27</v>
      </c>
      <c r="DC1176" t="s">
        <v>1091</v>
      </c>
      <c r="DD1176">
        <v>17845</v>
      </c>
      <c r="DE1176">
        <v>0.32140000000000002</v>
      </c>
      <c r="DF1176">
        <v>1</v>
      </c>
      <c r="DG1176">
        <v>3.6999999999999998E-2</v>
      </c>
      <c r="DH1176">
        <v>1000</v>
      </c>
      <c r="DI1176">
        <v>1000</v>
      </c>
      <c r="DM1176">
        <v>32</v>
      </c>
    </row>
    <row r="1177" spans="91:118" x14ac:dyDescent="0.25">
      <c r="CM1177" t="s">
        <v>637</v>
      </c>
      <c r="CN1177" t="s">
        <v>6</v>
      </c>
      <c r="CO1177" t="s">
        <v>26</v>
      </c>
      <c r="CP1177">
        <v>46099</v>
      </c>
      <c r="CQ1177">
        <v>1</v>
      </c>
      <c r="CR1177">
        <v>1</v>
      </c>
      <c r="CV1177">
        <v>0</v>
      </c>
      <c r="CW1177">
        <v>0</v>
      </c>
      <c r="CX1177">
        <v>0</v>
      </c>
      <c r="CY1177">
        <v>0</v>
      </c>
      <c r="DM1177">
        <v>30</v>
      </c>
    </row>
    <row r="1178" spans="91:118" x14ac:dyDescent="0.25">
      <c r="CM1178" t="s">
        <v>637</v>
      </c>
      <c r="CN1178" t="s">
        <v>6</v>
      </c>
      <c r="CO1178" t="s">
        <v>26</v>
      </c>
      <c r="CP1178">
        <v>46104</v>
      </c>
      <c r="CQ1178">
        <v>1</v>
      </c>
      <c r="CR1178">
        <v>1</v>
      </c>
      <c r="CV1178">
        <v>0</v>
      </c>
      <c r="CW1178">
        <v>0</v>
      </c>
      <c r="CX1178">
        <v>0</v>
      </c>
      <c r="CY1178">
        <v>0</v>
      </c>
      <c r="DM1178">
        <v>30</v>
      </c>
    </row>
    <row r="1179" spans="91:118" x14ac:dyDescent="0.25">
      <c r="CM1179" t="s">
        <v>637</v>
      </c>
      <c r="CN1179" t="s">
        <v>6</v>
      </c>
      <c r="CO1179" t="s">
        <v>37</v>
      </c>
      <c r="CP1179">
        <v>46104</v>
      </c>
      <c r="CQ1179">
        <v>1</v>
      </c>
      <c r="CR1179">
        <v>1</v>
      </c>
      <c r="CU1179">
        <v>1</v>
      </c>
      <c r="CV1179">
        <v>0</v>
      </c>
      <c r="CW1179">
        <v>0</v>
      </c>
      <c r="CX1179">
        <v>0</v>
      </c>
      <c r="CY1179">
        <v>0</v>
      </c>
      <c r="DM1179">
        <v>30</v>
      </c>
    </row>
    <row r="1180" spans="91:118" x14ac:dyDescent="0.25">
      <c r="CM1180" t="s">
        <v>637</v>
      </c>
      <c r="CN1180" t="s">
        <v>6</v>
      </c>
      <c r="CO1180" t="s">
        <v>35</v>
      </c>
      <c r="CP1180">
        <v>46111</v>
      </c>
      <c r="CQ1180">
        <v>1</v>
      </c>
      <c r="CR1180">
        <v>1</v>
      </c>
      <c r="CT1180">
        <v>1</v>
      </c>
      <c r="CV1180">
        <v>1.3888888888888889E-4</v>
      </c>
      <c r="CW1180">
        <v>1.3888888888888889E-4</v>
      </c>
      <c r="CX1180">
        <v>0.21001157407407409</v>
      </c>
      <c r="CY1180">
        <v>0.18041666666666667</v>
      </c>
      <c r="CZ1180">
        <v>95</v>
      </c>
      <c r="DA1180">
        <v>143</v>
      </c>
      <c r="DB1180">
        <v>19</v>
      </c>
      <c r="DC1180" t="s">
        <v>685</v>
      </c>
      <c r="DD1180">
        <v>27073</v>
      </c>
      <c r="DE1180">
        <v>0.2</v>
      </c>
      <c r="DF1180">
        <v>1</v>
      </c>
      <c r="DG1180">
        <v>5.2600000000000001E-2</v>
      </c>
      <c r="DH1180">
        <v>1000</v>
      </c>
      <c r="DI1180">
        <v>1000</v>
      </c>
      <c r="DM1180">
        <v>30</v>
      </c>
    </row>
    <row r="1181" spans="91:118" x14ac:dyDescent="0.25">
      <c r="CM1181" t="s">
        <v>637</v>
      </c>
      <c r="CN1181" t="s">
        <v>6</v>
      </c>
      <c r="CO1181" t="s">
        <v>50</v>
      </c>
      <c r="CP1181">
        <v>46083</v>
      </c>
      <c r="CQ1181">
        <v>1</v>
      </c>
      <c r="CR1181">
        <v>1</v>
      </c>
      <c r="CV1181">
        <v>4.6296296296296294E-5</v>
      </c>
      <c r="CW1181">
        <v>4.6296296296296294E-5</v>
      </c>
      <c r="CX1181">
        <v>0.23627314814814815</v>
      </c>
      <c r="CY1181">
        <v>6.0972222222222219E-2</v>
      </c>
      <c r="CZ1181">
        <v>86</v>
      </c>
      <c r="DA1181">
        <v>136</v>
      </c>
      <c r="DB1181">
        <v>23</v>
      </c>
      <c r="DC1181" t="s">
        <v>957</v>
      </c>
      <c r="DD1181">
        <v>21660</v>
      </c>
      <c r="DE1181">
        <v>0.26740000000000003</v>
      </c>
      <c r="DF1181">
        <v>2</v>
      </c>
      <c r="DG1181">
        <v>8.6999999999999994E-2</v>
      </c>
      <c r="DH1181">
        <v>645</v>
      </c>
      <c r="DI1181">
        <v>323</v>
      </c>
      <c r="DJ1181">
        <v>360</v>
      </c>
      <c r="DK1181">
        <v>0.55810000000000004</v>
      </c>
      <c r="DM1181">
        <v>30</v>
      </c>
      <c r="DN1181">
        <v>360</v>
      </c>
    </row>
    <row r="1182" spans="91:118" x14ac:dyDescent="0.25">
      <c r="CM1182" t="s">
        <v>637</v>
      </c>
      <c r="CN1182" t="s">
        <v>3</v>
      </c>
      <c r="CO1182" t="s">
        <v>174</v>
      </c>
      <c r="CP1182">
        <v>46084</v>
      </c>
      <c r="CQ1182">
        <v>1</v>
      </c>
      <c r="CR1182">
        <v>1</v>
      </c>
      <c r="CT1182">
        <v>1</v>
      </c>
      <c r="CV1182">
        <v>1.1574074074074073E-5</v>
      </c>
      <c r="CW1182">
        <v>1.1574074074074073E-5</v>
      </c>
      <c r="CX1182">
        <v>0.31959490740740742</v>
      </c>
      <c r="CY1182">
        <v>0.11761574074074074</v>
      </c>
      <c r="CZ1182">
        <v>267</v>
      </c>
      <c r="DA1182">
        <v>319</v>
      </c>
      <c r="DB1182">
        <v>30</v>
      </c>
      <c r="DC1182" t="s">
        <v>813</v>
      </c>
      <c r="DD1182">
        <v>23485</v>
      </c>
      <c r="DE1182">
        <v>0.1124</v>
      </c>
      <c r="DF1182">
        <v>1</v>
      </c>
      <c r="DG1182">
        <v>3.3300000000000003E-2</v>
      </c>
      <c r="DH1182">
        <v>285</v>
      </c>
      <c r="DI1182">
        <v>285</v>
      </c>
      <c r="DM1182">
        <v>30</v>
      </c>
    </row>
    <row r="1183" spans="91:118" x14ac:dyDescent="0.25">
      <c r="CM1183" t="s">
        <v>637</v>
      </c>
      <c r="CN1183" t="s">
        <v>3</v>
      </c>
      <c r="CO1183" t="s">
        <v>174</v>
      </c>
      <c r="CP1183">
        <v>46107</v>
      </c>
      <c r="CQ1183">
        <v>1</v>
      </c>
      <c r="CR1183">
        <v>1</v>
      </c>
      <c r="CT1183">
        <v>1</v>
      </c>
      <c r="CV1183">
        <v>0</v>
      </c>
      <c r="CW1183">
        <v>0</v>
      </c>
      <c r="CX1183">
        <v>0.20177083333333334</v>
      </c>
      <c r="CY1183">
        <v>0.14493055555555556</v>
      </c>
      <c r="CZ1183">
        <v>97</v>
      </c>
      <c r="DA1183">
        <v>152</v>
      </c>
      <c r="DB1183">
        <v>21</v>
      </c>
      <c r="DC1183" t="s">
        <v>681</v>
      </c>
      <c r="DD1183">
        <v>21323</v>
      </c>
      <c r="DE1183">
        <v>0.2165</v>
      </c>
      <c r="DM1183">
        <v>28</v>
      </c>
    </row>
    <row r="1184" spans="91:118" x14ac:dyDescent="0.25">
      <c r="CM1184" t="s">
        <v>637</v>
      </c>
      <c r="CN1184" t="s">
        <v>3</v>
      </c>
      <c r="CO1184" t="s">
        <v>493</v>
      </c>
      <c r="CP1184">
        <v>46084</v>
      </c>
      <c r="CQ1184">
        <v>1</v>
      </c>
      <c r="CR1184">
        <v>1</v>
      </c>
      <c r="CT1184">
        <v>1</v>
      </c>
      <c r="CV1184">
        <v>1.5972222222222223E-3</v>
      </c>
      <c r="CW1184">
        <v>1.5972222222222223E-3</v>
      </c>
      <c r="CX1184">
        <v>0.35878472222222224</v>
      </c>
      <c r="CY1184">
        <v>6.8726851851851858E-2</v>
      </c>
      <c r="CZ1184">
        <v>238</v>
      </c>
      <c r="DA1184">
        <v>300</v>
      </c>
      <c r="DB1184">
        <v>62</v>
      </c>
      <c r="DC1184" t="s">
        <v>980</v>
      </c>
      <c r="DD1184">
        <v>18036</v>
      </c>
      <c r="DE1184">
        <v>0.26050000000000001</v>
      </c>
      <c r="DM1184">
        <v>28</v>
      </c>
    </row>
    <row r="1185" spans="91:117" x14ac:dyDescent="0.25">
      <c r="CM1185" t="s">
        <v>637</v>
      </c>
      <c r="CN1185" t="s">
        <v>3</v>
      </c>
      <c r="CO1185" t="s">
        <v>493</v>
      </c>
      <c r="CP1185">
        <v>46090</v>
      </c>
      <c r="CQ1185">
        <v>1</v>
      </c>
      <c r="CR1185">
        <v>1</v>
      </c>
      <c r="CT1185">
        <v>1</v>
      </c>
      <c r="CV1185">
        <v>0</v>
      </c>
      <c r="CW1185">
        <v>0</v>
      </c>
      <c r="CX1185">
        <v>0.26020833333333332</v>
      </c>
      <c r="CY1185">
        <v>6.177083333333333E-2</v>
      </c>
      <c r="CZ1185">
        <v>218</v>
      </c>
      <c r="DA1185">
        <v>310</v>
      </c>
      <c r="DB1185">
        <v>27</v>
      </c>
      <c r="DC1185" t="s">
        <v>994</v>
      </c>
      <c r="DD1185">
        <v>11116</v>
      </c>
      <c r="DE1185">
        <v>0.1239</v>
      </c>
      <c r="DM1185">
        <v>28</v>
      </c>
    </row>
    <row r="1186" spans="91:117" x14ac:dyDescent="0.25">
      <c r="CM1186" t="s">
        <v>637</v>
      </c>
      <c r="CN1186" t="s">
        <v>3</v>
      </c>
      <c r="CO1186" t="s">
        <v>96</v>
      </c>
      <c r="CP1186">
        <v>46107</v>
      </c>
      <c r="CQ1186">
        <v>1</v>
      </c>
      <c r="CR1186">
        <v>1</v>
      </c>
      <c r="CT1186">
        <v>1</v>
      </c>
      <c r="CV1186">
        <v>1.7592592592592592E-3</v>
      </c>
      <c r="CW1186">
        <v>1.7592592592592592E-3</v>
      </c>
      <c r="CX1186">
        <v>0.21741898148148148</v>
      </c>
      <c r="CY1186">
        <v>0.12752314814814814</v>
      </c>
      <c r="CZ1186">
        <v>85</v>
      </c>
      <c r="DA1186">
        <v>164</v>
      </c>
      <c r="DB1186">
        <v>19</v>
      </c>
      <c r="DC1186" t="s">
        <v>694</v>
      </c>
      <c r="DD1186">
        <v>26230</v>
      </c>
      <c r="DE1186">
        <v>0.2235</v>
      </c>
      <c r="DM1186">
        <v>28</v>
      </c>
    </row>
    <row r="1187" spans="91:117" x14ac:dyDescent="0.25">
      <c r="CM1187" t="s">
        <v>637</v>
      </c>
      <c r="CN1187" t="s">
        <v>3</v>
      </c>
      <c r="CO1187" t="s">
        <v>68</v>
      </c>
      <c r="CP1187">
        <v>46090</v>
      </c>
      <c r="CQ1187">
        <v>1</v>
      </c>
      <c r="CR1187">
        <v>1</v>
      </c>
      <c r="CT1187">
        <v>1</v>
      </c>
      <c r="CV1187">
        <v>1.273148148148148E-4</v>
      </c>
      <c r="CW1187">
        <v>1.273148148148148E-4</v>
      </c>
      <c r="CX1187">
        <v>0.22894675925925925</v>
      </c>
      <c r="CY1187">
        <v>6.789351851851852E-2</v>
      </c>
      <c r="CZ1187">
        <v>93</v>
      </c>
      <c r="DA1187">
        <v>164</v>
      </c>
      <c r="DB1187">
        <v>8</v>
      </c>
      <c r="DC1187">
        <v>1.25</v>
      </c>
      <c r="DD1187">
        <v>77669</v>
      </c>
      <c r="DE1187">
        <v>8.5999999999999993E-2</v>
      </c>
      <c r="DM1187">
        <v>28</v>
      </c>
    </row>
    <row r="1188" spans="91:117" x14ac:dyDescent="0.25">
      <c r="CM1188" t="s">
        <v>637</v>
      </c>
      <c r="CN1188" t="s">
        <v>3</v>
      </c>
      <c r="CO1188" t="s">
        <v>31</v>
      </c>
      <c r="CP1188">
        <v>46083</v>
      </c>
      <c r="CQ1188">
        <v>1</v>
      </c>
      <c r="CR1188">
        <v>1</v>
      </c>
      <c r="CU1188">
        <v>1</v>
      </c>
      <c r="CV1188">
        <v>0</v>
      </c>
      <c r="CW1188">
        <v>0</v>
      </c>
      <c r="CX1188">
        <v>0</v>
      </c>
      <c r="CY1188">
        <v>0</v>
      </c>
      <c r="DM1188">
        <v>26</v>
      </c>
    </row>
    <row r="1189" spans="91:117" x14ac:dyDescent="0.25">
      <c r="CM1189" t="s">
        <v>637</v>
      </c>
      <c r="CN1189" t="s">
        <v>3</v>
      </c>
      <c r="CO1189" t="s">
        <v>78</v>
      </c>
      <c r="CP1189">
        <v>46083</v>
      </c>
      <c r="CQ1189">
        <v>1</v>
      </c>
      <c r="CR1189">
        <v>1</v>
      </c>
      <c r="CV1189">
        <v>0</v>
      </c>
      <c r="CW1189">
        <v>0</v>
      </c>
      <c r="CX1189">
        <v>0.20651620370370372</v>
      </c>
      <c r="CY1189">
        <v>0.14796296296296296</v>
      </c>
      <c r="CZ1189">
        <v>33</v>
      </c>
      <c r="DA1189">
        <v>59</v>
      </c>
      <c r="DB1189">
        <v>14</v>
      </c>
      <c r="DC1189" t="s">
        <v>765</v>
      </c>
      <c r="DD1189">
        <v>26032</v>
      </c>
      <c r="DE1189">
        <v>0.42420000000000002</v>
      </c>
      <c r="DM1189">
        <v>26</v>
      </c>
    </row>
    <row r="1190" spans="91:117" x14ac:dyDescent="0.25">
      <c r="CM1190" t="s">
        <v>637</v>
      </c>
      <c r="CN1190" t="s">
        <v>3</v>
      </c>
      <c r="CO1190" t="s">
        <v>76</v>
      </c>
      <c r="CP1190">
        <v>46083</v>
      </c>
      <c r="CQ1190">
        <v>1</v>
      </c>
      <c r="CR1190">
        <v>1</v>
      </c>
      <c r="CS1190">
        <v>1</v>
      </c>
      <c r="CV1190">
        <v>8.0439814814814811E-2</v>
      </c>
      <c r="CW1190">
        <v>8.0439814814814811E-2</v>
      </c>
      <c r="CX1190">
        <v>0.199375</v>
      </c>
      <c r="CY1190">
        <v>7.615740740740741E-2</v>
      </c>
      <c r="CZ1190">
        <v>47</v>
      </c>
      <c r="DA1190">
        <v>71</v>
      </c>
      <c r="DB1190">
        <v>16</v>
      </c>
      <c r="DC1190">
        <v>1.9375</v>
      </c>
      <c r="DD1190">
        <v>16052</v>
      </c>
      <c r="DE1190">
        <v>0.34039999999999998</v>
      </c>
      <c r="DM1190">
        <v>26</v>
      </c>
    </row>
    <row r="1191" spans="91:117" x14ac:dyDescent="0.25">
      <c r="CM1191" t="s">
        <v>637</v>
      </c>
      <c r="CN1191" t="s">
        <v>125</v>
      </c>
      <c r="CO1191" t="s">
        <v>10</v>
      </c>
      <c r="CP1191">
        <v>46083</v>
      </c>
      <c r="CQ1191">
        <v>1</v>
      </c>
      <c r="CR1191">
        <v>1</v>
      </c>
      <c r="CV1191">
        <v>0</v>
      </c>
      <c r="CW1191">
        <v>0</v>
      </c>
      <c r="CX1191">
        <v>0</v>
      </c>
      <c r="CY1191">
        <v>0</v>
      </c>
      <c r="DM1191">
        <v>24</v>
      </c>
    </row>
    <row r="1192" spans="91:117" x14ac:dyDescent="0.25">
      <c r="CM1192" t="s">
        <v>637</v>
      </c>
      <c r="CN1192" t="s">
        <v>6</v>
      </c>
      <c r="CO1192" t="s">
        <v>26</v>
      </c>
      <c r="CP1192">
        <v>46083</v>
      </c>
      <c r="CQ1192">
        <v>1</v>
      </c>
      <c r="CR1192">
        <v>1</v>
      </c>
      <c r="CV1192">
        <v>0</v>
      </c>
      <c r="CW1192">
        <v>0</v>
      </c>
      <c r="CX1192">
        <v>0</v>
      </c>
      <c r="CY1192">
        <v>0</v>
      </c>
      <c r="DM1192">
        <v>24</v>
      </c>
    </row>
    <row r="1193" spans="91:117" x14ac:dyDescent="0.25">
      <c r="CM1193" t="s">
        <v>637</v>
      </c>
      <c r="CN1193" t="s">
        <v>6</v>
      </c>
      <c r="CO1193" t="s">
        <v>26</v>
      </c>
      <c r="CP1193">
        <v>46085</v>
      </c>
      <c r="CQ1193">
        <v>1</v>
      </c>
      <c r="CR1193">
        <v>1</v>
      </c>
      <c r="CV1193">
        <v>0</v>
      </c>
      <c r="CW1193">
        <v>0</v>
      </c>
      <c r="CX1193">
        <v>0</v>
      </c>
      <c r="CY1193">
        <v>0</v>
      </c>
      <c r="DM1193">
        <v>24</v>
      </c>
    </row>
    <row r="1194" spans="91:117" x14ac:dyDescent="0.25">
      <c r="CM1194" t="s">
        <v>637</v>
      </c>
      <c r="CN1194" t="s">
        <v>6</v>
      </c>
      <c r="CO1194" t="s">
        <v>26</v>
      </c>
      <c r="CP1194">
        <v>46098</v>
      </c>
      <c r="CQ1194">
        <v>1</v>
      </c>
      <c r="CR1194">
        <v>1</v>
      </c>
      <c r="CV1194">
        <v>0</v>
      </c>
      <c r="CW1194">
        <v>0</v>
      </c>
      <c r="CX1194">
        <v>0</v>
      </c>
      <c r="CY1194">
        <v>0</v>
      </c>
      <c r="DM1194">
        <v>24</v>
      </c>
    </row>
    <row r="1195" spans="91:117" x14ac:dyDescent="0.25">
      <c r="CM1195" t="s">
        <v>637</v>
      </c>
      <c r="CN1195" t="s">
        <v>6</v>
      </c>
      <c r="CO1195" t="s">
        <v>26</v>
      </c>
      <c r="CP1195">
        <v>46111</v>
      </c>
      <c r="CQ1195">
        <v>1</v>
      </c>
      <c r="CR1195">
        <v>1</v>
      </c>
      <c r="CV1195">
        <v>0</v>
      </c>
      <c r="CW1195">
        <v>0</v>
      </c>
      <c r="CX1195">
        <v>0</v>
      </c>
      <c r="CY1195">
        <v>0</v>
      </c>
      <c r="DM1195">
        <v>24</v>
      </c>
    </row>
    <row r="1196" spans="91:117" x14ac:dyDescent="0.25">
      <c r="CM1196" t="s">
        <v>637</v>
      </c>
      <c r="CN1196" t="s">
        <v>6</v>
      </c>
      <c r="CO1196" t="s">
        <v>50</v>
      </c>
      <c r="CP1196">
        <v>46098</v>
      </c>
      <c r="CQ1196">
        <v>1</v>
      </c>
      <c r="CR1196">
        <v>1</v>
      </c>
      <c r="CU1196">
        <v>1</v>
      </c>
      <c r="CV1196">
        <v>0</v>
      </c>
      <c r="CW1196">
        <v>0</v>
      </c>
      <c r="CX1196">
        <v>0</v>
      </c>
      <c r="CY1196">
        <v>0</v>
      </c>
      <c r="DM1196">
        <v>24</v>
      </c>
    </row>
    <row r="1197" spans="91:117" x14ac:dyDescent="0.25">
      <c r="CM1197" t="s">
        <v>637</v>
      </c>
      <c r="CN1197" t="s">
        <v>3</v>
      </c>
      <c r="CO1197" t="s">
        <v>96</v>
      </c>
      <c r="CP1197">
        <v>46106</v>
      </c>
      <c r="CQ1197">
        <v>1</v>
      </c>
      <c r="CR1197">
        <v>1</v>
      </c>
      <c r="CU1197">
        <v>1</v>
      </c>
      <c r="CV1197">
        <v>0</v>
      </c>
      <c r="CW1197">
        <v>0</v>
      </c>
      <c r="CX1197">
        <v>0</v>
      </c>
      <c r="CY1197">
        <v>0</v>
      </c>
      <c r="DM1197">
        <v>20</v>
      </c>
    </row>
  </sheetData>
  <phoneticPr fontId="2" type="noConversion"/>
  <conditionalFormatting sqref="E3:E59">
    <cfRule type="containsText" dxfId="10" priority="3" operator="containsText" text="kenneth">
      <formula>NOT(ISERROR(SEARCH("kenneth",E3)))</formula>
    </cfRule>
  </conditionalFormatting>
  <conditionalFormatting sqref="R9:R61">
    <cfRule type="duplicateValues" dxfId="9" priority="93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DH63"/>
  <sheetViews>
    <sheetView topLeftCell="D2" zoomScale="80" zoomScaleNormal="80" workbookViewId="0">
      <selection activeCell="N8" sqref="N8"/>
    </sheetView>
  </sheetViews>
  <sheetFormatPr baseColWidth="10" defaultRowHeight="15" x14ac:dyDescent="0.25"/>
  <cols>
    <col min="2" max="2" width="23.5703125" bestFit="1" customWidth="1"/>
    <col min="7" max="7" width="14.140625" bestFit="1" customWidth="1"/>
    <col min="79" max="79" width="16.28515625" bestFit="1" customWidth="1"/>
    <col min="80" max="83" width="9.5703125" bestFit="1" customWidth="1"/>
    <col min="85" max="85" width="12.28515625" customWidth="1"/>
    <col min="86" max="86" width="13.42578125" customWidth="1"/>
    <col min="87" max="87" width="11.85546875" customWidth="1"/>
    <col min="88" max="88" width="12.85546875" customWidth="1"/>
    <col min="89" max="89" width="24.28515625" customWidth="1"/>
    <col min="90" max="91" width="15.42578125" customWidth="1"/>
    <col min="92" max="92" width="19.42578125" customWidth="1"/>
    <col min="93" max="93" width="13.5703125" customWidth="1"/>
    <col min="94" max="94" width="32.140625" customWidth="1"/>
    <col min="95" max="95" width="22.140625" customWidth="1"/>
    <col min="96" max="96" width="20.7109375" customWidth="1"/>
    <col min="97" max="97" width="22.28515625" customWidth="1"/>
    <col min="98" max="98" width="26.5703125" customWidth="1"/>
    <col min="99" max="99" width="16.5703125" customWidth="1"/>
    <col min="100" max="100" width="16.42578125" customWidth="1"/>
    <col min="101" max="101" width="20.7109375" customWidth="1"/>
    <col min="102" max="102" width="16.85546875" customWidth="1"/>
    <col min="103" max="103" width="21.5703125" customWidth="1"/>
    <col min="105" max="105" width="13" customWidth="1"/>
    <col min="106" max="106" width="17" customWidth="1"/>
    <col min="107" max="107" width="17.140625" customWidth="1"/>
    <col min="108" max="108" width="15.85546875" customWidth="1"/>
    <col min="109" max="109" width="18.5703125" customWidth="1"/>
    <col min="110" max="110" width="19.140625" customWidth="1"/>
    <col min="111" max="111" width="12.5703125" customWidth="1"/>
    <col min="112" max="112" width="17.7109375" customWidth="1"/>
  </cols>
  <sheetData>
    <row r="1" spans="1:112" x14ac:dyDescent="0.25">
      <c r="A1" s="34"/>
      <c r="B1" s="34"/>
      <c r="C1" s="35"/>
      <c r="D1" s="35"/>
      <c r="E1" s="35"/>
      <c r="J1" s="55"/>
      <c r="K1" s="55"/>
      <c r="L1" s="55"/>
      <c r="N1" s="5"/>
    </row>
    <row r="2" spans="1:112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12" ht="26.25" x14ac:dyDescent="0.4">
      <c r="A3" s="61" t="str" cm="1">
        <f t="array" ref="A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MARGARITA PIANCHACHI</v>
      </c>
      <c r="C3" s="61" t="e" cm="1">
        <f t="array" ref="C3">_xlfn.XLOOKUP(1,(TablaMeta[CONCAT]=$M$3&amp;$N$3&amp;D1_ABRIL_2026[[#This Row],[SUPER]])*(TablaMeta[SEGG]=D1_ABRIL_2026[[#This Row],[SEGMENTO]]),TablaMeta[Meta_Asesor])</f>
        <v>#N/A</v>
      </c>
      <c r="D3" s="62"/>
      <c r="E3" s="62" t="str">
        <f>D1_ABRIL_2026[[#This Row],[SUPER]]</f>
        <v>LICENCIA</v>
      </c>
      <c r="F3" s="61" t="s">
        <v>17</v>
      </c>
      <c r="G3" s="61"/>
      <c r="H3" s="61" cm="1">
        <f t="array" ref="H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142</v>
      </c>
      <c r="O3" s="33">
        <v>20</v>
      </c>
    </row>
    <row r="4" spans="1:112" x14ac:dyDescent="0.25">
      <c r="A4" s="61" t="str" cm="1">
        <f t="array" ref="A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URSULA CENTENO</v>
      </c>
      <c r="C4" s="61" t="e" cm="1">
        <f t="array" ref="C4">_xlfn.XLOOKUP(1,(TablaMeta[CONCAT]=$M$3&amp;$N$3&amp;D1_ABRIL_2026[[#This Row],[SUPER]])*(TablaMeta[SEGG]=D1_ABRIL_2026[[#This Row],[SEGMENTO]]),TablaMeta[Meta_Asesor])</f>
        <v>#N/A</v>
      </c>
      <c r="D4" s="62"/>
      <c r="E4" s="62" t="str">
        <f>D1_ABRIL_2026[[#This Row],[SUPER]]</f>
        <v>VACACIONES</v>
      </c>
      <c r="F4" s="61" t="s">
        <v>78</v>
      </c>
      <c r="G4" s="61"/>
      <c r="H4" s="61" cm="1">
        <f t="array" ref="H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3" cm="1">
        <f t="array" ref="I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3" t="str" cm="1">
        <f t="array" ref="J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S4" s="45"/>
    </row>
    <row r="5" spans="1:112" x14ac:dyDescent="0.25">
      <c r="A5" s="61" t="str" cm="1">
        <f t="array" ref="A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CARMEN PUMA</v>
      </c>
      <c r="C5" s="61" t="e" cm="1">
        <f t="array" ref="C5">_xlfn.XLOOKUP(1,(TablaMeta[CONCAT]=$M$3&amp;$N$3&amp;D1_ABRIL_2026[[#This Row],[SUPER]])*(TablaMeta[SEGG]=D1_ABRIL_2026[[#This Row],[SEGMENTO]]),TablaMeta[Meta_Asesor])</f>
        <v>#N/A</v>
      </c>
      <c r="D5" s="62"/>
      <c r="E5" s="62" t="str">
        <f>D1_ABRIL_2026[[#This Row],[SUPER]]</f>
        <v>VACACIONES</v>
      </c>
      <c r="F5" s="61" t="s">
        <v>19</v>
      </c>
      <c r="G5" s="61"/>
      <c r="H5" s="61" cm="1">
        <f t="array" ref="H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3" cm="1">
        <f t="array" ref="I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3" t="str" cm="1">
        <f t="array" ref="J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S5" s="45"/>
      <c r="BS5" s="45"/>
    </row>
    <row r="6" spans="1:112" x14ac:dyDescent="0.25">
      <c r="A6" s="65" t="str" cm="1">
        <f t="array" ref="A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GERALDINE ARROYO</v>
      </c>
      <c r="C6" s="61" t="e" cm="1">
        <f t="array" ref="C6">_xlfn.XLOOKUP(1,(TablaMeta[CONCAT]=$M$3&amp;$N$3&amp;D1_ABRIL_2026[[#This Row],[SUPER]])*(TablaMeta[SEGG]=D1_ABRIL_2026[[#This Row],[SEGMENTO]]),TablaMeta[Meta_Asesor])</f>
        <v>#N/A</v>
      </c>
      <c r="D6" s="62"/>
      <c r="E6" s="66" t="str">
        <f>D1_ABRIL_2026[[#This Row],[SUPER]]</f>
        <v>VACACIONES</v>
      </c>
      <c r="F6" s="65" t="s">
        <v>51</v>
      </c>
      <c r="G6" s="72"/>
      <c r="H6" s="65" cm="1">
        <f t="array" ref="H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7" cm="1">
        <f t="array" ref="I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7" t="str" cm="1">
        <f t="array" ref="J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</row>
    <row r="7" spans="1:112" x14ac:dyDescent="0.25">
      <c r="A7" s="34" t="str" cm="1">
        <f t="array" ref="A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LISELY MERA</v>
      </c>
      <c r="C7" s="34" cm="1">
        <f t="array" ref="C7">_xlfn.XLOOKUP(1,(TablaMeta[CONCAT]=$M$3&amp;$N$3&amp;D1_ABRIL_2026[[#This Row],[SUPER]])*(TablaMeta[SEGG]=D1_ABRIL_2026[[#This Row],[SEGMENTO]]),TablaMeta[Meta_Asesor])</f>
        <v>48500</v>
      </c>
      <c r="D7" s="35">
        <f>IF(D1_ABRIL_2026[[#This Row],[RECUPERO]]="VACACIONES","VACACIONES",IFERROR(D1_ABRIL_2026[[#This Row],[RECUPERO]]/D1_ABRIL_2026[[#This Row],[META]],""))</f>
        <v>1.1446391752577321</v>
      </c>
      <c r="E7" s="35" t="str">
        <f>D1_ABRIL_2026[[#This Row],[SUPER]]</f>
        <v>JORGE</v>
      </c>
      <c r="F7" s="34" t="s">
        <v>23</v>
      </c>
      <c r="G7" s="36">
        <v>55515</v>
      </c>
      <c r="H7" s="34" cm="1">
        <f t="array" ref="H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0" cm="1">
        <f t="array" ref="I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0" t="str" cm="1">
        <f t="array" ref="J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5"/>
      <c r="M7" s="1"/>
      <c r="N7" s="5"/>
      <c r="CA7" t="s">
        <v>626</v>
      </c>
      <c r="CB7" t="s">
        <v>139</v>
      </c>
      <c r="CC7" t="s">
        <v>140</v>
      </c>
      <c r="CD7" t="s">
        <v>141</v>
      </c>
      <c r="CE7" t="s">
        <v>142</v>
      </c>
    </row>
    <row r="8" spans="1:112" ht="15.75" thickBot="1" x14ac:dyDescent="0.3">
      <c r="A8" s="34" t="str" cm="1">
        <f t="array" ref="A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FRANCO HUAMANI</v>
      </c>
      <c r="C8" s="34" cm="1">
        <f t="array" ref="C8">_xlfn.XLOOKUP(1,(TablaMeta[CONCAT]=$M$3&amp;$N$3&amp;D1_ABRIL_2026[[#This Row],[SUPER]])*(TablaMeta[SEGG]=D1_ABRIL_2026[[#This Row],[SEGMENTO]]),TablaMeta[Meta_Asesor])</f>
        <v>48500</v>
      </c>
      <c r="D8" s="35">
        <f>IF(D1_ABRIL_2026[[#This Row],[RECUPERO]]="VACACIONES","VACACIONES",IFERROR(D1_ABRIL_2026[[#This Row],[RECUPERO]]/D1_ABRIL_2026[[#This Row],[META]],""))</f>
        <v>1.088639175257732</v>
      </c>
      <c r="E8" s="35" t="str">
        <f>D1_ABRIL_2026[[#This Row],[SUPER]]</f>
        <v>JORGE</v>
      </c>
      <c r="F8" s="34" t="s">
        <v>24</v>
      </c>
      <c r="G8" s="36">
        <v>52799</v>
      </c>
      <c r="H8" s="34" cm="1">
        <f t="array" ref="H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0" cm="1">
        <f t="array" ref="I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0" t="str" cm="1">
        <f t="array" ref="J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525</v>
      </c>
      <c r="U8" s="13" t="s">
        <v>529</v>
      </c>
      <c r="V8" s="13" t="s">
        <v>505</v>
      </c>
      <c r="W8" s="13" t="s">
        <v>506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510</v>
      </c>
      <c r="AC8" s="13" t="s">
        <v>511</v>
      </c>
      <c r="AD8" s="13" t="s">
        <v>512</v>
      </c>
      <c r="AE8" s="13" t="s">
        <v>513</v>
      </c>
      <c r="AF8" s="13" t="s">
        <v>527</v>
      </c>
      <c r="AG8" s="13" t="s">
        <v>531</v>
      </c>
      <c r="AH8" s="13" t="s">
        <v>515</v>
      </c>
      <c r="AI8" s="13" t="s">
        <v>516</v>
      </c>
      <c r="AJ8" s="13" t="s">
        <v>517</v>
      </c>
      <c r="AK8" s="13" t="s">
        <v>518</v>
      </c>
      <c r="AL8" s="13" t="s">
        <v>528</v>
      </c>
      <c r="AM8" s="13" t="s">
        <v>532</v>
      </c>
      <c r="AN8" s="13" t="s">
        <v>519</v>
      </c>
      <c r="AO8" s="13" t="s">
        <v>520</v>
      </c>
      <c r="AP8" s="13" t="s">
        <v>521</v>
      </c>
      <c r="AQ8" s="13" t="s">
        <v>522</v>
      </c>
      <c r="AR8" s="13" t="s">
        <v>523</v>
      </c>
      <c r="AS8" s="14" t="s">
        <v>502</v>
      </c>
      <c r="AU8" s="18" t="s">
        <v>135</v>
      </c>
      <c r="AV8" s="18" t="s">
        <v>137</v>
      </c>
      <c r="AW8" s="18" t="s">
        <v>138</v>
      </c>
      <c r="AX8" s="19" t="s">
        <v>94</v>
      </c>
      <c r="AY8" s="19" t="s">
        <v>533</v>
      </c>
      <c r="AZ8" s="19" t="s">
        <v>525</v>
      </c>
      <c r="BA8" s="19" t="s">
        <v>529</v>
      </c>
      <c r="BB8" s="19" t="s">
        <v>505</v>
      </c>
      <c r="BC8" s="19" t="s">
        <v>506</v>
      </c>
      <c r="BD8" s="19" t="s">
        <v>507</v>
      </c>
      <c r="BE8" s="19" t="s">
        <v>508</v>
      </c>
      <c r="BF8" s="19" t="s">
        <v>526</v>
      </c>
      <c r="BG8" s="19" t="s">
        <v>530</v>
      </c>
      <c r="BH8" s="19" t="s">
        <v>510</v>
      </c>
      <c r="BI8" s="19" t="s">
        <v>511</v>
      </c>
      <c r="BJ8" s="19" t="s">
        <v>512</v>
      </c>
      <c r="BK8" s="19" t="s">
        <v>513</v>
      </c>
      <c r="BL8" s="19" t="s">
        <v>527</v>
      </c>
      <c r="BM8" s="19" t="s">
        <v>531</v>
      </c>
      <c r="BN8" s="19" t="s">
        <v>515</v>
      </c>
      <c r="BO8" s="19" t="s">
        <v>516</v>
      </c>
      <c r="BP8" s="19" t="s">
        <v>517</v>
      </c>
      <c r="BQ8" s="19" t="s">
        <v>518</v>
      </c>
      <c r="BR8" s="19" t="s">
        <v>528</v>
      </c>
      <c r="BS8" s="19" t="s">
        <v>532</v>
      </c>
      <c r="BT8" s="19" t="s">
        <v>519</v>
      </c>
      <c r="BU8" s="19" t="s">
        <v>520</v>
      </c>
      <c r="BV8" s="19" t="s">
        <v>521</v>
      </c>
      <c r="BW8" s="19" t="s">
        <v>522</v>
      </c>
      <c r="BX8" s="19" t="s">
        <v>523</v>
      </c>
      <c r="BY8" s="18" t="s">
        <v>134</v>
      </c>
      <c r="CA8" s="73" t="s">
        <v>627</v>
      </c>
      <c r="CB8" s="73" t="s">
        <v>533</v>
      </c>
      <c r="CC8" s="73" t="s">
        <v>503</v>
      </c>
      <c r="CD8" s="73" t="s">
        <v>525</v>
      </c>
      <c r="CE8" s="73" t="s">
        <v>529</v>
      </c>
      <c r="CG8" s="85" t="s">
        <v>640</v>
      </c>
      <c r="CH8" s="84" t="s">
        <v>641</v>
      </c>
      <c r="CI8" s="84" t="s">
        <v>642</v>
      </c>
      <c r="CJ8" s="84" t="s">
        <v>643</v>
      </c>
      <c r="CK8" s="84" t="s">
        <v>644</v>
      </c>
      <c r="CL8" s="84" t="s">
        <v>671</v>
      </c>
      <c r="CM8" s="84" t="s">
        <v>645</v>
      </c>
      <c r="CN8" s="84" t="s">
        <v>646</v>
      </c>
      <c r="CO8" s="84" t="s">
        <v>647</v>
      </c>
      <c r="CP8" s="84" t="s">
        <v>648</v>
      </c>
      <c r="CQ8" s="84" t="s">
        <v>649</v>
      </c>
      <c r="CR8" s="84" t="s">
        <v>650</v>
      </c>
      <c r="CS8" s="84" t="s">
        <v>651</v>
      </c>
      <c r="CT8" s="84" t="s">
        <v>652</v>
      </c>
      <c r="CU8" s="84" t="s">
        <v>653</v>
      </c>
      <c r="CV8" s="84" t="s">
        <v>654</v>
      </c>
      <c r="CW8" s="84" t="s">
        <v>655</v>
      </c>
      <c r="CX8" s="84" t="s">
        <v>656</v>
      </c>
      <c r="CY8" s="84" t="s">
        <v>657</v>
      </c>
      <c r="CZ8" s="84" t="s">
        <v>658</v>
      </c>
      <c r="DA8" s="84" t="s">
        <v>659</v>
      </c>
      <c r="DB8" s="84" t="s">
        <v>672</v>
      </c>
      <c r="DC8" s="84" t="s">
        <v>660</v>
      </c>
      <c r="DD8" s="84" t="s">
        <v>661</v>
      </c>
      <c r="DE8" s="84" t="s">
        <v>663</v>
      </c>
      <c r="DF8" s="84" t="s">
        <v>664</v>
      </c>
      <c r="DG8" s="84" t="s">
        <v>665</v>
      </c>
      <c r="DH8" s="86" t="s">
        <v>662</v>
      </c>
    </row>
    <row r="9" spans="1:112" x14ac:dyDescent="0.25">
      <c r="A9" s="34" t="str" cm="1">
        <f t="array" ref="A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GIANFRANCO PINEDO</v>
      </c>
      <c r="C9" s="34" cm="1">
        <f t="array" ref="C9">_xlfn.XLOOKUP(1,(TablaMeta[CONCAT]=$M$3&amp;$N$3&amp;D1_ABRIL_2026[[#This Row],[SUPER]])*(TablaMeta[SEGG]=D1_ABRIL_2026[[#This Row],[SEGMENTO]]),TablaMeta[Meta_Asesor])</f>
        <v>48500</v>
      </c>
      <c r="D9" s="35">
        <f>IF(D1_ABRIL_2026[[#This Row],[RECUPERO]]="VACACIONES","VACACIONES",IFERROR(D1_ABRIL_2026[[#This Row],[RECUPERO]]/D1_ABRIL_2026[[#This Row],[META]],""))</f>
        <v>0.92719587628865985</v>
      </c>
      <c r="E9" s="35" t="str">
        <f>D1_ABRIL_2026[[#This Row],[SUPER]]</f>
        <v>JORGE</v>
      </c>
      <c r="F9" s="34" t="s">
        <v>13</v>
      </c>
      <c r="G9" s="36">
        <v>44969</v>
      </c>
      <c r="H9" s="34" cm="1">
        <f t="array" ref="H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0" cm="1">
        <f t="array" ref="I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0" t="str" cm="1">
        <f t="array" ref="J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DATA_ABRIL_2026[[#This Row],[RECUPERO]]/DATA_ABRIL_2026[[#This Row],[META]]</f>
        <v>0.464680412371134</v>
      </c>
      <c r="N9" s="5">
        <f>6-ROUNDUP(_xlfn.RANK.EQ(DATA_ABRIL_2026[[#This Row],[AL_AC]],DATA_ABRIL_2026[AL_AC],0)/(COUNTA(DATA_ABRIL_2026[AL_AC])/5),0)</f>
        <v>1</v>
      </c>
      <c r="O9" s="54" t="str">
        <f>IFERROR(VLOOKUP(DATA_ABRIL_2026[[#This Row],[ASER_]],$B:$G,4,0),"")</f>
        <v>JOHAN</v>
      </c>
      <c r="P9" s="6">
        <f>SUM(DATA_ABRIL_2026[[#This Row],[1]:[30]])</f>
        <v>22537</v>
      </c>
      <c r="Q9" s="6">
        <f>VLOOKUP(DATA_ABRIL_2026[[#This Row],[ASER_]],D1_ABRIL_2026[[ASESOR_CRR]:[META]],2,0)</f>
        <v>48500</v>
      </c>
      <c r="R9" t="s">
        <v>18</v>
      </c>
      <c r="V9">
        <v>3900</v>
      </c>
      <c r="X9">
        <v>2000</v>
      </c>
      <c r="Y9">
        <v>375</v>
      </c>
      <c r="AA9">
        <v>8200</v>
      </c>
      <c r="AL9">
        <v>3557</v>
      </c>
      <c r="AO9">
        <v>1500</v>
      </c>
      <c r="AQ9">
        <v>600</v>
      </c>
      <c r="AR9">
        <v>2405</v>
      </c>
      <c r="AS9" s="54" t="str" cm="1">
        <f t="array" ref="AS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9" s="10">
        <f>SUMIFS(TablaMeta[Meta_Equipo],TablaMeta[CONCAT],$M$3&amp;$N$3&amp;DITE_ABRIL_2026[[#This Row],[SUPER]])</f>
        <v>279317</v>
      </c>
      <c r="AV9" s="10">
        <f>MAX(DITE_ABRIL_2026[[#This Row],[SUPER]:[CARTERA]])</f>
        <v>403531.32</v>
      </c>
      <c r="AW9" s="16">
        <f>IFERROR(DITE_ABRIL_2026[[#This Row],[RECUPERO SUPERVISOR]]/DITE_ABRIL_2026[[#This Row],[META SUPER]],"")</f>
        <v>1.4447073396893135</v>
      </c>
      <c r="AX9" s="10" t="s">
        <v>3</v>
      </c>
      <c r="AY9" s="46">
        <v>9113.4</v>
      </c>
      <c r="AZ9" s="46">
        <v>9973.4</v>
      </c>
      <c r="BA9" s="46">
        <v>10273.4</v>
      </c>
      <c r="BB9" s="46">
        <v>19583.400000000001</v>
      </c>
      <c r="BC9" s="46">
        <v>26128.400000000001</v>
      </c>
      <c r="BD9" s="46">
        <v>54103.4</v>
      </c>
      <c r="BE9" s="46">
        <v>60543.4</v>
      </c>
      <c r="BF9" s="46">
        <v>79016.399999999994</v>
      </c>
      <c r="BG9" s="46">
        <v>79916.399999999994</v>
      </c>
      <c r="BH9" s="46">
        <v>82310.899999999994</v>
      </c>
      <c r="BI9" s="46">
        <v>87012.9</v>
      </c>
      <c r="BJ9" s="46">
        <v>97493.9</v>
      </c>
      <c r="BK9" s="46">
        <v>121088.31999999999</v>
      </c>
      <c r="BL9" s="46">
        <v>152051.32</v>
      </c>
      <c r="BM9" s="46">
        <v>152051.32</v>
      </c>
      <c r="BN9" s="46">
        <v>177224.32000000001</v>
      </c>
      <c r="BO9" s="46">
        <v>189054.32</v>
      </c>
      <c r="BP9" s="46">
        <v>197169.32</v>
      </c>
      <c r="BQ9" s="46">
        <v>206929.32</v>
      </c>
      <c r="BR9" s="46">
        <v>210489.32</v>
      </c>
      <c r="BS9" s="46">
        <v>213989.32</v>
      </c>
      <c r="BT9" s="46">
        <v>213989.32</v>
      </c>
      <c r="BU9" s="46">
        <v>248456.32000000001</v>
      </c>
      <c r="BV9" s="46">
        <v>275406.32</v>
      </c>
      <c r="BW9" s="46">
        <v>335026.32</v>
      </c>
      <c r="BX9" s="45">
        <v>403531.32</v>
      </c>
      <c r="BY9" s="10" t="str" cm="1">
        <f t="array" ref="BY9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9" t="s">
        <v>3</v>
      </c>
      <c r="CB9" t="s">
        <v>2</v>
      </c>
      <c r="CC9" t="s">
        <v>2</v>
      </c>
      <c r="CD9" t="s">
        <v>3</v>
      </c>
      <c r="CE9" t="s">
        <v>3</v>
      </c>
      <c r="CF9" s="45"/>
      <c r="CG9" s="45" t="s">
        <v>637</v>
      </c>
      <c r="CH9" s="45" t="s">
        <v>125</v>
      </c>
      <c r="CI9" s="45" t="s">
        <v>60</v>
      </c>
      <c r="CJ9" s="45">
        <v>46129</v>
      </c>
      <c r="CK9" s="45">
        <v>1</v>
      </c>
      <c r="CL9" s="45">
        <v>1</v>
      </c>
      <c r="CM9" s="45"/>
      <c r="CN9" s="45">
        <v>1</v>
      </c>
      <c r="CO9" s="45"/>
      <c r="CP9" s="45">
        <v>1.3888888888888889E-4</v>
      </c>
      <c r="CQ9" s="45">
        <v>1.3888888888888889E-4</v>
      </c>
      <c r="CR9">
        <v>0.21460648148148148</v>
      </c>
      <c r="CS9">
        <v>9.6354166666666671E-2</v>
      </c>
      <c r="CT9">
        <v>132</v>
      </c>
      <c r="CU9">
        <v>208</v>
      </c>
      <c r="CV9">
        <v>5</v>
      </c>
      <c r="CW9">
        <v>2</v>
      </c>
      <c r="CX9">
        <v>11760</v>
      </c>
      <c r="CY9">
        <v>3.7900000000000003E-2</v>
      </c>
      <c r="CZ9">
        <v>1</v>
      </c>
      <c r="DA9">
        <v>0.2</v>
      </c>
      <c r="DB9">
        <v>4000</v>
      </c>
      <c r="DC9">
        <v>4000</v>
      </c>
      <c r="DD9">
        <v>4000</v>
      </c>
      <c r="DE9">
        <v>1</v>
      </c>
      <c r="DF9">
        <v>0.28139999999999998</v>
      </c>
      <c r="DG9">
        <v>100</v>
      </c>
      <c r="DH9">
        <v>4000</v>
      </c>
    </row>
    <row r="10" spans="1:112" x14ac:dyDescent="0.25">
      <c r="A10" s="34" t="str" cm="1">
        <f t="array" ref="A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JIMENA MEDINA</v>
      </c>
      <c r="C10" s="34" cm="1">
        <f t="array" ref="C10">_xlfn.XLOOKUP(1,(TablaMeta[CONCAT]=$M$3&amp;$N$3&amp;D1_ABRIL_2026[[#This Row],[SUPER]])*(TablaMeta[SEGG]=D1_ABRIL_2026[[#This Row],[SEGMENTO]]),TablaMeta[Meta_Asesor])</f>
        <v>48500</v>
      </c>
      <c r="D10" s="35">
        <f>IF(D1_ABRIL_2026[[#This Row],[RECUPERO]]="VACACIONES","VACACIONES",IFERROR(D1_ABRIL_2026[[#This Row],[RECUPERO]]/D1_ABRIL_2026[[#This Row],[META]],""))</f>
        <v>0.56547030927835051</v>
      </c>
      <c r="E10" s="35" t="str">
        <f>D1_ABRIL_2026[[#This Row],[SUPER]]</f>
        <v>JORGE</v>
      </c>
      <c r="F10" s="34" t="s">
        <v>37</v>
      </c>
      <c r="G10" s="36">
        <v>27425.309999999998</v>
      </c>
      <c r="H10" s="34" cm="1">
        <f t="array" ref="H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0" cm="1">
        <f t="array" ref="I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0" t="str" cm="1">
        <f t="array" ref="J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DATA_ABRIL_2026[[#This Row],[RECUPERO]]/DATA_ABRIL_2026[[#This Row],[META]]</f>
        <v>1.1185357142857142</v>
      </c>
      <c r="N10" s="5">
        <f>6-ROUNDUP(_xlfn.RANK.EQ(DATA_ABRIL_2026[[#This Row],[AL_AC]],DATA_ABRIL_2026[AL_AC],0)/(COUNTA(DATA_ABRIL_2026[AL_AC])/5),0)</f>
        <v>4</v>
      </c>
      <c r="O10" s="54" t="str">
        <f>IFERROR(VLOOKUP(DATA_ABRIL_2026[[#This Row],[ASER_]],$B:$G,4,0),"")</f>
        <v>SANDY</v>
      </c>
      <c r="P10" s="6">
        <f>SUM(DATA_ABRIL_2026[[#This Row],[1]:[30]])</f>
        <v>31319</v>
      </c>
      <c r="Q10" s="6">
        <f>VLOOKUP(DATA_ABRIL_2026[[#This Row],[ASER_]],D1_ABRIL_2026[[ASESOR_CRR]:[META]],2,0)</f>
        <v>28000</v>
      </c>
      <c r="R10" t="s">
        <v>58</v>
      </c>
      <c r="S10">
        <v>250</v>
      </c>
      <c r="X10">
        <v>210</v>
      </c>
      <c r="Y10">
        <v>873</v>
      </c>
      <c r="AB10">
        <v>1200</v>
      </c>
      <c r="AC10">
        <v>285</v>
      </c>
      <c r="AD10">
        <v>200</v>
      </c>
      <c r="AE10">
        <v>3025</v>
      </c>
      <c r="AF10">
        <v>1500</v>
      </c>
      <c r="AH10">
        <v>4910</v>
      </c>
      <c r="AI10">
        <v>500</v>
      </c>
      <c r="AO10">
        <v>750</v>
      </c>
      <c r="AP10">
        <v>7000</v>
      </c>
      <c r="AQ10">
        <v>6500</v>
      </c>
      <c r="AR10">
        <v>4116</v>
      </c>
      <c r="AS10" s="54" t="str" cm="1">
        <f t="array" ref="AS1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U10" s="11">
        <f>SUMIFS(TablaMeta[Meta_Equipo],TablaMeta[CONCAT],$M$3&amp;$N$3&amp;DITE_ABRIL_2026[[#This Row],[SUPER]])</f>
        <v>362638</v>
      </c>
      <c r="AV10" s="11">
        <f>MAX(DITE_ABRIL_2026[[#This Row],[SUPER]:[CARTERA]])</f>
        <v>395413.95999999996</v>
      </c>
      <c r="AW10" s="17">
        <f>IFERROR(DITE_ABRIL_2026[[#This Row],[RECUPERO SUPERVISOR]]/DITE_ABRIL_2026[[#This Row],[META SUPER]],"")</f>
        <v>1.0903820338740009</v>
      </c>
      <c r="AX10" s="11" t="s">
        <v>6</v>
      </c>
      <c r="AY10" s="46">
        <v>5225</v>
      </c>
      <c r="AZ10" s="46">
        <v>5225</v>
      </c>
      <c r="BA10" s="46">
        <v>5225</v>
      </c>
      <c r="BB10" s="46">
        <v>29461</v>
      </c>
      <c r="BC10" s="46">
        <v>48941</v>
      </c>
      <c r="BD10" s="46">
        <v>59457</v>
      </c>
      <c r="BE10" s="46">
        <v>93557</v>
      </c>
      <c r="BF10" s="46">
        <v>103603</v>
      </c>
      <c r="BG10" s="46">
        <v>103603</v>
      </c>
      <c r="BH10" s="46">
        <v>125724</v>
      </c>
      <c r="BI10" s="46">
        <v>132079</v>
      </c>
      <c r="BJ10" s="46">
        <v>145499</v>
      </c>
      <c r="BK10" s="46">
        <v>167973.06</v>
      </c>
      <c r="BL10" s="46">
        <v>192432.96</v>
      </c>
      <c r="BM10" s="46">
        <v>192432.96</v>
      </c>
      <c r="BN10" s="46">
        <v>206232.95999999999</v>
      </c>
      <c r="BO10" s="46">
        <v>216078.96</v>
      </c>
      <c r="BP10" s="46">
        <v>223158.96</v>
      </c>
      <c r="BQ10" s="46">
        <v>229013.96</v>
      </c>
      <c r="BR10" s="46">
        <v>267213.95999999996</v>
      </c>
      <c r="BS10" s="46">
        <v>270705.95999999996</v>
      </c>
      <c r="BT10" s="46">
        <v>270705.95999999996</v>
      </c>
      <c r="BU10" s="46">
        <v>280010.95999999996</v>
      </c>
      <c r="BV10" s="46">
        <v>299827.95999999996</v>
      </c>
      <c r="BW10" s="46">
        <v>334101.95999999996</v>
      </c>
      <c r="BX10" s="45">
        <v>395413.95999999996</v>
      </c>
      <c r="BY10" s="11" t="str" cm="1">
        <f t="array" ref="BY10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10" t="s">
        <v>6</v>
      </c>
      <c r="CB10" t="s">
        <v>6</v>
      </c>
      <c r="CC10" t="s">
        <v>6</v>
      </c>
      <c r="CD10" t="s">
        <v>6</v>
      </c>
      <c r="CE10" t="s">
        <v>6</v>
      </c>
      <c r="CF10" s="45"/>
      <c r="CG10" s="45" t="s">
        <v>637</v>
      </c>
      <c r="CH10" s="45" t="s">
        <v>125</v>
      </c>
      <c r="CI10" s="45" t="s">
        <v>61</v>
      </c>
      <c r="CJ10" s="45">
        <v>46126</v>
      </c>
      <c r="CK10" s="45">
        <v>1</v>
      </c>
      <c r="CL10" s="45">
        <v>1</v>
      </c>
      <c r="CM10" s="45"/>
      <c r="CN10" s="45">
        <v>1</v>
      </c>
      <c r="CO10" s="45"/>
      <c r="CP10" s="45">
        <v>3.4722222222222222E-5</v>
      </c>
      <c r="CQ10" s="45">
        <v>3.4722222222222222E-5</v>
      </c>
      <c r="CR10">
        <v>0.24952546296296296</v>
      </c>
      <c r="CS10">
        <v>0.14766203703703704</v>
      </c>
      <c r="CT10">
        <v>95</v>
      </c>
      <c r="CU10">
        <v>284</v>
      </c>
      <c r="CV10">
        <v>24</v>
      </c>
      <c r="CW10" t="s">
        <v>734</v>
      </c>
      <c r="CX10">
        <v>39479</v>
      </c>
      <c r="CY10">
        <v>0.25259999999999999</v>
      </c>
      <c r="CZ10">
        <v>2</v>
      </c>
      <c r="DA10">
        <v>8.3299999999999999E-2</v>
      </c>
      <c r="DB10">
        <v>14000</v>
      </c>
      <c r="DC10">
        <v>7000</v>
      </c>
      <c r="DD10">
        <v>14000</v>
      </c>
      <c r="DE10">
        <v>1</v>
      </c>
      <c r="DF10">
        <v>0.1444</v>
      </c>
      <c r="DG10">
        <v>100</v>
      </c>
      <c r="DH10">
        <v>7000</v>
      </c>
    </row>
    <row r="11" spans="1:112" x14ac:dyDescent="0.25">
      <c r="A11" s="34" t="str" cm="1">
        <f t="array" ref="A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DAVID SANCHEZ</v>
      </c>
      <c r="C11" s="34" cm="1">
        <f t="array" ref="C11">_xlfn.XLOOKUP(1,(TablaMeta[CONCAT]=$M$3&amp;$N$3&amp;D1_ABRIL_2026[[#This Row],[SUPER]])*(TablaMeta[SEGG]=D1_ABRIL_2026[[#This Row],[SEGMENTO]]),TablaMeta[Meta_Asesor])</f>
        <v>48500</v>
      </c>
      <c r="D11" s="35">
        <f>IF(D1_ABRIL_2026[[#This Row],[RECUPERO]]="VACACIONES","VACACIONES",IFERROR(D1_ABRIL_2026[[#This Row],[RECUPERO]]/D1_ABRIL_2026[[#This Row],[META]],""))</f>
        <v>0.52888639175257723</v>
      </c>
      <c r="E11" s="35" t="str">
        <f>D1_ABRIL_2026[[#This Row],[SUPER]]</f>
        <v>JORGE</v>
      </c>
      <c r="F11" t="s">
        <v>81</v>
      </c>
      <c r="G11" s="36">
        <v>25650.989999999998</v>
      </c>
      <c r="H11" cm="1">
        <f t="array" ref="H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5" cm="1">
        <f t="array" ref="I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5" t="str" cm="1">
        <f t="array" ref="J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DATA_ABRIL_2026[[#This Row],[RECUPERO]]/DATA_ABRIL_2026[[#This Row],[META]]</f>
        <v>1.2295199999999999</v>
      </c>
      <c r="N11" s="5">
        <f>6-ROUNDUP(_xlfn.RANK.EQ(DATA_ABRIL_2026[[#This Row],[AL_AC]],DATA_ABRIL_2026[AL_AC],0)/(COUNTA(DATA_ABRIL_2026[AL_AC])/5),0)</f>
        <v>5</v>
      </c>
      <c r="O11" s="54" t="str">
        <f>IFERROR(VLOOKUP(DATA_ABRIL_2026[[#This Row],[ASER_]],$B:$G,4,0),"")</f>
        <v>LEONOR</v>
      </c>
      <c r="P11" s="6">
        <f>SUM(DATA_ABRIL_2026[[#This Row],[1]:[30]])</f>
        <v>30738</v>
      </c>
      <c r="Q11" s="6">
        <f>VLOOKUP(DATA_ABRIL_2026[[#This Row],[ASER_]],D1_ABRIL_2026[[ASESOR_CRR]:[META]],2,0)</f>
        <v>25000</v>
      </c>
      <c r="R11" t="s">
        <v>109</v>
      </c>
      <c r="V11">
        <v>2490</v>
      </c>
      <c r="Z11">
        <v>4715</v>
      </c>
      <c r="AC11">
        <v>5000</v>
      </c>
      <c r="AE11">
        <v>5000</v>
      </c>
      <c r="AF11">
        <v>273</v>
      </c>
      <c r="AH11">
        <v>4000</v>
      </c>
      <c r="AI11">
        <v>5500</v>
      </c>
      <c r="AR11">
        <v>3760</v>
      </c>
      <c r="AS11" s="54" t="str" cm="1">
        <f t="array" ref="AS1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U11" s="10">
        <f>SUMIFS(TablaMeta[Meta_Equipo],TablaMeta[CONCAT],$M$3&amp;$N$3&amp;DITE_ABRIL_2026[[#This Row],[SUPER]])</f>
        <v>529535</v>
      </c>
      <c r="AV11" s="10">
        <f>MAX(DITE_ABRIL_2026[[#This Row],[SUPER]:[CARTERA]])</f>
        <v>298238.59999999998</v>
      </c>
      <c r="AW11" s="16">
        <f>IFERROR(DITE_ABRIL_2026[[#This Row],[RECUPERO SUPERVISOR]]/DITE_ABRIL_2026[[#This Row],[META SUPER]],"")</f>
        <v>0.56320847536045771</v>
      </c>
      <c r="AX11" s="10" t="s">
        <v>2</v>
      </c>
      <c r="AY11" s="46">
        <v>6300</v>
      </c>
      <c r="AZ11" s="46">
        <v>6441</v>
      </c>
      <c r="BA11" s="46">
        <v>6441</v>
      </c>
      <c r="BB11" s="46">
        <v>14768.5</v>
      </c>
      <c r="BC11" s="46">
        <v>42946.5</v>
      </c>
      <c r="BD11" s="46">
        <v>45346.5</v>
      </c>
      <c r="BE11" s="46">
        <v>46016.5</v>
      </c>
      <c r="BF11" s="46">
        <v>60992.5</v>
      </c>
      <c r="BG11" s="46">
        <v>60992.5</v>
      </c>
      <c r="BH11" s="46">
        <v>68162.5</v>
      </c>
      <c r="BI11" s="46">
        <v>73362.5</v>
      </c>
      <c r="BJ11" s="46">
        <v>83307.5</v>
      </c>
      <c r="BK11" s="46">
        <v>88567.5</v>
      </c>
      <c r="BL11" s="46">
        <v>113072.5</v>
      </c>
      <c r="BM11" s="46">
        <v>116722.5</v>
      </c>
      <c r="BN11" s="46">
        <v>135989.79999999999</v>
      </c>
      <c r="BO11" s="46">
        <v>154136.78999999998</v>
      </c>
      <c r="BP11" s="46">
        <v>175836.78999999998</v>
      </c>
      <c r="BQ11" s="46">
        <v>198245.78999999998</v>
      </c>
      <c r="BR11" s="46">
        <v>207091.78999999998</v>
      </c>
      <c r="BS11" s="46">
        <v>207091.78999999998</v>
      </c>
      <c r="BT11" s="46">
        <v>208004.78999999998</v>
      </c>
      <c r="BU11" s="46">
        <v>222904.78999999998</v>
      </c>
      <c r="BV11" s="46">
        <v>230554.78999999998</v>
      </c>
      <c r="BW11" s="46">
        <v>244942.09999999998</v>
      </c>
      <c r="BX11" s="45">
        <v>298238.59999999998</v>
      </c>
      <c r="BY11" s="10" t="str" cm="1">
        <f t="array" ref="BY1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1" t="s">
        <v>2</v>
      </c>
      <c r="CB11" t="s">
        <v>3</v>
      </c>
      <c r="CC11" t="s">
        <v>3</v>
      </c>
      <c r="CD11" t="s">
        <v>2</v>
      </c>
      <c r="CE11" t="s">
        <v>2</v>
      </c>
      <c r="CF11" s="45"/>
      <c r="CG11" s="45" t="s">
        <v>637</v>
      </c>
      <c r="CH11" s="45" t="s">
        <v>125</v>
      </c>
      <c r="CI11" s="45" t="s">
        <v>80</v>
      </c>
      <c r="CJ11" s="45">
        <v>46125</v>
      </c>
      <c r="CK11" s="45">
        <v>1</v>
      </c>
      <c r="CL11" s="45">
        <v>1</v>
      </c>
      <c r="CM11" s="45"/>
      <c r="CN11" s="45">
        <v>1</v>
      </c>
      <c r="CO11" s="45"/>
      <c r="CP11" s="45">
        <v>1.273148148148148E-4</v>
      </c>
      <c r="CQ11" s="45">
        <v>1.273148148148148E-4</v>
      </c>
      <c r="CR11">
        <v>0.21137731481481481</v>
      </c>
      <c r="CS11">
        <v>0.12277777777777778</v>
      </c>
      <c r="CT11">
        <v>104</v>
      </c>
      <c r="CU11">
        <v>163</v>
      </c>
      <c r="CV11">
        <v>6</v>
      </c>
      <c r="CW11" t="s">
        <v>768</v>
      </c>
      <c r="CX11">
        <v>50271</v>
      </c>
      <c r="CY11">
        <v>5.7700000000000001E-2</v>
      </c>
      <c r="CZ11">
        <v>1</v>
      </c>
      <c r="DA11">
        <v>0.16669999999999999</v>
      </c>
      <c r="DB11">
        <v>4100</v>
      </c>
      <c r="DC11">
        <v>4100</v>
      </c>
      <c r="DD11">
        <v>4100</v>
      </c>
      <c r="DE11">
        <v>1</v>
      </c>
      <c r="DF11">
        <v>0.158</v>
      </c>
      <c r="DG11">
        <v>100</v>
      </c>
      <c r="DH11">
        <v>4100</v>
      </c>
    </row>
    <row r="12" spans="1:112" x14ac:dyDescent="0.25">
      <c r="A12" s="34" t="str" cm="1">
        <f t="array" ref="A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JHONATAN CHAVEZ</v>
      </c>
      <c r="C12" s="34" cm="1">
        <f t="array" ref="C12">_xlfn.XLOOKUP(1,(TablaMeta[CONCAT]=$M$3&amp;$N$3&amp;D1_ABRIL_2026[[#This Row],[SUPER]])*(TablaMeta[SEGG]=D1_ABRIL_2026[[#This Row],[SEGMENTO]]),TablaMeta[Meta_Asesor])</f>
        <v>48500</v>
      </c>
      <c r="D12" s="35">
        <f>IF(D1_ABRIL_2026[[#This Row],[RECUPERO]]="VACACIONES","VACACIONES",IFERROR(D1_ABRIL_2026[[#This Row],[RECUPERO]]/D1_ABRIL_2026[[#This Row],[META]],""))</f>
        <v>0.48810309278350517</v>
      </c>
      <c r="E12" s="35" t="str">
        <f>D1_ABRIL_2026[[#This Row],[SUPER]]</f>
        <v>JORGE</v>
      </c>
      <c r="F12" t="s">
        <v>65</v>
      </c>
      <c r="G12" s="36">
        <v>23673</v>
      </c>
      <c r="H12" cm="1">
        <f t="array" ref="H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5" cm="1">
        <f t="array" ref="I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5" t="str" cm="1">
        <f t="array" ref="J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DATA_ABRIL_2026[[#This Row],[RECUPERO]]/DATA_ABRIL_2026[[#This Row],[META]]</f>
        <v>0.7580412371134021</v>
      </c>
      <c r="N12" s="5">
        <f>6-ROUNDUP(_xlfn.RANK.EQ(DATA_ABRIL_2026[[#This Row],[AL_AC]],DATA_ABRIL_2026[AL_AC],0)/(COUNTA(DATA_ABRIL_2026[AL_AC])/5),0)</f>
        <v>3</v>
      </c>
      <c r="O12" s="54" t="str">
        <f>IFERROR(VLOOKUP(DATA_ABRIL_2026[[#This Row],[ASER_]],$B:$G,4,0),"")</f>
        <v>JOHAN</v>
      </c>
      <c r="P12" s="6">
        <f>SUM(DATA_ABRIL_2026[[#This Row],[1]:[30]])</f>
        <v>36765</v>
      </c>
      <c r="Q12" s="6">
        <f>VLOOKUP(DATA_ABRIL_2026[[#This Row],[ASER_]],D1_ABRIL_2026[[ASESOR_CRR]:[META]],2,0)</f>
        <v>48500</v>
      </c>
      <c r="R12" t="s">
        <v>60</v>
      </c>
      <c r="S12">
        <v>1000</v>
      </c>
      <c r="V12">
        <v>600</v>
      </c>
      <c r="W12">
        <v>1500</v>
      </c>
      <c r="AE12">
        <v>500</v>
      </c>
      <c r="AF12">
        <v>4000</v>
      </c>
      <c r="AI12">
        <v>2000</v>
      </c>
      <c r="AK12">
        <v>11750</v>
      </c>
      <c r="AN12">
        <v>700</v>
      </c>
      <c r="AO12">
        <v>1001</v>
      </c>
      <c r="AP12">
        <v>3000</v>
      </c>
      <c r="AQ12">
        <v>1730</v>
      </c>
      <c r="AR12">
        <v>8984</v>
      </c>
      <c r="AS12" s="54" t="str" cm="1">
        <f t="array" ref="AS1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2" s="11">
        <f>SUMIFS(TablaMeta[Meta_Equipo],TablaMeta[CONCAT],$M$3&amp;$N$3&amp;DITE_ABRIL_2026[[#This Row],[SUPER]])</f>
        <v>529535</v>
      </c>
      <c r="AV12" s="11">
        <f>MAX(DITE_ABRIL_2026[[#This Row],[SUPER]:[CARTERA]])</f>
        <v>472977.5</v>
      </c>
      <c r="AW12" s="17">
        <f>IFERROR(DITE_ABRIL_2026[[#This Row],[RECUPERO SUPERVISOR]]/DITE_ABRIL_2026[[#This Row],[META SUPER]],"")</f>
        <v>0.89319402872331388</v>
      </c>
      <c r="AX12" s="11" t="s">
        <v>125</v>
      </c>
      <c r="AY12" s="46">
        <v>45836.5</v>
      </c>
      <c r="AZ12" s="46">
        <v>46436.5</v>
      </c>
      <c r="BA12" s="46">
        <v>46436.5</v>
      </c>
      <c r="BB12" s="46">
        <v>68976.5</v>
      </c>
      <c r="BC12" s="46">
        <v>73197.5</v>
      </c>
      <c r="BD12" s="46">
        <v>95552.5</v>
      </c>
      <c r="BE12" s="46">
        <v>96927.5</v>
      </c>
      <c r="BF12" s="46">
        <v>131674.5</v>
      </c>
      <c r="BG12" s="46">
        <v>140874.5</v>
      </c>
      <c r="BH12" s="46">
        <v>144974.5</v>
      </c>
      <c r="BI12" s="46">
        <v>159004.5</v>
      </c>
      <c r="BJ12" s="46">
        <v>175054.5</v>
      </c>
      <c r="BK12" s="46">
        <v>184011.5</v>
      </c>
      <c r="BL12" s="46">
        <v>194911.5</v>
      </c>
      <c r="BM12" s="46">
        <v>194911.5</v>
      </c>
      <c r="BN12" s="46">
        <v>208400.5</v>
      </c>
      <c r="BO12" s="46">
        <v>252200.5</v>
      </c>
      <c r="BP12" s="46">
        <v>263100.5</v>
      </c>
      <c r="BQ12" s="46">
        <v>281047.5</v>
      </c>
      <c r="BR12" s="46">
        <v>303076.5</v>
      </c>
      <c r="BS12" s="46">
        <v>303076.5</v>
      </c>
      <c r="BT12" s="46">
        <v>304476.5</v>
      </c>
      <c r="BU12" s="46">
        <v>324567.5</v>
      </c>
      <c r="BV12" s="46">
        <v>349483.5</v>
      </c>
      <c r="BW12" s="46">
        <v>419418.5</v>
      </c>
      <c r="BX12" s="45">
        <v>472977.5</v>
      </c>
      <c r="BY12" s="11" t="str" cm="1">
        <f t="array" ref="BY12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2" t="s">
        <v>125</v>
      </c>
      <c r="CB12" t="s">
        <v>4</v>
      </c>
      <c r="CC12" t="s">
        <v>125</v>
      </c>
      <c r="CD12" t="s">
        <v>125</v>
      </c>
      <c r="CE12" t="s">
        <v>125</v>
      </c>
      <c r="CF12" s="45"/>
      <c r="CG12" s="45" t="s">
        <v>637</v>
      </c>
      <c r="CH12" s="45" t="s">
        <v>125</v>
      </c>
      <c r="CI12" s="45" t="s">
        <v>59</v>
      </c>
      <c r="CJ12" s="45">
        <v>46122</v>
      </c>
      <c r="CK12" s="45">
        <v>1</v>
      </c>
      <c r="CL12" s="45">
        <v>1</v>
      </c>
      <c r="CM12" s="45"/>
      <c r="CN12" s="45">
        <v>1</v>
      </c>
      <c r="CO12" s="45"/>
      <c r="CP12" s="45">
        <v>5.2083333333333333E-4</v>
      </c>
      <c r="CQ12" s="45">
        <v>5.2083333333333333E-4</v>
      </c>
      <c r="CR12">
        <v>0.22412037037037036</v>
      </c>
      <c r="CS12">
        <v>0.13093750000000001</v>
      </c>
      <c r="CT12">
        <v>188</v>
      </c>
      <c r="CU12">
        <v>359</v>
      </c>
      <c r="CV12">
        <v>15</v>
      </c>
      <c r="CW12" t="s">
        <v>959</v>
      </c>
      <c r="CX12">
        <v>31236</v>
      </c>
      <c r="CY12">
        <v>7.9799999999999996E-2</v>
      </c>
      <c r="CZ12">
        <v>3</v>
      </c>
      <c r="DA12">
        <v>0.2</v>
      </c>
      <c r="DB12">
        <v>23497</v>
      </c>
      <c r="DC12">
        <v>7832</v>
      </c>
      <c r="DD12">
        <v>23497</v>
      </c>
      <c r="DE12">
        <v>1</v>
      </c>
      <c r="DF12">
        <v>0.15040000000000001</v>
      </c>
      <c r="DG12">
        <v>100</v>
      </c>
      <c r="DH12">
        <v>7832</v>
      </c>
    </row>
    <row r="13" spans="1:112" x14ac:dyDescent="0.25">
      <c r="A13" s="34" t="str" cm="1">
        <f t="array" ref="A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ANDERSON RODRIGUEZ</v>
      </c>
      <c r="C13" s="34" cm="1">
        <f t="array" ref="C13">_xlfn.XLOOKUP(1,(TablaMeta[CONCAT]=$M$3&amp;$N$3&amp;D1_ABRIL_2026[[#This Row],[SUPER]])*(TablaMeta[SEGG]=D1_ABRIL_2026[[#This Row],[SEGMENTO]]),TablaMeta[Meta_Asesor])</f>
        <v>48500</v>
      </c>
      <c r="D13" s="35">
        <f>IF(D1_ABRIL_2026[[#This Row],[RECUPERO]]="VACACIONES","VACACIONES",IFERROR(D1_ABRIL_2026[[#This Row],[RECUPERO]]/D1_ABRIL_2026[[#This Row],[META]],""))</f>
        <v>0.46653608247422679</v>
      </c>
      <c r="E13" s="35" t="str">
        <f>D1_ABRIL_2026[[#This Row],[SUPER]]</f>
        <v>JORGE</v>
      </c>
      <c r="F13" t="s">
        <v>15</v>
      </c>
      <c r="G13" s="36">
        <v>22627</v>
      </c>
      <c r="H13" cm="1">
        <f t="array" ref="H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5" cm="1">
        <f t="array" ref="I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5" t="str" cm="1">
        <f t="array" ref="J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DATA_ABRIL_2026[[#This Row],[RECUPERO]]/DATA_ABRIL_2026[[#This Row],[META]]</f>
        <v>0.46653608247422679</v>
      </c>
      <c r="N13" s="5">
        <f>6-ROUNDUP(_xlfn.RANK.EQ(DATA_ABRIL_2026[[#This Row],[AL_AC]],DATA_ABRIL_2026[AL_AC],0)/(COUNTA(DATA_ABRIL_2026[AL_AC])/5),0)</f>
        <v>1</v>
      </c>
      <c r="O13" s="54" t="str">
        <f>IFERROR(VLOOKUP(DATA_ABRIL_2026[[#This Row],[ASER_]],$B:$G,4,0),"")</f>
        <v>JORGE</v>
      </c>
      <c r="P13" s="6">
        <f>SUM(DATA_ABRIL_2026[[#This Row],[1]:[30]])</f>
        <v>22627</v>
      </c>
      <c r="Q13" s="6">
        <f>VLOOKUP(DATA_ABRIL_2026[[#This Row],[ASER_]],D1_ABRIL_2026[[ASESOR_CRR]:[META]],2,0)</f>
        <v>48500</v>
      </c>
      <c r="R13" t="s">
        <v>15</v>
      </c>
      <c r="S13" s="47"/>
      <c r="W13">
        <v>3300</v>
      </c>
      <c r="Z13">
        <v>7500</v>
      </c>
      <c r="AF13">
        <v>225</v>
      </c>
      <c r="AI13">
        <v>600</v>
      </c>
      <c r="AJ13">
        <v>805</v>
      </c>
      <c r="AL13">
        <v>3746</v>
      </c>
      <c r="AN13">
        <v>500</v>
      </c>
      <c r="AP13">
        <v>3000</v>
      </c>
      <c r="AQ13">
        <v>1190</v>
      </c>
      <c r="AR13">
        <v>1761</v>
      </c>
      <c r="AS13" s="54" t="str" cm="1">
        <f t="array" ref="AS1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3" s="10">
        <f>SUMIFS(TablaMeta[Meta_Equipo],TablaMeta[CONCAT],$M$3&amp;$N$3&amp;DITE_ABRIL_2026[[#This Row],[SUPER]])</f>
        <v>245120</v>
      </c>
      <c r="AV13" s="10">
        <f>MAX(DITE_ABRIL_2026[[#This Row],[SUPER]:[CARTERA]])</f>
        <v>245604.2</v>
      </c>
      <c r="AW13" s="16">
        <f>IFERROR(DITE_ABRIL_2026[[#This Row],[RECUPERO SUPERVISOR]]/DITE_ABRIL_2026[[#This Row],[META SUPER]],"")</f>
        <v>1.0019753590078329</v>
      </c>
      <c r="AX13" s="10" t="s">
        <v>7</v>
      </c>
      <c r="AY13" s="46">
        <v>7336</v>
      </c>
      <c r="AZ13" s="46">
        <v>7736</v>
      </c>
      <c r="BA13" s="45">
        <v>8436</v>
      </c>
      <c r="BB13" s="46">
        <v>16845</v>
      </c>
      <c r="BC13" s="46">
        <v>18304</v>
      </c>
      <c r="BD13" s="46">
        <v>26178</v>
      </c>
      <c r="BE13" s="46">
        <v>29506</v>
      </c>
      <c r="BF13" s="46">
        <v>41981</v>
      </c>
      <c r="BG13" s="46">
        <v>41981</v>
      </c>
      <c r="BH13" s="46">
        <v>55028</v>
      </c>
      <c r="BI13" s="46">
        <v>79942</v>
      </c>
      <c r="BJ13" s="46">
        <v>88642</v>
      </c>
      <c r="BK13" s="46">
        <v>105331</v>
      </c>
      <c r="BL13" s="45">
        <v>109500</v>
      </c>
      <c r="BM13" s="46">
        <v>109500</v>
      </c>
      <c r="BN13" s="46">
        <v>135574</v>
      </c>
      <c r="BO13" s="45">
        <v>150177</v>
      </c>
      <c r="BP13" s="46">
        <v>160607</v>
      </c>
      <c r="BQ13" s="46">
        <v>174751</v>
      </c>
      <c r="BR13" s="46">
        <v>186861</v>
      </c>
      <c r="BS13" s="46">
        <v>186861</v>
      </c>
      <c r="BT13" s="46">
        <v>186861</v>
      </c>
      <c r="BU13" s="46">
        <v>199611</v>
      </c>
      <c r="BV13" s="46">
        <v>208311</v>
      </c>
      <c r="BW13" s="46">
        <v>225048.2</v>
      </c>
      <c r="BX13" s="45">
        <v>245604.2</v>
      </c>
      <c r="BY13" s="10" t="str" cm="1">
        <f t="array" ref="BY13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CA13" t="s">
        <v>7</v>
      </c>
      <c r="CB13" t="s">
        <v>125</v>
      </c>
      <c r="CC13" t="s">
        <v>124</v>
      </c>
      <c r="CD13" t="s">
        <v>7</v>
      </c>
      <c r="CE13" t="s">
        <v>7</v>
      </c>
      <c r="CF13" s="45"/>
      <c r="CG13" s="45" t="s">
        <v>637</v>
      </c>
      <c r="CH13" s="45" t="s">
        <v>2</v>
      </c>
      <c r="CI13" s="45" t="s">
        <v>15</v>
      </c>
      <c r="CJ13" s="45">
        <v>46121</v>
      </c>
      <c r="CK13" s="45">
        <v>1</v>
      </c>
      <c r="CL13" s="45">
        <v>1</v>
      </c>
      <c r="CM13" s="45"/>
      <c r="CN13" s="45">
        <v>1</v>
      </c>
      <c r="CO13" s="45"/>
      <c r="CP13" s="45">
        <v>1.273148148148148E-4</v>
      </c>
      <c r="CQ13" s="45">
        <v>1.273148148148148E-4</v>
      </c>
      <c r="CR13">
        <v>0.32246527777777778</v>
      </c>
      <c r="CS13">
        <v>0.10261574074074074</v>
      </c>
      <c r="CT13">
        <v>134</v>
      </c>
      <c r="CU13">
        <v>171</v>
      </c>
      <c r="CV13">
        <v>13</v>
      </c>
      <c r="CW13" t="s">
        <v>802</v>
      </c>
      <c r="CX13">
        <v>27482</v>
      </c>
      <c r="CY13">
        <v>9.7000000000000003E-2</v>
      </c>
      <c r="DG13">
        <v>100</v>
      </c>
    </row>
    <row r="14" spans="1:112" x14ac:dyDescent="0.25">
      <c r="A14" s="34" t="str" cm="1">
        <f t="array" ref="A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MALORY MONTEBLANCO</v>
      </c>
      <c r="C14" s="34" cm="1">
        <f t="array" ref="C14">_xlfn.XLOOKUP(1,(TablaMeta[CONCAT]=$M$3&amp;$N$3&amp;D1_ABRIL_2026[[#This Row],[SUPER]])*(TablaMeta[SEGG]=D1_ABRIL_2026[[#This Row],[SEGMENTO]]),TablaMeta[Meta_Asesor])</f>
        <v>48500</v>
      </c>
      <c r="D14" s="35">
        <f>IF(D1_ABRIL_2026[[#This Row],[RECUPERO]]="VACACIONES","VACACIONES",IFERROR(D1_ABRIL_2026[[#This Row],[RECUPERO]]/D1_ABRIL_2026[[#This Row],[META]],""))</f>
        <v>0.45311340206185569</v>
      </c>
      <c r="E14" s="35" t="str">
        <f>D1_ABRIL_2026[[#This Row],[SUPER]]</f>
        <v>JORGE</v>
      </c>
      <c r="F14" t="s">
        <v>25</v>
      </c>
      <c r="G14" s="36">
        <v>21976</v>
      </c>
      <c r="H14" cm="1">
        <f t="array" ref="H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5" cm="1">
        <f t="array" ref="I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5" t="str" cm="1">
        <f t="array" ref="J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DATA_ABRIL_2026[[#This Row],[RECUPERO]]/DATA_ABRIL_2026[[#This Row],[META]]</f>
        <v>2.0886785714285714</v>
      </c>
      <c r="N14" s="5">
        <f>6-ROUNDUP(_xlfn.RANK.EQ(DATA_ABRIL_2026[[#This Row],[AL_AC]],DATA_ABRIL_2026[AL_AC],0)/(COUNTA(DATA_ABRIL_2026[AL_AC])/5),0)</f>
        <v>5</v>
      </c>
      <c r="O14" s="54" t="str">
        <f>IFERROR(VLOOKUP(DATA_ABRIL_2026[[#This Row],[ASER_]],$B:$G,4,0),"")</f>
        <v>SANDY</v>
      </c>
      <c r="P14" s="6">
        <f>SUM(DATA_ABRIL_2026[[#This Row],[1]:[30]])</f>
        <v>58483</v>
      </c>
      <c r="Q14" s="6">
        <f>VLOOKUP(DATA_ABRIL_2026[[#This Row],[ASER_]],D1_ABRIL_2026[[ASESOR_CRR]:[META]],2,0)</f>
        <v>28000</v>
      </c>
      <c r="R14" t="s">
        <v>85</v>
      </c>
      <c r="S14" s="47"/>
      <c r="W14">
        <v>2000</v>
      </c>
      <c r="X14">
        <v>1400</v>
      </c>
      <c r="Z14">
        <v>6478</v>
      </c>
      <c r="AC14">
        <v>280</v>
      </c>
      <c r="AD14">
        <v>5000</v>
      </c>
      <c r="AE14">
        <v>13050</v>
      </c>
      <c r="AH14">
        <v>12375</v>
      </c>
      <c r="AK14">
        <v>4300</v>
      </c>
      <c r="AM14">
        <v>2000</v>
      </c>
      <c r="AP14">
        <v>600</v>
      </c>
      <c r="AQ14">
        <v>7000</v>
      </c>
      <c r="AR14">
        <v>4000</v>
      </c>
      <c r="AS14" s="54" t="str" cm="1">
        <f t="array" ref="AS1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14" t="s">
        <v>637</v>
      </c>
      <c r="CH14" t="s">
        <v>2</v>
      </c>
      <c r="CI14" t="s">
        <v>81</v>
      </c>
      <c r="CJ14">
        <v>46120</v>
      </c>
      <c r="CK14">
        <v>1</v>
      </c>
      <c r="CL14">
        <v>1</v>
      </c>
      <c r="CN14">
        <v>1</v>
      </c>
      <c r="CP14">
        <v>0</v>
      </c>
      <c r="CQ14">
        <v>0</v>
      </c>
      <c r="CR14">
        <v>0.24685185185185185</v>
      </c>
      <c r="CS14">
        <v>8.5798611111111117E-2</v>
      </c>
      <c r="CT14">
        <v>71</v>
      </c>
      <c r="CU14">
        <v>110</v>
      </c>
      <c r="CV14">
        <v>9</v>
      </c>
      <c r="CW14" t="s">
        <v>752</v>
      </c>
      <c r="CX14">
        <v>24167</v>
      </c>
      <c r="CY14">
        <v>0.1268</v>
      </c>
      <c r="CZ14">
        <v>1</v>
      </c>
      <c r="DA14">
        <v>0.1111</v>
      </c>
      <c r="DB14">
        <v>4620</v>
      </c>
      <c r="DC14">
        <v>4620</v>
      </c>
      <c r="DD14">
        <v>4620</v>
      </c>
      <c r="DE14">
        <v>1</v>
      </c>
      <c r="DF14">
        <v>0.18010000000000001</v>
      </c>
      <c r="DG14">
        <v>100</v>
      </c>
      <c r="DH14">
        <v>4620</v>
      </c>
    </row>
    <row r="15" spans="1:112" x14ac:dyDescent="0.25">
      <c r="A15" s="34" t="str" cm="1">
        <f t="array" ref="A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HAROLD FLORES</v>
      </c>
      <c r="C15" s="34" cm="1">
        <f t="array" ref="C15">_xlfn.XLOOKUP(1,(TablaMeta[CONCAT]=$M$3&amp;$N$3&amp;D1_ABRIL_2026[[#This Row],[SUPER]])*(TablaMeta[SEGG]=D1_ABRIL_2026[[#This Row],[SEGMENTO]]),TablaMeta[Meta_Asesor])</f>
        <v>48500</v>
      </c>
      <c r="D15" s="35">
        <f>IF(D1_ABRIL_2026[[#This Row],[RECUPERO]]="VACACIONES","VACACIONES",IFERROR(D1_ABRIL_2026[[#This Row],[RECUPERO]]/D1_ABRIL_2026[[#This Row],[META]],""))</f>
        <v>0.23344329896907218</v>
      </c>
      <c r="E15" s="35" t="str">
        <f>D1_ABRIL_2026[[#This Row],[SUPER]]</f>
        <v>JORGE</v>
      </c>
      <c r="F15" t="s">
        <v>42</v>
      </c>
      <c r="G15" s="36">
        <v>11322</v>
      </c>
      <c r="H15" cm="1">
        <f t="array" ref="H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5" cm="1">
        <f t="array" ref="I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5" t="str" cm="1">
        <f t="array" ref="J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DATA_ABRIL_2026[[#This Row],[RECUPERO]]/DATA_ABRIL_2026[[#This Row],[META]]</f>
        <v>0.84489285714285711</v>
      </c>
      <c r="N15" s="5">
        <f>6-ROUNDUP(_xlfn.RANK.EQ(DATA_ABRIL_2026[[#This Row],[AL_AC]],DATA_ABRIL_2026[AL_AC],0)/(COUNTA(DATA_ABRIL_2026[AL_AC])/5),0)</f>
        <v>3</v>
      </c>
      <c r="O15" s="54" t="str">
        <f>IFERROR(VLOOKUP(DATA_ABRIL_2026[[#This Row],[ASER_]],$B:$G,4,0),"")</f>
        <v>SANDY</v>
      </c>
      <c r="P15" s="6">
        <f>SUM(DATA_ABRIL_2026[[#This Row],[1]:[30]])</f>
        <v>23657</v>
      </c>
      <c r="Q15" s="6">
        <f>VLOOKUP(DATA_ABRIL_2026[[#This Row],[ASER_]],D1_ABRIL_2026[[ASESOR_CRR]:[META]],2,0)</f>
        <v>28000</v>
      </c>
      <c r="R15" t="s">
        <v>174</v>
      </c>
      <c r="S15" s="47">
        <v>250</v>
      </c>
      <c r="V15">
        <v>1200</v>
      </c>
      <c r="AC15">
        <v>575</v>
      </c>
      <c r="AD15">
        <v>690</v>
      </c>
      <c r="AE15">
        <v>1010</v>
      </c>
      <c r="AF15">
        <v>5953</v>
      </c>
      <c r="AH15">
        <v>2150</v>
      </c>
      <c r="AJ15">
        <v>4210</v>
      </c>
      <c r="AO15">
        <v>1400</v>
      </c>
      <c r="AP15">
        <v>1000</v>
      </c>
      <c r="AQ15">
        <v>220</v>
      </c>
      <c r="AR15">
        <v>4999</v>
      </c>
      <c r="AS15" s="54" t="str" cm="1">
        <f t="array" ref="AS1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J15" s="45"/>
      <c r="BL15" s="45"/>
      <c r="BM15" s="45"/>
      <c r="BN15" s="45"/>
      <c r="CG15" t="s">
        <v>637</v>
      </c>
      <c r="CH15" t="s">
        <v>2</v>
      </c>
      <c r="CI15" t="s">
        <v>22</v>
      </c>
      <c r="CJ15">
        <v>46120</v>
      </c>
      <c r="CK15">
        <v>1</v>
      </c>
      <c r="CL15">
        <v>1</v>
      </c>
      <c r="CN15">
        <v>1</v>
      </c>
      <c r="CP15">
        <v>1.1574074074074073E-5</v>
      </c>
      <c r="CQ15">
        <v>1.1574074074074073E-5</v>
      </c>
      <c r="CR15">
        <v>0.22556712962962963</v>
      </c>
      <c r="CS15">
        <v>9.5173611111111112E-2</v>
      </c>
      <c r="CT15">
        <v>59</v>
      </c>
      <c r="CU15">
        <v>94</v>
      </c>
      <c r="CV15">
        <v>12</v>
      </c>
      <c r="CW15">
        <v>2</v>
      </c>
      <c r="CX15">
        <v>16781</v>
      </c>
      <c r="CY15">
        <v>0.2034</v>
      </c>
      <c r="CZ15">
        <v>1</v>
      </c>
      <c r="DA15">
        <v>8.3299999999999999E-2</v>
      </c>
      <c r="DB15">
        <v>1400</v>
      </c>
      <c r="DC15">
        <v>1400</v>
      </c>
      <c r="DD15">
        <v>1400</v>
      </c>
      <c r="DE15">
        <v>1</v>
      </c>
      <c r="DF15">
        <v>0.1363</v>
      </c>
      <c r="DG15">
        <v>100</v>
      </c>
      <c r="DH15">
        <v>1400</v>
      </c>
    </row>
    <row r="16" spans="1:112" x14ac:dyDescent="0.25">
      <c r="A16" s="34" t="str" cm="1">
        <f t="array" ref="A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EVELY TENORIO</v>
      </c>
      <c r="C16" s="34" cm="1">
        <f t="array" ref="C16">_xlfn.XLOOKUP(1,(TablaMeta[CONCAT]=$M$3&amp;$N$3&amp;D1_ABRIL_2026[[#This Row],[SUPER]])*(TablaMeta[SEGG]=D1_ABRIL_2026[[#This Row],[SEGMENTO]]),TablaMeta[Meta_Asesor])</f>
        <v>48500</v>
      </c>
      <c r="D16" s="35">
        <f>IF(D1_ABRIL_2026[[#This Row],[RECUPERO]]="VACACIONES","VACACIONES",IFERROR(D1_ABRIL_2026[[#This Row],[RECUPERO]]/D1_ABRIL_2026[[#This Row],[META]],""))</f>
        <v>0.17992371134020618</v>
      </c>
      <c r="E16" s="35" t="str">
        <f>D1_ABRIL_2026[[#This Row],[SUPER]]</f>
        <v>JORGE</v>
      </c>
      <c r="F16" t="s">
        <v>22</v>
      </c>
      <c r="G16" s="36">
        <v>8726.2999999999993</v>
      </c>
      <c r="H16" cm="1">
        <f t="array" ref="H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5" cm="1">
        <f t="array" ref="I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5" t="str" cm="1">
        <f t="array" ref="J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DATA_ABRIL_2026[[#This Row],[RECUPERO]]/DATA_ABRIL_2026[[#This Row],[META]]</f>
        <v>0.88903030303030306</v>
      </c>
      <c r="N16" s="5">
        <f>6-ROUNDUP(_xlfn.RANK.EQ(DATA_ABRIL_2026[[#This Row],[AL_AC]],DATA_ABRIL_2026[AL_AC],0)/(COUNTA(DATA_ABRIL_2026[AL_AC])/5),0)</f>
        <v>3</v>
      </c>
      <c r="O16" s="54" t="str">
        <f>IFERROR(VLOOKUP(DATA_ABRIL_2026[[#This Row],[ASER_]],$B:$G,4,0),"")</f>
        <v>LEONOR</v>
      </c>
      <c r="P16" s="6">
        <f>SUM(DATA_ABRIL_2026[[#This Row],[1]:[30]])</f>
        <v>14669</v>
      </c>
      <c r="Q16" s="6">
        <f>VLOOKUP(DATA_ABRIL_2026[[#This Row],[ASER_]],D1_ABRIL_2026[[ASESOR_CRR]:[META]],2,0)</f>
        <v>16500</v>
      </c>
      <c r="R16" t="s">
        <v>41</v>
      </c>
      <c r="S16">
        <v>2086</v>
      </c>
      <c r="V16">
        <v>300</v>
      </c>
      <c r="W16">
        <v>608</v>
      </c>
      <c r="AB16">
        <v>1100</v>
      </c>
      <c r="AC16">
        <v>250</v>
      </c>
      <c r="AE16">
        <v>2900</v>
      </c>
      <c r="AF16">
        <v>562</v>
      </c>
      <c r="AL16">
        <v>3000</v>
      </c>
      <c r="AP16">
        <v>1100</v>
      </c>
      <c r="AQ16">
        <v>300</v>
      </c>
      <c r="AR16">
        <v>2463</v>
      </c>
      <c r="AS16" s="54" t="str" cm="1">
        <f t="array" ref="AS1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J16" s="45"/>
      <c r="BK16" s="45"/>
      <c r="BL16" s="45"/>
      <c r="BM16" s="45"/>
      <c r="BN16" s="45"/>
      <c r="BO16" s="45"/>
      <c r="BP16" s="45"/>
      <c r="BY16" s="45"/>
      <c r="CG16" t="s">
        <v>637</v>
      </c>
      <c r="CH16" t="s">
        <v>2</v>
      </c>
      <c r="CI16" t="s">
        <v>22</v>
      </c>
      <c r="CJ16">
        <v>46121</v>
      </c>
      <c r="CK16">
        <v>1</v>
      </c>
      <c r="CL16">
        <v>1</v>
      </c>
      <c r="CN16">
        <v>1</v>
      </c>
      <c r="CP16">
        <v>3.3796296296296296E-3</v>
      </c>
      <c r="CQ16">
        <v>3.3796296296296296E-3</v>
      </c>
      <c r="CR16">
        <v>0.2927777777777778</v>
      </c>
      <c r="CS16">
        <v>0.10195601851851852</v>
      </c>
      <c r="CT16">
        <v>94</v>
      </c>
      <c r="CU16">
        <v>148</v>
      </c>
      <c r="CV16">
        <v>14</v>
      </c>
      <c r="CW16" t="s">
        <v>765</v>
      </c>
      <c r="CX16">
        <v>18857</v>
      </c>
      <c r="CY16">
        <v>0.1489</v>
      </c>
      <c r="DG16">
        <v>100</v>
      </c>
    </row>
    <row r="17" spans="1:112" x14ac:dyDescent="0.25">
      <c r="A17" s="34" t="str" cm="1">
        <f t="array" ref="A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KIARA CANEPA</v>
      </c>
      <c r="C17" s="34" cm="1">
        <f t="array" ref="C17">_xlfn.XLOOKUP(1,(TablaMeta[CONCAT]=$M$3&amp;$N$3&amp;D1_ABRIL_2026[[#This Row],[SUPER]])*(TablaMeta[SEGG]=D1_ABRIL_2026[[#This Row],[SEGMENTO]]),TablaMeta[Meta_Asesor])</f>
        <v>48500</v>
      </c>
      <c r="D17" s="35">
        <f>IF(D1_ABRIL_2026[[#This Row],[RECUPERO]]="VACACIONES","VACACIONES",IFERROR(D1_ABRIL_2026[[#This Row],[RECUPERO]]/D1_ABRIL_2026[[#This Row],[META]],""))</f>
        <v>7.3298969072164946E-2</v>
      </c>
      <c r="E17" s="35" t="str">
        <f>D1_ABRIL_2026[[#This Row],[SUPER]]</f>
        <v>JORGE</v>
      </c>
      <c r="F17" t="s">
        <v>50</v>
      </c>
      <c r="G17" s="36">
        <v>3555</v>
      </c>
      <c r="H17" cm="1">
        <f t="array" ref="H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5" cm="1">
        <f t="array" ref="I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5" t="str" cm="1">
        <f t="array" ref="J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5"/>
      <c r="M17" s="5">
        <f>DATA_ABRIL_2026[[#This Row],[RECUPERO]]/DATA_ABRIL_2026[[#This Row],[META]]</f>
        <v>1.1284329896907217</v>
      </c>
      <c r="N17" s="5">
        <f>6-ROUNDUP(_xlfn.RANK.EQ(DATA_ABRIL_2026[[#This Row],[AL_AC]],DATA_ABRIL_2026[AL_AC],0)/(COUNTA(DATA_ABRIL_2026[AL_AC])/5),0)</f>
        <v>4</v>
      </c>
      <c r="O17" s="54" t="str">
        <f>IFERROR(VLOOKUP(DATA_ABRIL_2026[[#This Row],[ASER_]],$B:$G,4,0),"")</f>
        <v>JOHAN</v>
      </c>
      <c r="P17" s="6">
        <f>SUM(DATA_ABRIL_2026[[#This Row],[1]:[30]])</f>
        <v>54729</v>
      </c>
      <c r="Q17" s="6">
        <f>VLOOKUP(DATA_ABRIL_2026[[#This Row],[ASER_]],D1_ABRIL_2026[[ASESOR_CRR]:[META]],2,0)</f>
        <v>48500</v>
      </c>
      <c r="R17" t="s">
        <v>61</v>
      </c>
      <c r="S17" s="45">
        <v>1838</v>
      </c>
      <c r="V17">
        <v>1215</v>
      </c>
      <c r="W17">
        <v>121</v>
      </c>
      <c r="Z17">
        <v>6000</v>
      </c>
      <c r="AC17">
        <v>4000</v>
      </c>
      <c r="AD17">
        <v>2000</v>
      </c>
      <c r="AE17">
        <v>2321</v>
      </c>
      <c r="AH17">
        <v>750</v>
      </c>
      <c r="AJ17">
        <v>3300</v>
      </c>
      <c r="AN17">
        <v>700</v>
      </c>
      <c r="AO17">
        <v>3000</v>
      </c>
      <c r="AP17">
        <v>11934</v>
      </c>
      <c r="AQ17">
        <v>8600</v>
      </c>
      <c r="AR17">
        <v>8950</v>
      </c>
      <c r="AS17" s="54" t="str" cm="1">
        <f t="array" ref="AS1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17" s="45"/>
      <c r="BK17" s="45"/>
      <c r="BL17" s="47"/>
      <c r="BM17" s="47"/>
      <c r="BN17" s="47"/>
      <c r="BO17" s="45"/>
      <c r="BP17" s="45"/>
      <c r="BR17" s="45"/>
      <c r="BX17" s="45"/>
      <c r="BY17" s="45"/>
      <c r="CG17" t="s">
        <v>637</v>
      </c>
      <c r="CH17" t="s">
        <v>2</v>
      </c>
      <c r="CI17" t="s">
        <v>24</v>
      </c>
      <c r="CJ17">
        <v>46126</v>
      </c>
      <c r="CK17">
        <v>1</v>
      </c>
      <c r="CL17">
        <v>1</v>
      </c>
      <c r="CN17">
        <v>1</v>
      </c>
      <c r="CP17">
        <v>2.3148148148148149E-4</v>
      </c>
      <c r="CQ17">
        <v>2.3148148148148149E-4</v>
      </c>
      <c r="CR17">
        <v>0.28439814814814812</v>
      </c>
      <c r="CS17">
        <v>0.11408564814814814</v>
      </c>
      <c r="CT17">
        <v>62</v>
      </c>
      <c r="CU17">
        <v>119</v>
      </c>
      <c r="CV17">
        <v>23</v>
      </c>
      <c r="CW17" t="s">
        <v>856</v>
      </c>
      <c r="CX17">
        <v>16878</v>
      </c>
      <c r="CY17">
        <v>0.371</v>
      </c>
      <c r="CZ17">
        <v>2</v>
      </c>
      <c r="DA17">
        <v>8.6999999999999994E-2</v>
      </c>
      <c r="DB17">
        <v>6335</v>
      </c>
      <c r="DC17">
        <v>3168</v>
      </c>
      <c r="DD17">
        <v>4970</v>
      </c>
      <c r="DE17">
        <v>0.78449999999999998</v>
      </c>
      <c r="DF17">
        <v>0.28039999999999998</v>
      </c>
      <c r="DG17">
        <v>100</v>
      </c>
      <c r="DH17">
        <v>4970</v>
      </c>
    </row>
    <row r="18" spans="1:112" x14ac:dyDescent="0.25">
      <c r="A18" s="34" t="str" cm="1">
        <f t="array" ref="A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NATALIA MARIN</v>
      </c>
      <c r="C18" s="34" cm="1">
        <f t="array" ref="C18">_xlfn.XLOOKUP(1,(TablaMeta[CONCAT]=$M$3&amp;$N$3&amp;D1_ABRIL_2026[[#This Row],[SUPER]])*(TablaMeta[SEGG]=D1_ABRIL_2026[[#This Row],[SEGMENTO]]),TablaMeta[Meta_Asesor])</f>
        <v>28000</v>
      </c>
      <c r="D18" s="35">
        <f>IF(D1_ABRIL_2026[[#This Row],[RECUPERO]]="VACACIONES","VACACIONES",IFERROR(D1_ABRIL_2026[[#This Row],[RECUPERO]]/D1_ABRIL_2026[[#This Row],[META]],""))</f>
        <v>2.1300357142857145</v>
      </c>
      <c r="E18" s="35" t="str">
        <f>D1_ABRIL_2026[[#This Row],[SUPER]]</f>
        <v>SANDY</v>
      </c>
      <c r="F18" t="s">
        <v>79</v>
      </c>
      <c r="G18" s="36">
        <v>59641</v>
      </c>
      <c r="H18" cm="1">
        <f t="array" ref="H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5" cm="1">
        <f t="array" ref="I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5" t="str" cm="1">
        <f t="array" ref="J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DATA_ABRIL_2026[[#This Row],[RECUPERO]]/DATA_ABRIL_2026[[#This Row],[META]]</f>
        <v>0.96927835051546396</v>
      </c>
      <c r="N18" s="5">
        <f>6-ROUNDUP(_xlfn.RANK.EQ(DATA_ABRIL_2026[[#This Row],[AL_AC]],DATA_ABRIL_2026[AL_AC],0)/(COUNTA(DATA_ABRIL_2026[AL_AC])/5),0)</f>
        <v>3</v>
      </c>
      <c r="O18" s="54" t="str">
        <f>IFERROR(VLOOKUP(DATA_ABRIL_2026[[#This Row],[ASER_]],$B:$G,4,0),"")</f>
        <v>JOHAN</v>
      </c>
      <c r="P18" s="6">
        <f>SUM(DATA_ABRIL_2026[[#This Row],[1]:[30]])</f>
        <v>47010</v>
      </c>
      <c r="Q18" s="6">
        <f>VLOOKUP(DATA_ABRIL_2026[[#This Row],[ASER_]],D1_ABRIL_2026[[ASESOR_CRR]:[META]],2,0)</f>
        <v>48500</v>
      </c>
      <c r="R18" t="s">
        <v>80</v>
      </c>
      <c r="V18">
        <v>3805</v>
      </c>
      <c r="X18">
        <v>3105</v>
      </c>
      <c r="Z18">
        <v>15000</v>
      </c>
      <c r="AB18">
        <v>4100</v>
      </c>
      <c r="AC18">
        <v>5100</v>
      </c>
      <c r="AD18">
        <v>1000</v>
      </c>
      <c r="AE18">
        <v>300</v>
      </c>
      <c r="AF18">
        <v>500</v>
      </c>
      <c r="AI18">
        <v>1000</v>
      </c>
      <c r="AL18">
        <v>500</v>
      </c>
      <c r="AP18">
        <v>4600</v>
      </c>
      <c r="AQ18">
        <v>3500</v>
      </c>
      <c r="AR18">
        <v>4500</v>
      </c>
      <c r="AS18" s="54" t="str" cm="1">
        <f t="array" ref="AS1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8" s="45"/>
      <c r="BK18" s="47"/>
      <c r="BL18" s="45"/>
      <c r="BM18" s="45"/>
      <c r="BN18" s="45"/>
      <c r="BO18" s="47"/>
      <c r="BP18" s="47"/>
      <c r="BR18" s="45"/>
      <c r="BS18" s="45"/>
      <c r="BX18" s="45"/>
      <c r="BY18" s="47"/>
      <c r="CG18" t="s">
        <v>637</v>
      </c>
      <c r="CH18" t="s">
        <v>2</v>
      </c>
      <c r="CI18" t="s">
        <v>13</v>
      </c>
      <c r="CJ18">
        <v>46121</v>
      </c>
      <c r="CK18">
        <v>1</v>
      </c>
      <c r="CL18">
        <v>1</v>
      </c>
      <c r="CN18">
        <v>1</v>
      </c>
      <c r="CP18">
        <v>9.2592592592592588E-5</v>
      </c>
      <c r="CQ18">
        <v>9.2592592592592588E-5</v>
      </c>
      <c r="CR18">
        <v>0.33423611111111112</v>
      </c>
      <c r="CS18">
        <v>8.1909722222222217E-2</v>
      </c>
      <c r="CT18">
        <v>119</v>
      </c>
      <c r="CU18">
        <v>233</v>
      </c>
      <c r="CV18">
        <v>10</v>
      </c>
      <c r="CW18">
        <v>1.4</v>
      </c>
      <c r="CX18">
        <v>44769</v>
      </c>
      <c r="CY18">
        <v>8.4000000000000005E-2</v>
      </c>
      <c r="DG18">
        <v>100</v>
      </c>
    </row>
    <row r="19" spans="1:112" x14ac:dyDescent="0.25">
      <c r="A19" s="34" t="str" cm="1">
        <f t="array" ref="A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ANTHONY VICENTE</v>
      </c>
      <c r="C19" s="34" cm="1">
        <f t="array" ref="C19">_xlfn.XLOOKUP(1,(TablaMeta[CONCAT]=$M$3&amp;$N$3&amp;D1_ABRIL_2026[[#This Row],[SUPER]])*(TablaMeta[SEGG]=D1_ABRIL_2026[[#This Row],[SEGMENTO]]),TablaMeta[Meta_Asesor])</f>
        <v>28000</v>
      </c>
      <c r="D19" s="35">
        <f>IF(D1_ABRIL_2026[[#This Row],[RECUPERO]]="VACACIONES","VACACIONES",IFERROR(D1_ABRIL_2026[[#This Row],[RECUPERO]]/D1_ABRIL_2026[[#This Row],[META]],""))</f>
        <v>2.0886785714285714</v>
      </c>
      <c r="E19" s="35" t="str">
        <f>D1_ABRIL_2026[[#This Row],[SUPER]]</f>
        <v>SANDY</v>
      </c>
      <c r="F19" t="s">
        <v>85</v>
      </c>
      <c r="G19" s="36">
        <v>58483</v>
      </c>
      <c r="H19" cm="1">
        <f t="array" ref="H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5" cm="1">
        <f t="array" ref="I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5" t="str" cm="1">
        <f t="array" ref="J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>
        <f>DATA_ABRIL_2026[[#This Row],[RECUPERO]]/DATA_ABRIL_2026[[#This Row],[META]]</f>
        <v>0.52888639175257723</v>
      </c>
      <c r="N19" s="5">
        <f>6-ROUNDUP(_xlfn.RANK.EQ(DATA_ABRIL_2026[[#This Row],[AL_AC]],DATA_ABRIL_2026[AL_AC],0)/(COUNTA(DATA_ABRIL_2026[AL_AC])/5),0)</f>
        <v>2</v>
      </c>
      <c r="O19" s="54" t="str">
        <f>IFERROR(VLOOKUP(DATA_ABRIL_2026[[#This Row],[ASER_]],$B:$G,4,0),"")</f>
        <v>JORGE</v>
      </c>
      <c r="P19" s="6">
        <f>SUM(DATA_ABRIL_2026[[#This Row],[1]:[30]])</f>
        <v>25650.989999999998</v>
      </c>
      <c r="Q19" s="6">
        <f>VLOOKUP(DATA_ABRIL_2026[[#This Row],[ASER_]],D1_ABRIL_2026[[ASESOR_CRR]:[META]],2,0)</f>
        <v>48500</v>
      </c>
      <c r="R19" t="s">
        <v>81</v>
      </c>
      <c r="Y19">
        <v>90</v>
      </c>
      <c r="Z19">
        <v>500</v>
      </c>
      <c r="AB19">
        <v>4620</v>
      </c>
      <c r="AD19">
        <v>100</v>
      </c>
      <c r="AF19">
        <v>2530</v>
      </c>
      <c r="AH19">
        <v>3530</v>
      </c>
      <c r="AI19">
        <v>9246.99</v>
      </c>
      <c r="AK19">
        <v>3600</v>
      </c>
      <c r="AQ19">
        <v>1434</v>
      </c>
      <c r="AS19" s="54" t="str" cm="1">
        <f t="array" ref="AS1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19" t="s">
        <v>637</v>
      </c>
      <c r="CH19" t="s">
        <v>2</v>
      </c>
      <c r="CI19" t="s">
        <v>13</v>
      </c>
      <c r="CJ19">
        <v>46134</v>
      </c>
      <c r="CK19">
        <v>1</v>
      </c>
      <c r="CL19">
        <v>1</v>
      </c>
      <c r="CN19">
        <v>1</v>
      </c>
      <c r="CP19">
        <v>1.1574074074074075E-4</v>
      </c>
      <c r="CQ19">
        <v>1.1574074074074075E-4</v>
      </c>
      <c r="CR19">
        <v>0.20482638888888888</v>
      </c>
      <c r="CS19">
        <v>0.11841435185185185</v>
      </c>
      <c r="CT19">
        <v>67</v>
      </c>
      <c r="CU19">
        <v>131</v>
      </c>
      <c r="CV19">
        <v>19</v>
      </c>
      <c r="CW19" t="s">
        <v>749</v>
      </c>
      <c r="CX19">
        <v>32765</v>
      </c>
      <c r="CY19">
        <v>0.28360000000000002</v>
      </c>
      <c r="CZ19">
        <v>2</v>
      </c>
      <c r="DA19">
        <v>0.1053</v>
      </c>
      <c r="DB19">
        <v>18000</v>
      </c>
      <c r="DC19">
        <v>9000</v>
      </c>
      <c r="DD19">
        <v>18000</v>
      </c>
      <c r="DE19">
        <v>1</v>
      </c>
      <c r="DF19">
        <v>0.1487</v>
      </c>
      <c r="DG19">
        <v>100</v>
      </c>
      <c r="DH19">
        <v>9000</v>
      </c>
    </row>
    <row r="20" spans="1:112" x14ac:dyDescent="0.25">
      <c r="A20" s="34" t="str" cm="1">
        <f t="array" ref="A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LUCERO JORDAN</v>
      </c>
      <c r="C20" s="34" cm="1">
        <f t="array" ref="C20">_xlfn.XLOOKUP(1,(TablaMeta[CONCAT]=$M$3&amp;$N$3&amp;D1_ABRIL_2026[[#This Row],[SUPER]])*(TablaMeta[SEGG]=D1_ABRIL_2026[[#This Row],[SEGMENTO]]),TablaMeta[Meta_Asesor])</f>
        <v>28000</v>
      </c>
      <c r="D20" s="35">
        <f>IF(D1_ABRIL_2026[[#This Row],[RECUPERO]]="VACACIONES","VACACIONES",IFERROR(D1_ABRIL_2026[[#This Row],[RECUPERO]]/D1_ABRIL_2026[[#This Row],[META]],""))</f>
        <v>1.8801785714285715</v>
      </c>
      <c r="E20" s="35" t="str">
        <f>D1_ABRIL_2026[[#This Row],[SUPER]]</f>
        <v>SANDY</v>
      </c>
      <c r="F20" t="s">
        <v>68</v>
      </c>
      <c r="G20" s="36">
        <v>52645</v>
      </c>
      <c r="H20" cm="1">
        <f t="array" ref="H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5" cm="1">
        <f t="array" ref="I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5" t="str" cm="1">
        <f t="array" ref="J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DATA_ABRIL_2026[[#This Row],[RECUPERO]]/DATA_ABRIL_2026[[#This Row],[META]]</f>
        <v>1.0087999999999999</v>
      </c>
      <c r="N20" s="5">
        <f>6-ROUNDUP(_xlfn.RANK.EQ(DATA_ABRIL_2026[[#This Row],[AL_AC]],DATA_ABRIL_2026[AL_AC],0)/(COUNTA(DATA_ABRIL_2026[AL_AC])/5),0)</f>
        <v>4</v>
      </c>
      <c r="O20" s="54" t="str">
        <f>IFERROR(VLOOKUP(DATA_ABRIL_2026[[#This Row],[ASER_]],$B:$G,4,0),"")</f>
        <v>LEONOR</v>
      </c>
      <c r="P20" s="6">
        <f>SUM(DATA_ABRIL_2026[[#This Row],[1]:[30]])</f>
        <v>25220</v>
      </c>
      <c r="Q20" s="6">
        <f>VLOOKUP(DATA_ABRIL_2026[[#This Row],[ASER_]],D1_ABRIL_2026[[ASESOR_CRR]:[META]],2,0)</f>
        <v>25000</v>
      </c>
      <c r="R20" t="s">
        <v>495</v>
      </c>
      <c r="S20">
        <v>100</v>
      </c>
      <c r="W20">
        <v>250</v>
      </c>
      <c r="X20">
        <v>1500</v>
      </c>
      <c r="Y20">
        <v>50</v>
      </c>
      <c r="AB20">
        <v>410</v>
      </c>
      <c r="AC20">
        <v>7350</v>
      </c>
      <c r="AE20">
        <v>1350</v>
      </c>
      <c r="AJ20">
        <v>4200</v>
      </c>
      <c r="AK20">
        <v>600</v>
      </c>
      <c r="AL20">
        <v>3460</v>
      </c>
      <c r="AO20">
        <v>4050</v>
      </c>
      <c r="AQ20">
        <v>1220</v>
      </c>
      <c r="AR20">
        <v>680</v>
      </c>
      <c r="AS20" s="54" t="str" cm="1">
        <f t="array" ref="AS2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0" s="45"/>
      <c r="CG20" t="s">
        <v>637</v>
      </c>
      <c r="CH20" t="s">
        <v>2</v>
      </c>
      <c r="CI20" t="s">
        <v>42</v>
      </c>
      <c r="CJ20">
        <v>46121</v>
      </c>
      <c r="CK20">
        <v>1</v>
      </c>
      <c r="CL20">
        <v>1</v>
      </c>
      <c r="CN20">
        <v>1</v>
      </c>
      <c r="CP20">
        <v>1.1574074074074075E-4</v>
      </c>
      <c r="CQ20">
        <v>1.1574074074074075E-4</v>
      </c>
      <c r="CR20">
        <v>0.29197916666666668</v>
      </c>
      <c r="CS20">
        <v>0.10466435185185186</v>
      </c>
      <c r="CT20">
        <v>102</v>
      </c>
      <c r="CU20">
        <v>143</v>
      </c>
      <c r="CV20">
        <v>14</v>
      </c>
      <c r="CW20" t="s">
        <v>799</v>
      </c>
      <c r="CX20">
        <v>25217</v>
      </c>
      <c r="CY20">
        <v>0.13730000000000001</v>
      </c>
      <c r="DG20">
        <v>100</v>
      </c>
    </row>
    <row r="21" spans="1:112" x14ac:dyDescent="0.25">
      <c r="A21" s="34" t="str" cm="1">
        <f t="array" ref="A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PALACIOS</v>
      </c>
      <c r="C21" s="34" cm="1">
        <f t="array" ref="C21">_xlfn.XLOOKUP(1,(TablaMeta[CONCAT]=$M$3&amp;$N$3&amp;D1_ABRIL_2026[[#This Row],[SUPER]])*(TablaMeta[SEGG]=D1_ABRIL_2026[[#This Row],[SEGMENTO]]),TablaMeta[Meta_Asesor])</f>
        <v>28000</v>
      </c>
      <c r="D21" s="35">
        <f>IF(D1_ABRIL_2026[[#This Row],[RECUPERO]]="VACACIONES","VACACIONES",IFERROR(D1_ABRIL_2026[[#This Row],[RECUPERO]]/D1_ABRIL_2026[[#This Row],[META]],""))</f>
        <v>1.4542471428571428</v>
      </c>
      <c r="E21" s="35" t="str">
        <f>D1_ABRIL_2026[[#This Row],[SUPER]]</f>
        <v>SANDY</v>
      </c>
      <c r="F21" t="s">
        <v>493</v>
      </c>
      <c r="G21" s="36">
        <v>40718.92</v>
      </c>
      <c r="H21" cm="1">
        <f t="array" ref="H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5" cm="1">
        <f t="array" ref="I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5" t="str" cm="1">
        <f t="array" ref="J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DATA_ABRIL_2026[[#This Row],[RECUPERO]]/DATA_ABRIL_2026[[#This Row],[META]]</f>
        <v>0.61006185567010307</v>
      </c>
      <c r="N21" s="5">
        <f>6-ROUNDUP(_xlfn.RANK.EQ(DATA_ABRIL_2026[[#This Row],[AL_AC]],DATA_ABRIL_2026[AL_AC],0)/(COUNTA(DATA_ABRIL_2026[AL_AC])/5),0)</f>
        <v>2</v>
      </c>
      <c r="O21" s="54" t="str">
        <f>IFERROR(VLOOKUP(DATA_ABRIL_2026[[#This Row],[ASER_]],$B:$G,4,0),"")</f>
        <v>JOHAN</v>
      </c>
      <c r="P21" s="6">
        <f>SUM(DATA_ABRIL_2026[[#This Row],[1]:[30]])</f>
        <v>29588</v>
      </c>
      <c r="Q21" s="6">
        <f>VLOOKUP(DATA_ABRIL_2026[[#This Row],[ASER_]],D1_ABRIL_2026[[ASESOR_CRR]:[META]],2,0)</f>
        <v>48500</v>
      </c>
      <c r="R21" t="s">
        <v>72</v>
      </c>
      <c r="S21">
        <v>4000</v>
      </c>
      <c r="T21">
        <v>300</v>
      </c>
      <c r="W21">
        <v>1300</v>
      </c>
      <c r="X21">
        <v>10000</v>
      </c>
      <c r="AD21">
        <v>5750</v>
      </c>
      <c r="AE21">
        <v>450</v>
      </c>
      <c r="AL21">
        <v>4788</v>
      </c>
      <c r="AP21">
        <v>3000</v>
      </c>
      <c r="AS21" s="54" t="str" cm="1">
        <f t="array" ref="AS2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1" s="45"/>
      <c r="CG21" t="s">
        <v>637</v>
      </c>
      <c r="CH21" t="s">
        <v>2</v>
      </c>
      <c r="CI21" t="s">
        <v>50</v>
      </c>
      <c r="CJ21">
        <v>46121</v>
      </c>
      <c r="CK21">
        <v>1</v>
      </c>
      <c r="CL21">
        <v>1</v>
      </c>
      <c r="CN21">
        <v>1</v>
      </c>
      <c r="CP21">
        <v>4.6296296296296294E-5</v>
      </c>
      <c r="CQ21">
        <v>4.6296296296296294E-5</v>
      </c>
      <c r="CR21">
        <v>0.32846064814814813</v>
      </c>
      <c r="CS21">
        <v>9.5451388888888891E-2</v>
      </c>
      <c r="CT21">
        <v>138</v>
      </c>
      <c r="CU21">
        <v>220</v>
      </c>
      <c r="CV21">
        <v>10</v>
      </c>
      <c r="CW21">
        <v>1.9</v>
      </c>
      <c r="CX21">
        <v>20390</v>
      </c>
      <c r="CY21">
        <v>7.2499999999999995E-2</v>
      </c>
      <c r="DG21">
        <v>100</v>
      </c>
    </row>
    <row r="22" spans="1:112" x14ac:dyDescent="0.25">
      <c r="A22" s="34" t="str" cm="1">
        <f t="array" ref="A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GIANNINA AGUILAR</v>
      </c>
      <c r="C22" s="34" cm="1">
        <f t="array" ref="C22">_xlfn.XLOOKUP(1,(TablaMeta[CONCAT]=$M$3&amp;$N$3&amp;D1_ABRIL_2026[[#This Row],[SUPER]])*(TablaMeta[SEGG]=D1_ABRIL_2026[[#This Row],[SEGMENTO]]),TablaMeta[Meta_Asesor])</f>
        <v>28000</v>
      </c>
      <c r="D22" s="35">
        <f>IF(D1_ABRIL_2026[[#This Row],[RECUPERO]]="VACACIONES","VACACIONES",IFERROR(D1_ABRIL_2026[[#This Row],[RECUPERO]]/D1_ABRIL_2026[[#This Row],[META]],""))</f>
        <v>1.2056071428571429</v>
      </c>
      <c r="E22" s="35" t="str">
        <f>D1_ABRIL_2026[[#This Row],[SUPER]]</f>
        <v>SANDY</v>
      </c>
      <c r="F22" t="s">
        <v>32</v>
      </c>
      <c r="G22" s="36">
        <v>33757</v>
      </c>
      <c r="H22" cm="1">
        <f t="array" ref="H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5" cm="1">
        <f t="array" ref="I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5" t="str" cm="1">
        <f t="array" ref="J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DATA_ABRIL_2026[[#This Row],[RECUPERO]]/DATA_ABRIL_2026[[#This Row],[META]]</f>
        <v>0.17992371134020618</v>
      </c>
      <c r="N22" s="5">
        <f>6-ROUNDUP(_xlfn.RANK.EQ(DATA_ABRIL_2026[[#This Row],[AL_AC]],DATA_ABRIL_2026[AL_AC],0)/(COUNTA(DATA_ABRIL_2026[AL_AC])/5),0)</f>
        <v>1</v>
      </c>
      <c r="O22" s="54" t="str">
        <f>IFERROR(VLOOKUP(DATA_ABRIL_2026[[#This Row],[ASER_]],$B:$G,4,0),"")</f>
        <v>JORGE</v>
      </c>
      <c r="P22" s="6">
        <f>SUM(DATA_ABRIL_2026[[#This Row],[1]:[30]])</f>
        <v>8726.2999999999993</v>
      </c>
      <c r="Q22" s="6">
        <f>VLOOKUP(DATA_ABRIL_2026[[#This Row],[ASER_]],D1_ABRIL_2026[[ASESOR_CRR]:[META]],2,0)</f>
        <v>48500</v>
      </c>
      <c r="R22" t="s">
        <v>22</v>
      </c>
      <c r="X22">
        <v>1400</v>
      </c>
      <c r="AH22">
        <v>3466.3</v>
      </c>
      <c r="AL22">
        <v>1000</v>
      </c>
      <c r="AR22">
        <v>2860</v>
      </c>
      <c r="AS22" s="54" t="str" cm="1">
        <f t="array" ref="AS2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2" s="45"/>
      <c r="CG22" t="s">
        <v>637</v>
      </c>
      <c r="CH22" t="s">
        <v>2</v>
      </c>
      <c r="CI22" t="s">
        <v>23</v>
      </c>
      <c r="CJ22">
        <v>46121</v>
      </c>
      <c r="CK22">
        <v>1</v>
      </c>
      <c r="CL22">
        <v>1</v>
      </c>
      <c r="CN22">
        <v>1</v>
      </c>
      <c r="CP22">
        <v>1.1574074074074075E-4</v>
      </c>
      <c r="CQ22">
        <v>1.1574074074074075E-4</v>
      </c>
      <c r="CR22">
        <v>0.33408564814814817</v>
      </c>
      <c r="CS22">
        <v>8.2511574074074071E-2</v>
      </c>
      <c r="CT22">
        <v>86</v>
      </c>
      <c r="CU22">
        <v>145</v>
      </c>
      <c r="CV22">
        <v>9</v>
      </c>
      <c r="CW22" t="s">
        <v>729</v>
      </c>
      <c r="CX22">
        <v>19674</v>
      </c>
      <c r="CY22">
        <v>0.1047</v>
      </c>
      <c r="DG22">
        <v>100</v>
      </c>
    </row>
    <row r="23" spans="1:112" x14ac:dyDescent="0.25">
      <c r="A23" s="34" t="str" cm="1">
        <f t="array" ref="A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ALEJANDRA QUISPE</v>
      </c>
      <c r="C23" s="34" cm="1">
        <f t="array" ref="C23">_xlfn.XLOOKUP(1,(TablaMeta[CONCAT]=$M$3&amp;$N$3&amp;D1_ABRIL_2026[[#This Row],[SUPER]])*(TablaMeta[SEGG]=D1_ABRIL_2026[[#This Row],[SEGMENTO]]),TablaMeta[Meta_Asesor])</f>
        <v>28000</v>
      </c>
      <c r="D23" s="35">
        <f>IF(D1_ABRIL_2026[[#This Row],[RECUPERO]]="VACACIONES","VACACIONES",IFERROR(D1_ABRIL_2026[[#This Row],[RECUPERO]]/D1_ABRIL_2026[[#This Row],[META]],""))</f>
        <v>1.1185357142857142</v>
      </c>
      <c r="E23" s="35" t="str">
        <f>D1_ABRIL_2026[[#This Row],[SUPER]]</f>
        <v>SANDY</v>
      </c>
      <c r="F23" t="s">
        <v>58</v>
      </c>
      <c r="G23" s="36">
        <v>31319</v>
      </c>
      <c r="H23" cm="1">
        <f t="array" ref="H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5" cm="1">
        <f t="array" ref="I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5" t="str" cm="1">
        <f t="array" ref="J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DATA_ABRIL_2026[[#This Row],[RECUPERO]]/DATA_ABRIL_2026[[#This Row],[META]]</f>
        <v>0.04</v>
      </c>
      <c r="N23" s="5">
        <f>6-ROUNDUP(_xlfn.RANK.EQ(DATA_ABRIL_2026[[#This Row],[AL_AC]],DATA_ABRIL_2026[AL_AC],0)/(COUNTA(DATA_ABRIL_2026[AL_AC])/5),0)</f>
        <v>1</v>
      </c>
      <c r="O23" s="54" t="str">
        <f>IFERROR(VLOOKUP(DATA_ABRIL_2026[[#This Row],[ASER_]],$B:$G,4,0),"")</f>
        <v>LEONOR</v>
      </c>
      <c r="P23" s="6">
        <f>SUM(DATA_ABRIL_2026[[#This Row],[1]:[30]])</f>
        <v>1000</v>
      </c>
      <c r="Q23" s="6">
        <f>VLOOKUP(DATA_ABRIL_2026[[#This Row],[ASER_]],D1_ABRIL_2026[[ASESOR_CRR]:[META]],2,0)</f>
        <v>25000</v>
      </c>
      <c r="R23" t="s">
        <v>600</v>
      </c>
      <c r="AP23">
        <v>1000</v>
      </c>
      <c r="AS23" s="54" t="str" cm="1">
        <f t="array" ref="AS2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3" s="45"/>
      <c r="CG23" t="s">
        <v>637</v>
      </c>
      <c r="CH23" t="s">
        <v>2</v>
      </c>
      <c r="CI23" t="s">
        <v>23</v>
      </c>
      <c r="CJ23">
        <v>46128</v>
      </c>
      <c r="CK23">
        <v>1</v>
      </c>
      <c r="CL23">
        <v>1</v>
      </c>
      <c r="CN23">
        <v>1</v>
      </c>
      <c r="CP23">
        <v>2.3263888888888887E-3</v>
      </c>
      <c r="CQ23">
        <v>2.3263888888888887E-3</v>
      </c>
      <c r="CR23">
        <v>0.28249999999999997</v>
      </c>
      <c r="CS23">
        <v>0.10189814814814815</v>
      </c>
      <c r="CT23">
        <v>118</v>
      </c>
      <c r="CU23">
        <v>244</v>
      </c>
      <c r="CV23">
        <v>31</v>
      </c>
      <c r="CW23" t="s">
        <v>960</v>
      </c>
      <c r="CX23">
        <v>29348</v>
      </c>
      <c r="CY23">
        <v>0.26269999999999999</v>
      </c>
      <c r="CZ23">
        <v>2</v>
      </c>
      <c r="DA23">
        <v>6.4500000000000002E-2</v>
      </c>
      <c r="DB23">
        <v>1850</v>
      </c>
      <c r="DC23">
        <v>925</v>
      </c>
      <c r="DD23">
        <v>1850</v>
      </c>
      <c r="DE23">
        <v>1</v>
      </c>
      <c r="DF23">
        <v>0.2034</v>
      </c>
      <c r="DG23">
        <v>100</v>
      </c>
      <c r="DH23">
        <v>925</v>
      </c>
    </row>
    <row r="24" spans="1:112" x14ac:dyDescent="0.25">
      <c r="A24" s="34" t="str" cm="1">
        <f t="array" ref="A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LUIS VALLADARES</v>
      </c>
      <c r="C24" s="34" cm="1">
        <f t="array" ref="C24">_xlfn.XLOOKUP(1,(TablaMeta[CONCAT]=$M$3&amp;$N$3&amp;D1_ABRIL_2026[[#This Row],[SUPER]])*(TablaMeta[SEGG]=D1_ABRIL_2026[[#This Row],[SEGMENTO]]),TablaMeta[Meta_Asesor])</f>
        <v>28000</v>
      </c>
      <c r="D24" s="35">
        <f>IF(D1_ABRIL_2026[[#This Row],[RECUPERO]]="VACACIONES","VACACIONES",IFERROR(D1_ABRIL_2026[[#This Row],[RECUPERO]]/D1_ABRIL_2026[[#This Row],[META]],""))</f>
        <v>1.0010857142857144</v>
      </c>
      <c r="E24" s="35" t="str">
        <f>D1_ABRIL_2026[[#This Row],[SUPER]]</f>
        <v>SANDY</v>
      </c>
      <c r="F24" t="s">
        <v>29</v>
      </c>
      <c r="G24" s="36">
        <v>28030.400000000001</v>
      </c>
      <c r="H24" cm="1">
        <f t="array" ref="H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5" cm="1">
        <f t="array" ref="I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5" t="str" cm="1">
        <f t="array" ref="J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DATA_ABRIL_2026[[#This Row],[RECUPERO]]/DATA_ABRIL_2026[[#This Row],[META]]</f>
        <v>1.088639175257732</v>
      </c>
      <c r="N24" s="5">
        <f>6-ROUNDUP(_xlfn.RANK.EQ(DATA_ABRIL_2026[[#This Row],[AL_AC]],DATA_ABRIL_2026[AL_AC],0)/(COUNTA(DATA_ABRIL_2026[AL_AC])/5),0)</f>
        <v>4</v>
      </c>
      <c r="O24" s="54" t="str">
        <f>IFERROR(VLOOKUP(DATA_ABRIL_2026[[#This Row],[ASER_]],$B:$G,4,0),"")</f>
        <v>JORGE</v>
      </c>
      <c r="P24" s="6">
        <f>SUM(DATA_ABRIL_2026[[#This Row],[1]:[30]])</f>
        <v>52799</v>
      </c>
      <c r="Q24" s="6">
        <f>VLOOKUP(DATA_ABRIL_2026[[#This Row],[ASER_]],D1_ABRIL_2026[[ASESOR_CRR]:[META]],2,0)</f>
        <v>48500</v>
      </c>
      <c r="R24" t="s">
        <v>24</v>
      </c>
      <c r="V24">
        <v>4500</v>
      </c>
      <c r="W24">
        <v>13300</v>
      </c>
      <c r="Z24">
        <v>2400</v>
      </c>
      <c r="AB24">
        <v>1900</v>
      </c>
      <c r="AC24">
        <v>1000</v>
      </c>
      <c r="AD24">
        <v>6500</v>
      </c>
      <c r="AE24">
        <v>600</v>
      </c>
      <c r="AF24">
        <v>800</v>
      </c>
      <c r="AG24">
        <v>500</v>
      </c>
      <c r="AH24">
        <v>4050</v>
      </c>
      <c r="AI24">
        <v>6780</v>
      </c>
      <c r="AJ24">
        <v>750</v>
      </c>
      <c r="AN24">
        <v>413</v>
      </c>
      <c r="AQ24">
        <v>600</v>
      </c>
      <c r="AR24">
        <v>8706</v>
      </c>
      <c r="AS24" s="54" t="str" cm="1">
        <f t="array" ref="AS2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4" s="45"/>
      <c r="CG24" t="s">
        <v>637</v>
      </c>
      <c r="CH24" t="s">
        <v>2</v>
      </c>
      <c r="CI24" t="s">
        <v>23</v>
      </c>
      <c r="CJ24">
        <v>46141</v>
      </c>
      <c r="CK24">
        <v>1</v>
      </c>
      <c r="CL24">
        <v>1</v>
      </c>
      <c r="CN24">
        <v>1</v>
      </c>
      <c r="CP24">
        <v>9.2592592592592588E-5</v>
      </c>
      <c r="CQ24">
        <v>9.2592592592592588E-5</v>
      </c>
      <c r="CR24">
        <v>0.17314814814814813</v>
      </c>
      <c r="CS24">
        <v>0.1915162037037037</v>
      </c>
      <c r="CT24">
        <v>114</v>
      </c>
      <c r="CU24">
        <v>209</v>
      </c>
      <c r="CV24">
        <v>17</v>
      </c>
      <c r="CW24" t="s">
        <v>689</v>
      </c>
      <c r="CX24">
        <v>28506</v>
      </c>
      <c r="CY24">
        <v>0.14910000000000001</v>
      </c>
      <c r="CZ24">
        <v>2</v>
      </c>
      <c r="DA24">
        <v>0.1176</v>
      </c>
      <c r="DB24">
        <v>2350</v>
      </c>
      <c r="DC24">
        <v>1175</v>
      </c>
      <c r="DD24">
        <v>1350</v>
      </c>
      <c r="DE24">
        <v>0.57450000000000001</v>
      </c>
      <c r="DF24">
        <v>0.1191</v>
      </c>
      <c r="DG24">
        <v>100</v>
      </c>
      <c r="DH24">
        <v>1350</v>
      </c>
    </row>
    <row r="25" spans="1:112" x14ac:dyDescent="0.25">
      <c r="A25" s="34" t="str" cm="1">
        <f t="array" ref="A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JESSICA MELGAREJO</v>
      </c>
      <c r="C25" s="34" cm="1">
        <f t="array" ref="C25">_xlfn.XLOOKUP(1,(TablaMeta[CONCAT]=$M$3&amp;$N$3&amp;D1_ABRIL_2026[[#This Row],[SUPER]])*(TablaMeta[SEGG]=D1_ABRIL_2026[[#This Row],[SEGMENTO]]),TablaMeta[Meta_Asesor])</f>
        <v>28000</v>
      </c>
      <c r="D25" s="35">
        <f>IF(D1_ABRIL_2026[[#This Row],[RECUPERO]]="VACACIONES","VACACIONES",IFERROR(D1_ABRIL_2026[[#This Row],[RECUPERO]]/D1_ABRIL_2026[[#This Row],[META]],""))</f>
        <v>0.94589285714285709</v>
      </c>
      <c r="E25" s="35" t="str">
        <f>D1_ABRIL_2026[[#This Row],[SUPER]]</f>
        <v>SANDY</v>
      </c>
      <c r="F25" t="s">
        <v>96</v>
      </c>
      <c r="G25" s="36">
        <v>26485</v>
      </c>
      <c r="H25" cm="1">
        <f t="array" ref="H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5" cm="1">
        <f t="array" ref="I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5" t="str" cm="1">
        <f t="array" ref="J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DATA_ABRIL_2026[[#This Row],[RECUPERO]]/DATA_ABRIL_2026[[#This Row],[META]]</f>
        <v>0.78282692307692303</v>
      </c>
      <c r="N25" s="5">
        <f>6-ROUNDUP(_xlfn.RANK.EQ(DATA_ABRIL_2026[[#This Row],[AL_AC]],DATA_ABRIL_2026[AL_AC],0)/(COUNTA(DATA_ABRIL_2026[AL_AC])/5),0)</f>
        <v>3</v>
      </c>
      <c r="O25" s="54" t="str">
        <f>IFERROR(VLOOKUP(DATA_ABRIL_2026[[#This Row],[ASER_]],$B:$G,4,0),"")</f>
        <v>KENNETH</v>
      </c>
      <c r="P25" s="6">
        <f>SUM(DATA_ABRIL_2026[[#This Row],[1]:[30]])</f>
        <v>40707</v>
      </c>
      <c r="Q25" s="6">
        <f>VLOOKUP(DATA_ABRIL_2026[[#This Row],[ASER_]],D1_ABRIL_2026[[ASESOR_CRR]:[META]],2,0)</f>
        <v>52000</v>
      </c>
      <c r="R25" t="s">
        <v>105</v>
      </c>
      <c r="S25" s="45"/>
      <c r="W25">
        <v>2500</v>
      </c>
      <c r="X25">
        <v>366</v>
      </c>
      <c r="AC25">
        <v>700</v>
      </c>
      <c r="AD25">
        <v>5000</v>
      </c>
      <c r="AE25">
        <v>6000</v>
      </c>
      <c r="AF25">
        <v>12000</v>
      </c>
      <c r="AJ25">
        <v>50</v>
      </c>
      <c r="AK25">
        <v>1200</v>
      </c>
      <c r="AL25">
        <v>4000</v>
      </c>
      <c r="AP25">
        <v>1701</v>
      </c>
      <c r="AR25">
        <v>7190</v>
      </c>
      <c r="AS25" s="54" t="str" cm="1">
        <f t="array" ref="AS2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CG25" t="s">
        <v>637</v>
      </c>
      <c r="CH25" t="s">
        <v>7</v>
      </c>
      <c r="CI25" t="s">
        <v>109</v>
      </c>
      <c r="CJ25">
        <v>46133</v>
      </c>
      <c r="CK25">
        <v>1</v>
      </c>
      <c r="CL25">
        <v>1</v>
      </c>
      <c r="CN25">
        <v>1</v>
      </c>
      <c r="CP25">
        <v>1.7361111111111112E-4</v>
      </c>
      <c r="CQ25">
        <v>1.7361111111111112E-4</v>
      </c>
      <c r="CR25">
        <v>0.26377314814814817</v>
      </c>
      <c r="CS25">
        <v>0.14825231481481482</v>
      </c>
      <c r="CT25">
        <v>69</v>
      </c>
      <c r="CU25">
        <v>124</v>
      </c>
      <c r="CV25">
        <v>25</v>
      </c>
      <c r="CW25">
        <v>1.96</v>
      </c>
      <c r="CX25">
        <v>15100</v>
      </c>
      <c r="CY25">
        <v>0.36230000000000001</v>
      </c>
      <c r="CZ25">
        <v>2</v>
      </c>
      <c r="DA25">
        <v>0.08</v>
      </c>
      <c r="DB25">
        <v>5500</v>
      </c>
      <c r="DC25">
        <v>2750</v>
      </c>
      <c r="DD25">
        <v>5500</v>
      </c>
      <c r="DE25">
        <v>1</v>
      </c>
      <c r="DF25">
        <v>0.14130000000000001</v>
      </c>
      <c r="DG25">
        <v>100</v>
      </c>
      <c r="DH25">
        <v>2750</v>
      </c>
    </row>
    <row r="26" spans="1:112" x14ac:dyDescent="0.25">
      <c r="A26" s="34" t="str" cm="1">
        <f t="array" ref="A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CARLA VALENCIA</v>
      </c>
      <c r="C26" s="34" cm="1">
        <f t="array" ref="C26">_xlfn.XLOOKUP(1,(TablaMeta[CONCAT]=$M$3&amp;$N$3&amp;D1_ABRIL_2026[[#This Row],[SUPER]])*(TablaMeta[SEGG]=D1_ABRIL_2026[[#This Row],[SEGMENTO]]),TablaMeta[Meta_Asesor])</f>
        <v>28000</v>
      </c>
      <c r="D26" s="35">
        <f>IF(D1_ABRIL_2026[[#This Row],[RECUPERO]]="VACACIONES","VACACIONES",IFERROR(D1_ABRIL_2026[[#This Row],[RECUPERO]]/D1_ABRIL_2026[[#This Row],[META]],""))</f>
        <v>0.84489285714285711</v>
      </c>
      <c r="E26" s="35" t="str">
        <f>D1_ABRIL_2026[[#This Row],[SUPER]]</f>
        <v>SANDY</v>
      </c>
      <c r="F26" t="s">
        <v>174</v>
      </c>
      <c r="G26" s="36">
        <v>23657</v>
      </c>
      <c r="H26" cm="1">
        <f t="array" ref="H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5" cm="1">
        <f t="array" ref="I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5" t="str" cm="1">
        <f t="array" ref="J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DATA_ABRIL_2026[[#This Row],[RECUPERO]]/DATA_ABRIL_2026[[#This Row],[META]]</f>
        <v>1.4542471428571428</v>
      </c>
      <c r="N26" s="5">
        <f>6-ROUNDUP(_xlfn.RANK.EQ(DATA_ABRIL_2026[[#This Row],[AL_AC]],DATA_ABRIL_2026[AL_AC],0)/(COUNTA(DATA_ABRIL_2026[AL_AC])/5),0)</f>
        <v>5</v>
      </c>
      <c r="O26" s="54" t="str">
        <f>IFERROR(VLOOKUP(DATA_ABRIL_2026[[#This Row],[ASER_]],$B:$G,4,0),"")</f>
        <v>SANDY</v>
      </c>
      <c r="P26" s="6">
        <f>SUM(DATA_ABRIL_2026[[#This Row],[1]:[30]])</f>
        <v>40718.92</v>
      </c>
      <c r="Q26" s="6">
        <f>VLOOKUP(DATA_ABRIL_2026[[#This Row],[ASER_]],D1_ABRIL_2026[[ASESOR_CRR]:[META]],2,0)</f>
        <v>28000</v>
      </c>
      <c r="R26" t="s">
        <v>493</v>
      </c>
      <c r="S26" s="45"/>
      <c r="T26">
        <v>860</v>
      </c>
      <c r="V26">
        <v>310</v>
      </c>
      <c r="W26">
        <v>355</v>
      </c>
      <c r="X26">
        <v>200</v>
      </c>
      <c r="Y26">
        <v>400</v>
      </c>
      <c r="AB26">
        <v>610.5</v>
      </c>
      <c r="AC26">
        <v>1580</v>
      </c>
      <c r="AE26">
        <v>3308.42</v>
      </c>
      <c r="AF26">
        <v>4000</v>
      </c>
      <c r="AJ26">
        <v>1625</v>
      </c>
      <c r="AK26">
        <v>1000</v>
      </c>
      <c r="AO26">
        <v>1650</v>
      </c>
      <c r="AP26">
        <v>3270</v>
      </c>
      <c r="AQ26">
        <v>19000</v>
      </c>
      <c r="AR26">
        <v>2550</v>
      </c>
      <c r="AS26" s="54" t="str" cm="1">
        <f t="array" ref="AS2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CG26" t="s">
        <v>637</v>
      </c>
      <c r="CH26" t="s">
        <v>7</v>
      </c>
      <c r="CI26" t="s">
        <v>49</v>
      </c>
      <c r="CJ26">
        <v>46127</v>
      </c>
      <c r="CK26">
        <v>1</v>
      </c>
      <c r="CL26">
        <v>1</v>
      </c>
      <c r="CN26">
        <v>1</v>
      </c>
      <c r="CP26">
        <v>0</v>
      </c>
      <c r="CQ26">
        <v>0</v>
      </c>
      <c r="CR26">
        <v>0.20268518518518519</v>
      </c>
      <c r="CS26">
        <v>0.10758101851851852</v>
      </c>
      <c r="CT26">
        <v>48</v>
      </c>
      <c r="CU26">
        <v>94</v>
      </c>
      <c r="CV26">
        <v>7</v>
      </c>
      <c r="CW26" t="s">
        <v>806</v>
      </c>
      <c r="CX26">
        <v>10983</v>
      </c>
      <c r="CY26">
        <v>0.14580000000000001</v>
      </c>
      <c r="CZ26">
        <v>1</v>
      </c>
      <c r="DA26">
        <v>0.1429</v>
      </c>
      <c r="DB26">
        <v>2400</v>
      </c>
      <c r="DC26">
        <v>2400</v>
      </c>
      <c r="DD26">
        <v>2400</v>
      </c>
      <c r="DE26">
        <v>1</v>
      </c>
      <c r="DF26">
        <v>0.1016</v>
      </c>
      <c r="DG26">
        <v>100</v>
      </c>
      <c r="DH26">
        <v>2400</v>
      </c>
    </row>
    <row r="27" spans="1:112" x14ac:dyDescent="0.25">
      <c r="A27" s="34" t="str" cm="1">
        <f t="array" ref="A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QUINONES</v>
      </c>
      <c r="C27" s="34" cm="1">
        <f t="array" ref="C27">_xlfn.XLOOKUP(1,(TablaMeta[CONCAT]=$M$3&amp;$N$3&amp;D1_ABRIL_2026[[#This Row],[SUPER]])*(TablaMeta[SEGG]=D1_ABRIL_2026[[#This Row],[SEGMENTO]]),TablaMeta[Meta_Asesor])</f>
        <v>28000</v>
      </c>
      <c r="D27" s="35">
        <f>IF(D1_ABRIL_2026[[#This Row],[RECUPERO]]="VACACIONES","VACACIONES",IFERROR(D1_ABRIL_2026[[#This Row],[RECUPERO]]/D1_ABRIL_2026[[#This Row],[META]],""))</f>
        <v>0.81410714285714281</v>
      </c>
      <c r="E27" s="35" t="str">
        <f>D1_ABRIL_2026[[#This Row],[SUPER]]</f>
        <v>SANDY</v>
      </c>
      <c r="F27" t="s">
        <v>564</v>
      </c>
      <c r="G27" s="36">
        <v>22795</v>
      </c>
      <c r="H27" cm="1">
        <f t="array" ref="H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5" cm="1">
        <f t="array" ref="I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5" t="str" cm="1">
        <f t="array" ref="J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DATA_ABRIL_2026[[#This Row],[RECUPERO]]/DATA_ABRIL_2026[[#This Row],[META]]</f>
        <v>0.63148453608247423</v>
      </c>
      <c r="N27" s="5">
        <f>6-ROUNDUP(_xlfn.RANK.EQ(DATA_ABRIL_2026[[#This Row],[AL_AC]],DATA_ABRIL_2026[AL_AC],0)/(COUNTA(DATA_ABRIL_2026[AL_AC])/5),0)</f>
        <v>2</v>
      </c>
      <c r="O27" s="54" t="str">
        <f>IFERROR(VLOOKUP(DATA_ABRIL_2026[[#This Row],[ASER_]],$B:$G,4,0),"")</f>
        <v>JOHAN</v>
      </c>
      <c r="P27" s="6">
        <f>SUM(DATA_ABRIL_2026[[#This Row],[1]:[30]])</f>
        <v>30627</v>
      </c>
      <c r="Q27" s="6">
        <f>VLOOKUP(DATA_ABRIL_2026[[#This Row],[ASER_]],D1_ABRIL_2026[[ASESOR_CRR]:[META]],2,0)</f>
        <v>48500</v>
      </c>
      <c r="R27" t="s">
        <v>12</v>
      </c>
      <c r="T27">
        <v>300</v>
      </c>
      <c r="AE27">
        <v>928</v>
      </c>
      <c r="AF27">
        <v>3500</v>
      </c>
      <c r="AH27">
        <v>500</v>
      </c>
      <c r="AI27">
        <v>15000</v>
      </c>
      <c r="AJ27">
        <v>950</v>
      </c>
      <c r="AL27">
        <v>6649</v>
      </c>
      <c r="AP27">
        <v>250</v>
      </c>
      <c r="AR27">
        <v>2550</v>
      </c>
      <c r="AS27" s="54" t="str" cm="1">
        <f t="array" ref="AS2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CG27" t="s">
        <v>637</v>
      </c>
      <c r="CH27" t="s">
        <v>7</v>
      </c>
      <c r="CI27" t="s">
        <v>73</v>
      </c>
      <c r="CJ27">
        <v>46127</v>
      </c>
      <c r="CK27">
        <v>1</v>
      </c>
      <c r="CL27">
        <v>1</v>
      </c>
      <c r="CN27">
        <v>1</v>
      </c>
      <c r="CP27">
        <v>3.0671296296296297E-3</v>
      </c>
      <c r="CQ27">
        <v>3.0671296296296297E-3</v>
      </c>
      <c r="CR27">
        <v>0.16980324074074074</v>
      </c>
      <c r="CS27">
        <v>0.1199537037037037</v>
      </c>
      <c r="CT27">
        <v>55</v>
      </c>
      <c r="CU27">
        <v>88</v>
      </c>
      <c r="CV27">
        <v>9</v>
      </c>
      <c r="CW27" t="s">
        <v>709</v>
      </c>
      <c r="CX27">
        <v>33034</v>
      </c>
      <c r="CY27">
        <v>0.1636</v>
      </c>
      <c r="CZ27">
        <v>2</v>
      </c>
      <c r="DA27">
        <v>0.22220000000000001</v>
      </c>
      <c r="DB27">
        <v>5500</v>
      </c>
      <c r="DC27">
        <v>2750</v>
      </c>
      <c r="DD27">
        <v>5500</v>
      </c>
      <c r="DE27">
        <v>1</v>
      </c>
      <c r="DF27">
        <v>0.12659999999999999</v>
      </c>
      <c r="DG27">
        <v>100</v>
      </c>
      <c r="DH27">
        <v>2750</v>
      </c>
    </row>
    <row r="28" spans="1:112" x14ac:dyDescent="0.25">
      <c r="A28" s="34" t="str" cm="1">
        <f t="array" ref="A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STWUAR MACURI</v>
      </c>
      <c r="C28" s="34" cm="1">
        <f t="array" ref="C28">_xlfn.XLOOKUP(1,(TablaMeta[CONCAT]=$M$3&amp;$N$3&amp;D1_ABRIL_2026[[#This Row],[SUPER]])*(TablaMeta[SEGG]=D1_ABRIL_2026[[#This Row],[SEGMENTO]]),TablaMeta[Meta_Asesor])</f>
        <v>52000</v>
      </c>
      <c r="D28" s="35">
        <f>IF(D1_ABRIL_2026[[#This Row],[RECUPERO]]="VACACIONES","VACACIONES",IFERROR(D1_ABRIL_2026[[#This Row],[RECUPERO]]/D1_ABRIL_2026[[#This Row],[META]],""))</f>
        <v>1.61</v>
      </c>
      <c r="E28" s="35" t="str">
        <f>D1_ABRIL_2026[[#This Row],[SUPER]]</f>
        <v>KENNETH</v>
      </c>
      <c r="F28" t="s">
        <v>34</v>
      </c>
      <c r="G28" s="36">
        <v>83720</v>
      </c>
      <c r="H28" cm="1">
        <f t="array" ref="H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5" cm="1">
        <f t="array" ref="I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5" t="str" cm="1">
        <f t="array" ref="J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DATA_ABRIL_2026[[#This Row],[RECUPERO]]/DATA_ABRIL_2026[[#This Row],[META]]</f>
        <v>0.92719587628865985</v>
      </c>
      <c r="N28" s="5">
        <f>6-ROUNDUP(_xlfn.RANK.EQ(DATA_ABRIL_2026[[#This Row],[AL_AC]],DATA_ABRIL_2026[AL_AC],0)/(COUNTA(DATA_ABRIL_2026[AL_AC])/5),0)</f>
        <v>3</v>
      </c>
      <c r="O28" s="54" t="str">
        <f>IFERROR(VLOOKUP(DATA_ABRIL_2026[[#This Row],[ASER_]],$B:$G,4,0),"")</f>
        <v>JORGE</v>
      </c>
      <c r="P28" s="6">
        <f>SUM(DATA_ABRIL_2026[[#This Row],[1]:[30]])</f>
        <v>44969</v>
      </c>
      <c r="Q28" s="6">
        <f>VLOOKUP(DATA_ABRIL_2026[[#This Row],[ASER_]],D1_ABRIL_2026[[ASESOR_CRR]:[META]],2,0)</f>
        <v>48500</v>
      </c>
      <c r="R28" t="s">
        <v>13</v>
      </c>
      <c r="S28">
        <v>520</v>
      </c>
      <c r="V28">
        <v>500</v>
      </c>
      <c r="AC28">
        <v>1500</v>
      </c>
      <c r="AD28">
        <v>1200</v>
      </c>
      <c r="AE28">
        <v>1650</v>
      </c>
      <c r="AF28">
        <v>12500</v>
      </c>
      <c r="AH28">
        <v>1001</v>
      </c>
      <c r="AI28">
        <v>500</v>
      </c>
      <c r="AJ28">
        <v>18000</v>
      </c>
      <c r="AK28">
        <v>2500</v>
      </c>
      <c r="AO28">
        <v>2300</v>
      </c>
      <c r="AQ28">
        <v>2550</v>
      </c>
      <c r="AR28">
        <v>248</v>
      </c>
      <c r="AS28" s="54" t="str" cm="1">
        <f t="array" ref="AS2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CG28" t="s">
        <v>637</v>
      </c>
      <c r="CH28" t="s">
        <v>3</v>
      </c>
      <c r="CI28" t="s">
        <v>564</v>
      </c>
      <c r="CJ28">
        <v>46133</v>
      </c>
      <c r="CK28">
        <v>1</v>
      </c>
      <c r="CL28">
        <v>1</v>
      </c>
      <c r="CN28">
        <v>1</v>
      </c>
      <c r="CP28">
        <v>0</v>
      </c>
      <c r="CQ28">
        <v>0</v>
      </c>
      <c r="CR28">
        <v>0.28608796296296296</v>
      </c>
      <c r="CS28">
        <v>0.13946759259259259</v>
      </c>
      <c r="CT28">
        <v>185</v>
      </c>
      <c r="CU28">
        <v>341</v>
      </c>
      <c r="CV28">
        <v>49</v>
      </c>
      <c r="CW28" t="s">
        <v>961</v>
      </c>
      <c r="CX28">
        <v>25107</v>
      </c>
      <c r="CY28">
        <v>0.26490000000000002</v>
      </c>
      <c r="CZ28">
        <v>3</v>
      </c>
      <c r="DA28">
        <v>6.1199999999999997E-2</v>
      </c>
      <c r="DB28">
        <v>4600</v>
      </c>
      <c r="DC28">
        <v>1533</v>
      </c>
      <c r="DD28">
        <v>4600</v>
      </c>
      <c r="DE28">
        <v>1</v>
      </c>
      <c r="DF28">
        <v>0.1608</v>
      </c>
      <c r="DG28">
        <v>100</v>
      </c>
      <c r="DH28">
        <v>1533</v>
      </c>
    </row>
    <row r="29" spans="1:112" x14ac:dyDescent="0.25">
      <c r="A29" s="34" t="str" cm="1">
        <f t="array" ref="A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NOEMI CHUQUILIN</v>
      </c>
      <c r="C29" s="34" cm="1">
        <f t="array" ref="C29">_xlfn.XLOOKUP(1,(TablaMeta[CONCAT]=$M$3&amp;$N$3&amp;D1_ABRIL_2026[[#This Row],[SUPER]])*(TablaMeta[SEGG]=D1_ABRIL_2026[[#This Row],[SEGMENTO]]),TablaMeta[Meta_Asesor])</f>
        <v>52000</v>
      </c>
      <c r="D29" s="35">
        <f>IF(D1_ABRIL_2026[[#This Row],[RECUPERO]]="VACACIONES","VACACIONES",IFERROR(D1_ABRIL_2026[[#This Row],[RECUPERO]]/D1_ABRIL_2026[[#This Row],[META]],""))</f>
        <v>1.2354807692307692</v>
      </c>
      <c r="E29" s="35" t="str">
        <f>D1_ABRIL_2026[[#This Row],[SUPER]]</f>
        <v>KENNETH</v>
      </c>
      <c r="F29" t="s">
        <v>97</v>
      </c>
      <c r="G29" s="36">
        <v>64245</v>
      </c>
      <c r="H29" cm="1">
        <f t="array" ref="H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5" cm="1">
        <f t="array" ref="I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5" t="str" cm="1">
        <f t="array" ref="J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DATA_ABRIL_2026[[#This Row],[RECUPERO]]/DATA_ABRIL_2026[[#This Row],[META]]</f>
        <v>1.2056071428571429</v>
      </c>
      <c r="N29" s="5">
        <f>6-ROUNDUP(_xlfn.RANK.EQ(DATA_ABRIL_2026[[#This Row],[AL_AC]],DATA_ABRIL_2026[AL_AC],0)/(COUNTA(DATA_ABRIL_2026[AL_AC])/5),0)</f>
        <v>4</v>
      </c>
      <c r="O29" s="54" t="str">
        <f>IFERROR(VLOOKUP(DATA_ABRIL_2026[[#This Row],[ASER_]],$B:$G,4,0),"")</f>
        <v>SANDY</v>
      </c>
      <c r="P29" s="6">
        <f>SUM(DATA_ABRIL_2026[[#This Row],[1]:[30]])</f>
        <v>33757</v>
      </c>
      <c r="Q29" s="6">
        <f>VLOOKUP(DATA_ABRIL_2026[[#This Row],[ASER_]],D1_ABRIL_2026[[ASESOR_CRR]:[META]],2,0)</f>
        <v>28000</v>
      </c>
      <c r="R29" t="s">
        <v>32</v>
      </c>
      <c r="S29">
        <v>350</v>
      </c>
      <c r="W29">
        <v>2500</v>
      </c>
      <c r="X29">
        <v>260</v>
      </c>
      <c r="Y29">
        <v>412</v>
      </c>
      <c r="Z29">
        <v>8750</v>
      </c>
      <c r="AE29">
        <v>340</v>
      </c>
      <c r="AF29">
        <v>9200</v>
      </c>
      <c r="AI29">
        <v>1230</v>
      </c>
      <c r="AJ29">
        <v>100</v>
      </c>
      <c r="AL29">
        <v>680</v>
      </c>
      <c r="AO29">
        <v>550</v>
      </c>
      <c r="AP29">
        <v>580</v>
      </c>
      <c r="AQ29">
        <v>5250</v>
      </c>
      <c r="AR29">
        <v>3555</v>
      </c>
      <c r="AS29" s="54" t="str" cm="1">
        <f t="array" ref="AS2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CG29" t="s">
        <v>637</v>
      </c>
      <c r="CH29" t="s">
        <v>125</v>
      </c>
      <c r="CI29" t="s">
        <v>60</v>
      </c>
      <c r="CJ29">
        <v>46141</v>
      </c>
      <c r="CK29">
        <v>1</v>
      </c>
      <c r="CL29">
        <v>1</v>
      </c>
      <c r="CN29">
        <v>1</v>
      </c>
      <c r="CP29">
        <v>0</v>
      </c>
      <c r="CQ29">
        <v>0</v>
      </c>
      <c r="CR29">
        <v>0.21427083333333333</v>
      </c>
      <c r="CS29">
        <v>0.1254861111111111</v>
      </c>
      <c r="CT29">
        <v>127</v>
      </c>
      <c r="CU29">
        <v>166</v>
      </c>
      <c r="CV29">
        <v>16</v>
      </c>
      <c r="CW29">
        <v>1.5625</v>
      </c>
      <c r="CX29">
        <v>20069</v>
      </c>
      <c r="CY29">
        <v>0.126</v>
      </c>
      <c r="CZ29">
        <v>1</v>
      </c>
      <c r="DA29">
        <v>6.25E-2</v>
      </c>
      <c r="DB29">
        <v>1100</v>
      </c>
      <c r="DC29">
        <v>1100</v>
      </c>
      <c r="DD29">
        <v>1100</v>
      </c>
      <c r="DE29">
        <v>1</v>
      </c>
      <c r="DF29">
        <v>0.13639999999999999</v>
      </c>
      <c r="DG29">
        <v>98</v>
      </c>
      <c r="DH29">
        <v>1100</v>
      </c>
    </row>
    <row r="30" spans="1:112" x14ac:dyDescent="0.25">
      <c r="A30" s="34" t="str" cm="1">
        <f t="array" ref="A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MILAGROS QUIO</v>
      </c>
      <c r="C30" s="34" cm="1">
        <f t="array" ref="C30">_xlfn.XLOOKUP(1,(TablaMeta[CONCAT]=$M$3&amp;$N$3&amp;D1_ABRIL_2026[[#This Row],[SUPER]])*(TablaMeta[SEGG]=D1_ABRIL_2026[[#This Row],[SEGMENTO]]),TablaMeta[Meta_Asesor])</f>
        <v>52000</v>
      </c>
      <c r="D30" s="35">
        <f>IF(D1_ABRIL_2026[[#This Row],[RECUPERO]]="VACACIONES","VACACIONES",IFERROR(D1_ABRIL_2026[[#This Row],[RECUPERO]]/D1_ABRIL_2026[[#This Row],[META]],""))</f>
        <v>1.2054415384615385</v>
      </c>
      <c r="E30" s="35" t="str">
        <f>D1_ABRIL_2026[[#This Row],[SUPER]]</f>
        <v>KENNETH</v>
      </c>
      <c r="F30" t="s">
        <v>11</v>
      </c>
      <c r="G30" s="36">
        <v>62682.96</v>
      </c>
      <c r="H30" cm="1">
        <f t="array" ref="H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5" cm="1">
        <f t="array" ref="I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5" t="str" cm="1">
        <f t="array" ref="J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DATA_ABRIL_2026[[#This Row],[RECUPERO]]/DATA_ABRIL_2026[[#This Row],[META]]</f>
        <v>0.23344329896907218</v>
      </c>
      <c r="N30" s="5">
        <f>6-ROUNDUP(_xlfn.RANK.EQ(DATA_ABRIL_2026[[#This Row],[AL_AC]],DATA_ABRIL_2026[AL_AC],0)/(COUNTA(DATA_ABRIL_2026[AL_AC])/5),0)</f>
        <v>1</v>
      </c>
      <c r="O30" s="54" t="str">
        <f>IFERROR(VLOOKUP(DATA_ABRIL_2026[[#This Row],[ASER_]],$B:$G,4,0),"")</f>
        <v>JORGE</v>
      </c>
      <c r="P30" s="6">
        <f>SUM(DATA_ABRIL_2026[[#This Row],[1]:[30]])</f>
        <v>11322</v>
      </c>
      <c r="Q30" s="6">
        <f>VLOOKUP(DATA_ABRIL_2026[[#This Row],[ASER_]],D1_ABRIL_2026[[ASESOR_CRR]:[META]],2,0)</f>
        <v>48500</v>
      </c>
      <c r="R30" t="s">
        <v>42</v>
      </c>
      <c r="X30">
        <v>1000</v>
      </c>
      <c r="AJ30">
        <v>220</v>
      </c>
      <c r="AK30">
        <v>1952</v>
      </c>
      <c r="AO30">
        <v>1650</v>
      </c>
      <c r="AR30">
        <v>6500</v>
      </c>
      <c r="AS30" s="54" t="str" cm="1">
        <f t="array" ref="AS3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CG30" t="s">
        <v>637</v>
      </c>
      <c r="CH30" t="s">
        <v>2</v>
      </c>
      <c r="CI30" t="s">
        <v>65</v>
      </c>
      <c r="CJ30">
        <v>46129</v>
      </c>
      <c r="CK30">
        <v>1</v>
      </c>
      <c r="CL30">
        <v>1</v>
      </c>
      <c r="CN30">
        <v>1</v>
      </c>
      <c r="CP30">
        <v>8.1018518518518516E-5</v>
      </c>
      <c r="CQ30">
        <v>8.1018518518518516E-5</v>
      </c>
      <c r="CR30">
        <v>0.1585300925925926</v>
      </c>
      <c r="CS30">
        <v>0.12579861111111112</v>
      </c>
      <c r="CT30">
        <v>37</v>
      </c>
      <c r="CU30">
        <v>79</v>
      </c>
      <c r="CV30">
        <v>7</v>
      </c>
      <c r="CW30" t="s">
        <v>806</v>
      </c>
      <c r="CX30">
        <v>34186</v>
      </c>
      <c r="CY30">
        <v>0.18920000000000001</v>
      </c>
      <c r="CZ30">
        <v>1</v>
      </c>
      <c r="DA30">
        <v>0.1429</v>
      </c>
      <c r="DB30">
        <v>5624</v>
      </c>
      <c r="DC30">
        <v>5624</v>
      </c>
      <c r="DD30">
        <v>5624</v>
      </c>
      <c r="DE30">
        <v>1</v>
      </c>
      <c r="DF30">
        <v>0.19520000000000001</v>
      </c>
      <c r="DG30">
        <v>98</v>
      </c>
      <c r="DH30">
        <v>5624</v>
      </c>
    </row>
    <row r="31" spans="1:112" x14ac:dyDescent="0.25">
      <c r="A31" s="34" t="str" cm="1">
        <f t="array" ref="A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HUARCAYA</v>
      </c>
      <c r="C31" s="34" cm="1">
        <f t="array" ref="C31">_xlfn.XLOOKUP(1,(TablaMeta[CONCAT]=$M$3&amp;$N$3&amp;D1_ABRIL_2026[[#This Row],[SUPER]])*(TablaMeta[SEGG]=D1_ABRIL_2026[[#This Row],[SEGMENTO]]),TablaMeta[Meta_Asesor])</f>
        <v>52000</v>
      </c>
      <c r="D31" s="35">
        <f>IF(D1_ABRIL_2026[[#This Row],[RECUPERO]]="VACACIONES","VACACIONES",IFERROR(D1_ABRIL_2026[[#This Row],[RECUPERO]]/D1_ABRIL_2026[[#This Row],[META]],""))</f>
        <v>1.0908461538461538</v>
      </c>
      <c r="E31" s="35" t="str">
        <f>D1_ABRIL_2026[[#This Row],[SUPER]]</f>
        <v>KENNETH</v>
      </c>
      <c r="F31" t="s">
        <v>38</v>
      </c>
      <c r="G31" s="36">
        <v>56724</v>
      </c>
      <c r="H31" cm="1">
        <f t="array" ref="H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5" cm="1">
        <f t="array" ref="I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5" t="str" cm="1">
        <f t="array" ref="J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DATA_ABRIL_2026[[#This Row],[RECUPERO]]/DATA_ABRIL_2026[[#This Row],[META]]</f>
        <v>1.2205600000000001</v>
      </c>
      <c r="N31" s="5">
        <f>6-ROUNDUP(_xlfn.RANK.EQ(DATA_ABRIL_2026[[#This Row],[AL_AC]],DATA_ABRIL_2026[AL_AC],0)/(COUNTA(DATA_ABRIL_2026[AL_AC])/5),0)</f>
        <v>5</v>
      </c>
      <c r="O31" s="54" t="str">
        <f>IFERROR(VLOOKUP(DATA_ABRIL_2026[[#This Row],[ASER_]],$B:$G,4,0),"")</f>
        <v>LEONOR</v>
      </c>
      <c r="P31" s="6">
        <f>SUM(DATA_ABRIL_2026[[#This Row],[1]:[30]])</f>
        <v>30514</v>
      </c>
      <c r="Q31" s="6">
        <f>VLOOKUP(DATA_ABRIL_2026[[#This Row],[ASER_]],D1_ABRIL_2026[[ASESOR_CRR]:[META]],2,0)</f>
        <v>25000</v>
      </c>
      <c r="R31" t="s">
        <v>49</v>
      </c>
      <c r="Z31">
        <v>2000</v>
      </c>
      <c r="AB31">
        <v>3700</v>
      </c>
      <c r="AD31">
        <v>2400</v>
      </c>
      <c r="AE31">
        <v>600</v>
      </c>
      <c r="AF31">
        <v>1344</v>
      </c>
      <c r="AH31">
        <v>9170</v>
      </c>
      <c r="AK31">
        <v>1000</v>
      </c>
      <c r="AO31">
        <v>8000</v>
      </c>
      <c r="AP31">
        <v>1000</v>
      </c>
      <c r="AQ31">
        <v>300</v>
      </c>
      <c r="AR31">
        <v>1000</v>
      </c>
      <c r="AS31" s="54" t="str" cm="1">
        <f t="array" ref="AS3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CG31" t="s">
        <v>637</v>
      </c>
      <c r="CH31" t="s">
        <v>2</v>
      </c>
      <c r="CI31" t="s">
        <v>50</v>
      </c>
      <c r="CJ31">
        <v>46127</v>
      </c>
      <c r="CK31">
        <v>1</v>
      </c>
      <c r="CL31">
        <v>1</v>
      </c>
      <c r="CN31">
        <v>1</v>
      </c>
      <c r="CP31">
        <v>9.4907407407407408E-4</v>
      </c>
      <c r="CQ31">
        <v>9.4907407407407408E-4</v>
      </c>
      <c r="CR31">
        <v>0.21098379629629629</v>
      </c>
      <c r="CS31">
        <v>0.12931712962962963</v>
      </c>
      <c r="CT31">
        <v>95</v>
      </c>
      <c r="CU31">
        <v>146</v>
      </c>
      <c r="CV31">
        <v>9</v>
      </c>
      <c r="CW31" t="s">
        <v>752</v>
      </c>
      <c r="CX31">
        <v>13755</v>
      </c>
      <c r="CY31">
        <v>9.4700000000000006E-2</v>
      </c>
      <c r="CZ31">
        <v>2</v>
      </c>
      <c r="DA31">
        <v>0.22220000000000001</v>
      </c>
      <c r="DB31">
        <v>305</v>
      </c>
      <c r="DC31">
        <v>153</v>
      </c>
      <c r="DD31">
        <v>305</v>
      </c>
      <c r="DE31">
        <v>1</v>
      </c>
      <c r="DF31">
        <v>0.63619999999999999</v>
      </c>
      <c r="DG31">
        <v>98</v>
      </c>
      <c r="DH31">
        <v>153</v>
      </c>
    </row>
    <row r="32" spans="1:112" x14ac:dyDescent="0.25">
      <c r="A32" s="34" t="str" cm="1">
        <f t="array" ref="A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VICTOR RAMIREZ</v>
      </c>
      <c r="C32" s="34" cm="1">
        <f t="array" ref="C32">_xlfn.XLOOKUP(1,(TablaMeta[CONCAT]=$M$3&amp;$N$3&amp;D1_ABRIL_2026[[#This Row],[SUPER]])*(TablaMeta[SEGG]=D1_ABRIL_2026[[#This Row],[SEGMENTO]]),TablaMeta[Meta_Asesor])</f>
        <v>52000</v>
      </c>
      <c r="D32" s="35">
        <f>IF(D1_ABRIL_2026[[#This Row],[RECUPERO]]="VACACIONES","VACACIONES",IFERROR(D1_ABRIL_2026[[#This Row],[RECUPERO]]/D1_ABRIL_2026[[#This Row],[META]],""))</f>
        <v>0.97709615384615389</v>
      </c>
      <c r="E32" s="35" t="str">
        <f>D1_ABRIL_2026[[#This Row],[SUPER]]</f>
        <v>KENNETH</v>
      </c>
      <c r="F32" t="s">
        <v>76</v>
      </c>
      <c r="G32" s="36">
        <v>50809</v>
      </c>
      <c r="H32" cm="1">
        <f t="array" ref="H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5" cm="1">
        <f t="array" ref="I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5" t="str" cm="1">
        <f t="array" ref="J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DATA_ABRIL_2026[[#This Row],[RECUPERO]]/DATA_ABRIL_2026[[#This Row],[META]]</f>
        <v>0.53338144329896908</v>
      </c>
      <c r="N32" s="5">
        <f>6-ROUNDUP(_xlfn.RANK.EQ(DATA_ABRIL_2026[[#This Row],[AL_AC]],DATA_ABRIL_2026[AL_AC],0)/(COUNTA(DATA_ABRIL_2026[AL_AC])/5),0)</f>
        <v>2</v>
      </c>
      <c r="O32" s="54" t="str">
        <f>IFERROR(VLOOKUP(DATA_ABRIL_2026[[#This Row],[ASER_]],$B:$G,4,0),"")</f>
        <v>JOHAN</v>
      </c>
      <c r="P32" s="6">
        <f>SUM(DATA_ABRIL_2026[[#This Row],[1]:[30]])</f>
        <v>25869</v>
      </c>
      <c r="Q32" s="6">
        <f>VLOOKUP(DATA_ABRIL_2026[[#This Row],[ASER_]],D1_ABRIL_2026[[ASESOR_CRR]:[META]],2,0)</f>
        <v>48500</v>
      </c>
      <c r="R32" t="s">
        <v>26</v>
      </c>
      <c r="V32">
        <v>10620</v>
      </c>
      <c r="W32">
        <v>550</v>
      </c>
      <c r="Z32">
        <v>5000</v>
      </c>
      <c r="AC32">
        <v>230</v>
      </c>
      <c r="AE32">
        <v>600</v>
      </c>
      <c r="AH32">
        <v>879</v>
      </c>
      <c r="AI32">
        <v>500</v>
      </c>
      <c r="AJ32">
        <v>1000</v>
      </c>
      <c r="AK32">
        <v>5100</v>
      </c>
      <c r="AO32">
        <v>590</v>
      </c>
      <c r="AQ32">
        <v>500</v>
      </c>
      <c r="AR32">
        <v>300</v>
      </c>
      <c r="AS32" s="54" t="str" cm="1">
        <f t="array" ref="AS3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CG32" t="s">
        <v>637</v>
      </c>
      <c r="CH32" t="s">
        <v>2</v>
      </c>
      <c r="CI32" t="s">
        <v>23</v>
      </c>
      <c r="CJ32">
        <v>46139</v>
      </c>
      <c r="CK32">
        <v>1</v>
      </c>
      <c r="CL32">
        <v>1</v>
      </c>
      <c r="CN32">
        <v>1</v>
      </c>
      <c r="CP32">
        <v>0</v>
      </c>
      <c r="CQ32">
        <v>0</v>
      </c>
      <c r="CR32">
        <v>0.19097222222222221</v>
      </c>
      <c r="CS32">
        <v>0.14447916666666666</v>
      </c>
      <c r="CT32">
        <v>81</v>
      </c>
      <c r="CU32">
        <v>164</v>
      </c>
      <c r="CV32">
        <v>16</v>
      </c>
      <c r="CW32">
        <v>2</v>
      </c>
      <c r="CX32">
        <v>18065</v>
      </c>
      <c r="CY32">
        <v>0.19750000000000001</v>
      </c>
      <c r="CZ32">
        <v>2</v>
      </c>
      <c r="DA32">
        <v>0.125</v>
      </c>
      <c r="DB32">
        <v>1385</v>
      </c>
      <c r="DC32">
        <v>693</v>
      </c>
      <c r="DD32">
        <v>1385</v>
      </c>
      <c r="DE32">
        <v>1</v>
      </c>
      <c r="DF32">
        <v>0.2024</v>
      </c>
      <c r="DG32">
        <v>98</v>
      </c>
      <c r="DH32">
        <v>693</v>
      </c>
    </row>
    <row r="33" spans="1:112" x14ac:dyDescent="0.25">
      <c r="A33" s="34" t="str" cm="1">
        <f t="array" ref="A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FRANK PACORA</v>
      </c>
      <c r="C33" s="34" cm="1">
        <f t="array" ref="C33">_xlfn.XLOOKUP(1,(TablaMeta[CONCAT]=$M$3&amp;$N$3&amp;D1_ABRIL_2026[[#This Row],[SUPER]])*(TablaMeta[SEGG]=D1_ABRIL_2026[[#This Row],[SEGMENTO]]),TablaMeta[Meta_Asesor])</f>
        <v>52000</v>
      </c>
      <c r="D33" s="35">
        <f>IF(D1_ABRIL_2026[[#This Row],[RECUPERO]]="VACACIONES","VACACIONES",IFERROR(D1_ABRIL_2026[[#This Row],[RECUPERO]]/D1_ABRIL_2026[[#This Row],[META]],""))</f>
        <v>0.78282692307692303</v>
      </c>
      <c r="E33" s="35" t="str">
        <f>D1_ABRIL_2026[[#This Row],[SUPER]]</f>
        <v>KENNETH</v>
      </c>
      <c r="F33" t="s">
        <v>105</v>
      </c>
      <c r="G33" s="36">
        <v>40707</v>
      </c>
      <c r="H33" cm="1">
        <f t="array" ref="H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5" cm="1">
        <f t="array" ref="I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5" t="str" cm="1">
        <f t="array" ref="J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5"/>
      <c r="M33" s="5">
        <f>DATA_ABRIL_2026[[#This Row],[RECUPERO]]/DATA_ABRIL_2026[[#This Row],[META]]</f>
        <v>0.81410714285714281</v>
      </c>
      <c r="N33" s="5">
        <f>6-ROUNDUP(_xlfn.RANK.EQ(DATA_ABRIL_2026[[#This Row],[AL_AC]],DATA_ABRIL_2026[AL_AC],0)/(COUNTA(DATA_ABRIL_2026[AL_AC])/5),0)</f>
        <v>3</v>
      </c>
      <c r="O33" s="54" t="str">
        <f>IFERROR(VLOOKUP(DATA_ABRIL_2026[[#This Row],[ASER_]],$B:$G,4,0),"")</f>
        <v>SANDY</v>
      </c>
      <c r="P33" s="6">
        <f>SUM(DATA_ABRIL_2026[[#This Row],[1]:[30]])</f>
        <v>22795</v>
      </c>
      <c r="Q33" s="6">
        <f>VLOOKUP(DATA_ABRIL_2026[[#This Row],[ASER_]],D1_ABRIL_2026[[ASESOR_CRR]:[META]],2,0)</f>
        <v>28000</v>
      </c>
      <c r="R33" t="s">
        <v>564</v>
      </c>
      <c r="W33">
        <v>120</v>
      </c>
      <c r="X33">
        <v>2700</v>
      </c>
      <c r="AC33">
        <v>800</v>
      </c>
      <c r="AD33">
        <v>400</v>
      </c>
      <c r="AE33">
        <v>800</v>
      </c>
      <c r="AH33">
        <v>3250</v>
      </c>
      <c r="AI33">
        <v>4600</v>
      </c>
      <c r="AJ33">
        <v>1000</v>
      </c>
      <c r="AK33">
        <v>500</v>
      </c>
      <c r="AO33">
        <v>4600</v>
      </c>
      <c r="AP33">
        <v>3000</v>
      </c>
      <c r="AR33">
        <v>1025</v>
      </c>
      <c r="AS33" s="54" t="str" cm="1">
        <f t="array" ref="AS3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CG33" t="s">
        <v>637</v>
      </c>
      <c r="CH33" t="s">
        <v>2</v>
      </c>
      <c r="CI33" t="s">
        <v>23</v>
      </c>
      <c r="CJ33">
        <v>46140</v>
      </c>
      <c r="CK33">
        <v>1</v>
      </c>
      <c r="CL33">
        <v>1</v>
      </c>
      <c r="CN33">
        <v>1</v>
      </c>
      <c r="CP33">
        <v>4.6296296296296294E-5</v>
      </c>
      <c r="CQ33">
        <v>4.6296296296296294E-5</v>
      </c>
      <c r="CR33">
        <v>0.19960648148148147</v>
      </c>
      <c r="CS33">
        <v>0.14060185185185184</v>
      </c>
      <c r="CT33">
        <v>117</v>
      </c>
      <c r="CU33">
        <v>215</v>
      </c>
      <c r="CV33">
        <v>13</v>
      </c>
      <c r="CW33" t="s">
        <v>711</v>
      </c>
      <c r="CX33">
        <v>10208</v>
      </c>
      <c r="CY33">
        <v>0.1111</v>
      </c>
      <c r="CZ33">
        <v>2</v>
      </c>
      <c r="DA33">
        <v>0.15379999999999999</v>
      </c>
      <c r="DB33">
        <v>800</v>
      </c>
      <c r="DC33">
        <v>400</v>
      </c>
      <c r="DD33">
        <v>1050</v>
      </c>
      <c r="DE33">
        <v>1.3125</v>
      </c>
      <c r="DF33">
        <v>0.38490000000000002</v>
      </c>
      <c r="DG33">
        <v>98</v>
      </c>
      <c r="DH33">
        <v>525</v>
      </c>
    </row>
    <row r="34" spans="1:112" x14ac:dyDescent="0.25">
      <c r="A34" s="34" t="str" cm="1">
        <f t="array" ref="A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LOZA</v>
      </c>
      <c r="C34" s="34" cm="1">
        <f t="array" ref="C34">_xlfn.XLOOKUP(1,(TablaMeta[CONCAT]=$M$3&amp;$N$3&amp;D1_ABRIL_2026[[#This Row],[SUPER]])*(TablaMeta[SEGG]=D1_ABRIL_2026[[#This Row],[SEGMENTO]]),TablaMeta[Meta_Asesor])</f>
        <v>52000</v>
      </c>
      <c r="D34" s="35">
        <f>IF(D1_ABRIL_2026[[#This Row],[RECUPERO]]="VACACIONES","VACACIONES",IFERROR(D1_ABRIL_2026[[#This Row],[RECUPERO]]/D1_ABRIL_2026[[#This Row],[META]],""))</f>
        <v>0.70242307692307693</v>
      </c>
      <c r="E34" s="35" t="str">
        <f>D1_ABRIL_2026[[#This Row],[SUPER]]</f>
        <v>KENNETH</v>
      </c>
      <c r="F34" t="s">
        <v>35</v>
      </c>
      <c r="G34" s="36">
        <v>36526</v>
      </c>
      <c r="H34" cm="1">
        <f t="array" ref="H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5" cm="1">
        <f t="array" ref="I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5" t="str" cm="1">
        <f t="array" ref="J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5"/>
      <c r="M34" s="5">
        <f>DATA_ABRIL_2026[[#This Row],[RECUPERO]]/DATA_ABRIL_2026[[#This Row],[META]]</f>
        <v>8.216494845360825E-2</v>
      </c>
      <c r="N34" s="5">
        <f>6-ROUNDUP(_xlfn.RANK.EQ(DATA_ABRIL_2026[[#This Row],[AL_AC]],DATA_ABRIL_2026[AL_AC],0)/(COUNTA(DATA_ABRIL_2026[AL_AC])/5),0)</f>
        <v>1</v>
      </c>
      <c r="O34" s="54" t="str">
        <f>IFERROR(VLOOKUP(DATA_ABRIL_2026[[#This Row],[ASER_]],$B:$G,4,0),"")</f>
        <v>JOHAN</v>
      </c>
      <c r="P34" s="6">
        <f>SUM(DATA_ABRIL_2026[[#This Row],[1]:[30]])</f>
        <v>3985</v>
      </c>
      <c r="Q34" s="6">
        <f>VLOOKUP(DATA_ABRIL_2026[[#This Row],[ASER_]],D1_ABRIL_2026[[ASESOR_CRR]:[META]],2,0)</f>
        <v>48500</v>
      </c>
      <c r="R34" t="s">
        <v>122</v>
      </c>
      <c r="S34">
        <v>250</v>
      </c>
      <c r="W34">
        <v>150</v>
      </c>
      <c r="Z34">
        <v>2250</v>
      </c>
      <c r="AB34" s="6"/>
      <c r="AC34" s="6"/>
      <c r="AD34" s="6"/>
      <c r="AE34" s="6"/>
      <c r="AF34" s="6"/>
      <c r="AG34" s="6"/>
      <c r="AH34" s="6">
        <v>200</v>
      </c>
      <c r="AI34" s="6"/>
      <c r="AJ34" s="6"/>
      <c r="AK34" s="6"/>
      <c r="AL34" s="6">
        <v>335</v>
      </c>
      <c r="AM34" s="6"/>
      <c r="AR34">
        <v>800</v>
      </c>
      <c r="AS34" s="54" t="str" cm="1">
        <f t="array" ref="AS3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CG34" t="s">
        <v>637</v>
      </c>
      <c r="CH34" t="s">
        <v>6</v>
      </c>
      <c r="CI34" t="s">
        <v>97</v>
      </c>
      <c r="CJ34">
        <v>46141</v>
      </c>
      <c r="CK34">
        <v>1</v>
      </c>
      <c r="CL34">
        <v>1</v>
      </c>
      <c r="CN34">
        <v>1</v>
      </c>
      <c r="CP34">
        <v>2.3148148148148147E-5</v>
      </c>
      <c r="CQ34">
        <v>2.3148148148148147E-5</v>
      </c>
      <c r="CR34">
        <v>0.15630787037037036</v>
      </c>
      <c r="CS34">
        <v>0.21100694444444446</v>
      </c>
      <c r="CT34">
        <v>95</v>
      </c>
      <c r="CU34">
        <v>154</v>
      </c>
      <c r="CV34">
        <v>27</v>
      </c>
      <c r="CW34" t="s">
        <v>679</v>
      </c>
      <c r="CX34">
        <v>9545</v>
      </c>
      <c r="CY34">
        <v>0.28420000000000001</v>
      </c>
      <c r="CZ34">
        <v>2</v>
      </c>
      <c r="DA34">
        <v>7.4099999999999999E-2</v>
      </c>
      <c r="DB34">
        <v>4700</v>
      </c>
      <c r="DC34">
        <v>2350</v>
      </c>
      <c r="DD34">
        <v>4700</v>
      </c>
      <c r="DE34">
        <v>1</v>
      </c>
      <c r="DF34">
        <v>0.31609999999999999</v>
      </c>
      <c r="DG34">
        <v>98</v>
      </c>
      <c r="DH34">
        <v>2350</v>
      </c>
    </row>
    <row r="35" spans="1:112" x14ac:dyDescent="0.25">
      <c r="A35" s="34" t="str" cm="1">
        <f t="array" ref="A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JOSELIN MONTALVO</v>
      </c>
      <c r="C35" s="34" cm="1">
        <f t="array" ref="C35">_xlfn.XLOOKUP(1,(TablaMeta[CONCAT]=$M$3&amp;$N$3&amp;D1_ABRIL_2026[[#This Row],[SUPER]])*(TablaMeta[SEGG]=D1_ABRIL_2026[[#This Row],[SEGMENTO]]),TablaMeta[Meta_Asesor])</f>
        <v>16500</v>
      </c>
      <c r="D35" s="35">
        <f>IF(D1_ABRIL_2026[[#This Row],[RECUPERO]]="VACACIONES","VACACIONES",IFERROR(D1_ABRIL_2026[[#This Row],[RECUPERO]]/D1_ABRIL_2026[[#This Row],[META]],""))</f>
        <v>0.89684848484848489</v>
      </c>
      <c r="E35" s="35" t="str">
        <f>D1_ABRIL_2026[[#This Row],[SUPER]]</f>
        <v>LEONOR</v>
      </c>
      <c r="F35" t="s">
        <v>549</v>
      </c>
      <c r="G35" s="36">
        <v>14798</v>
      </c>
      <c r="H35" cm="1">
        <f t="array" ref="H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5" cm="1">
        <f t="array" ref="I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5" t="str" cm="1">
        <f t="array" ref="J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DATA_ABRIL_2026[[#This Row],[RECUPERO]]/DATA_ABRIL_2026[[#This Row],[META]]</f>
        <v>0.61066666666666669</v>
      </c>
      <c r="N35" s="5">
        <f>6-ROUNDUP(_xlfn.RANK.EQ(DATA_ABRIL_2026[[#This Row],[AL_AC]],DATA_ABRIL_2026[AL_AC],0)/(COUNTA(DATA_ABRIL_2026[AL_AC])/5),0)</f>
        <v>2</v>
      </c>
      <c r="O35" s="54" t="str">
        <f>IFERROR(VLOOKUP(DATA_ABRIL_2026[[#This Row],[ASER_]],$B:$G,4,0),"")</f>
        <v>LEONOR</v>
      </c>
      <c r="P35" s="6">
        <f>SUM(DATA_ABRIL_2026[[#This Row],[1]:[30]])</f>
        <v>10076</v>
      </c>
      <c r="Q35" s="6">
        <f>VLOOKUP(DATA_ABRIL_2026[[#This Row],[ASER_]],D1_ABRIL_2026[[ASESOR_CRR]:[META]],2,0)</f>
        <v>16500</v>
      </c>
      <c r="R35" t="s">
        <v>599</v>
      </c>
      <c r="W35">
        <v>3700</v>
      </c>
      <c r="AB35" s="6">
        <v>200</v>
      </c>
      <c r="AC35" s="6">
        <v>76</v>
      </c>
      <c r="AD35" s="6"/>
      <c r="AE35" s="6">
        <v>150</v>
      </c>
      <c r="AF35" s="6"/>
      <c r="AG35" s="6"/>
      <c r="AH35" s="6">
        <v>1000</v>
      </c>
      <c r="AI35" s="6">
        <v>700</v>
      </c>
      <c r="AJ35" s="6"/>
      <c r="AK35" s="6"/>
      <c r="AL35" s="6">
        <v>1000</v>
      </c>
      <c r="AM35" s="6"/>
      <c r="AO35">
        <v>250</v>
      </c>
      <c r="AP35">
        <v>1500</v>
      </c>
      <c r="AR35">
        <v>1500</v>
      </c>
      <c r="AS35" s="54" t="str" cm="1">
        <f t="array" ref="AS3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CG35" t="s">
        <v>637</v>
      </c>
      <c r="CH35" t="s">
        <v>7</v>
      </c>
      <c r="CI35" t="s">
        <v>49</v>
      </c>
      <c r="CJ35">
        <v>46140</v>
      </c>
      <c r="CK35">
        <v>1</v>
      </c>
      <c r="CL35">
        <v>1</v>
      </c>
      <c r="CN35">
        <v>1</v>
      </c>
      <c r="CP35">
        <v>0</v>
      </c>
      <c r="CQ35">
        <v>0</v>
      </c>
      <c r="CR35">
        <v>0.17807870370370371</v>
      </c>
      <c r="CS35">
        <v>0.14604166666666665</v>
      </c>
      <c r="CT35">
        <v>53</v>
      </c>
      <c r="CU35">
        <v>76</v>
      </c>
      <c r="CV35">
        <v>10</v>
      </c>
      <c r="CW35">
        <v>1.7</v>
      </c>
      <c r="CX35">
        <v>37561</v>
      </c>
      <c r="CY35">
        <v>0.18870000000000001</v>
      </c>
      <c r="CZ35">
        <v>1</v>
      </c>
      <c r="DA35">
        <v>0.1</v>
      </c>
      <c r="DB35">
        <v>1000</v>
      </c>
      <c r="DC35">
        <v>1000</v>
      </c>
      <c r="DD35">
        <v>1000</v>
      </c>
      <c r="DE35">
        <v>1</v>
      </c>
      <c r="DF35">
        <v>0.25080000000000002</v>
      </c>
      <c r="DG35">
        <v>98</v>
      </c>
      <c r="DH35">
        <v>1000</v>
      </c>
    </row>
    <row r="36" spans="1:112" x14ac:dyDescent="0.25">
      <c r="A36" s="34" t="str" cm="1">
        <f t="array" ref="A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CHRISTIAN ALVARADO</v>
      </c>
      <c r="C36" s="34" cm="1">
        <f t="array" ref="C36">_xlfn.XLOOKUP(1,(TablaMeta[CONCAT]=$M$3&amp;$N$3&amp;D1_ABRIL_2026[[#This Row],[SUPER]])*(TablaMeta[SEGG]=D1_ABRIL_2026[[#This Row],[SEGMENTO]]),TablaMeta[Meta_Asesor])</f>
        <v>16500</v>
      </c>
      <c r="D36" s="35">
        <f>IF(D1_ABRIL_2026[[#This Row],[RECUPERO]]="VACACIONES","VACACIONES",IFERROR(D1_ABRIL_2026[[#This Row],[RECUPERO]]/D1_ABRIL_2026[[#This Row],[META]],""))</f>
        <v>0.88903030303030306</v>
      </c>
      <c r="E36" s="35" t="str">
        <f>D1_ABRIL_2026[[#This Row],[SUPER]]</f>
        <v>LEONOR</v>
      </c>
      <c r="F36" t="s">
        <v>41</v>
      </c>
      <c r="G36" s="36">
        <v>14669</v>
      </c>
      <c r="H36" cm="1">
        <f t="array" ref="H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5" cm="1">
        <f t="array" ref="I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5" t="str" cm="1">
        <f t="array" ref="J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DATA_ABRIL_2026[[#This Row],[RECUPERO]]/DATA_ABRIL_2026[[#This Row],[META]]</f>
        <v>0.94589285714285709</v>
      </c>
      <c r="N36" s="5">
        <f>6-ROUNDUP(_xlfn.RANK.EQ(DATA_ABRIL_2026[[#This Row],[AL_AC]],DATA_ABRIL_2026[AL_AC],0)/(COUNTA(DATA_ABRIL_2026[AL_AC])/5),0)</f>
        <v>3</v>
      </c>
      <c r="O36" s="54" t="str">
        <f>IFERROR(VLOOKUP(DATA_ABRIL_2026[[#This Row],[ASER_]],$B:$G,4,0),"")</f>
        <v>SANDY</v>
      </c>
      <c r="P36" s="6">
        <f>SUM(DATA_ABRIL_2026[[#This Row],[1]:[30]])</f>
        <v>26485</v>
      </c>
      <c r="Q36" s="6">
        <f>VLOOKUP(DATA_ABRIL_2026[[#This Row],[ASER_]],D1_ABRIL_2026[[ASESOR_CRR]:[META]],2,0)</f>
        <v>28000</v>
      </c>
      <c r="R36" t="s">
        <v>96</v>
      </c>
      <c r="V36">
        <v>2600</v>
      </c>
      <c r="W36" s="5"/>
      <c r="X36" s="6">
        <v>2200</v>
      </c>
      <c r="Y36" s="6">
        <v>600</v>
      </c>
      <c r="Z36" s="6">
        <v>2000</v>
      </c>
      <c r="AA36" s="6">
        <v>400</v>
      </c>
      <c r="AB36" s="6"/>
      <c r="AC36" s="6">
        <v>400</v>
      </c>
      <c r="AD36" s="6">
        <v>3000</v>
      </c>
      <c r="AE36" s="6">
        <v>300</v>
      </c>
      <c r="AF36" s="6">
        <v>310</v>
      </c>
      <c r="AG36" s="6"/>
      <c r="AH36" s="6"/>
      <c r="AI36" s="6"/>
      <c r="AJ36" s="6"/>
      <c r="AK36" s="6">
        <v>2350</v>
      </c>
      <c r="AL36" s="6">
        <v>1200</v>
      </c>
      <c r="AM36" s="6"/>
      <c r="AN36" s="6"/>
      <c r="AO36" s="6">
        <v>2000</v>
      </c>
      <c r="AP36" s="6">
        <v>1000</v>
      </c>
      <c r="AQ36" s="6"/>
      <c r="AR36" s="6">
        <v>8125</v>
      </c>
      <c r="AS36" s="54" t="str" cm="1">
        <f t="array" ref="AS3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CG36" t="s">
        <v>637</v>
      </c>
      <c r="CH36" t="s">
        <v>3</v>
      </c>
      <c r="CI36" t="s">
        <v>58</v>
      </c>
      <c r="CJ36">
        <v>46125</v>
      </c>
      <c r="CK36">
        <v>1</v>
      </c>
      <c r="CL36">
        <v>1</v>
      </c>
      <c r="CN36">
        <v>1</v>
      </c>
      <c r="CP36">
        <v>2.4305555555555555E-4</v>
      </c>
      <c r="CQ36">
        <v>2.4305555555555555E-4</v>
      </c>
      <c r="CR36">
        <v>0.21914351851851852</v>
      </c>
      <c r="CS36">
        <v>0.13399305555555555</v>
      </c>
      <c r="CT36">
        <v>94</v>
      </c>
      <c r="CU36">
        <v>234</v>
      </c>
      <c r="CV36">
        <v>46</v>
      </c>
      <c r="CW36" t="s">
        <v>856</v>
      </c>
      <c r="CX36">
        <v>21074</v>
      </c>
      <c r="CY36">
        <v>0.4894</v>
      </c>
      <c r="CZ36">
        <v>3</v>
      </c>
      <c r="DA36">
        <v>6.5199999999999994E-2</v>
      </c>
      <c r="DB36">
        <v>1505</v>
      </c>
      <c r="DC36">
        <v>502</v>
      </c>
      <c r="DD36">
        <v>1485</v>
      </c>
      <c r="DE36">
        <v>0.98670000000000002</v>
      </c>
      <c r="DF36">
        <v>0.29010000000000002</v>
      </c>
      <c r="DG36">
        <v>98</v>
      </c>
      <c r="DH36">
        <v>495</v>
      </c>
    </row>
    <row r="37" spans="1:112" x14ac:dyDescent="0.25">
      <c r="A37" s="34" t="str" cm="1">
        <f t="array" ref="A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SONIA SULLA</v>
      </c>
      <c r="C37" s="34" cm="1">
        <f t="array" ref="C37">_xlfn.XLOOKUP(1,(TablaMeta[CONCAT]=$M$3&amp;$N$3&amp;D1_ABRIL_2026[[#This Row],[SUPER]])*(TablaMeta[SEGG]=D1_ABRIL_2026[[#This Row],[SEGMENTO]]),TablaMeta[Meta_Asesor])</f>
        <v>16500</v>
      </c>
      <c r="D37" s="35">
        <f>IF(D1_ABRIL_2026[[#This Row],[RECUPERO]]="VACACIONES","VACACIONES",IFERROR(D1_ABRIL_2026[[#This Row],[RECUPERO]]/D1_ABRIL_2026[[#This Row],[META]],""))</f>
        <v>0.49461818181818179</v>
      </c>
      <c r="E37" s="35" t="str">
        <f>D1_ABRIL_2026[[#This Row],[SUPER]]</f>
        <v>LEONOR</v>
      </c>
      <c r="F37" t="s">
        <v>557</v>
      </c>
      <c r="G37" s="36">
        <v>8161.2</v>
      </c>
      <c r="H37" cm="1">
        <f t="array" ref="H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5" cm="1">
        <f t="array" ref="I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5" t="str" cm="1">
        <f t="array" ref="J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5" t="str" cm="1">
        <f t="array" ref="K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DATA_ABRIL_2026[[#This Row],[RECUPERO]]/DATA_ABRIL_2026[[#This Row],[META]]</f>
        <v>5.9818181818181819E-2</v>
      </c>
      <c r="N37" s="5">
        <f>6-ROUNDUP(_xlfn.RANK.EQ(DATA_ABRIL_2026[[#This Row],[AL_AC]],DATA_ABRIL_2026[AL_AC],0)/(COUNTA(DATA_ABRIL_2026[AL_AC])/5),0)</f>
        <v>1</v>
      </c>
      <c r="O37" s="54" t="str">
        <f>IFERROR(VLOOKUP(DATA_ABRIL_2026[[#This Row],[ASER_]],$B:$G,4,0),"")</f>
        <v>LEONOR</v>
      </c>
      <c r="P37" s="6">
        <f>SUM(DATA_ABRIL_2026[[#This Row],[1]:[30]])</f>
        <v>987</v>
      </c>
      <c r="Q37" s="6">
        <f>VLOOKUP(DATA_ABRIL_2026[[#This Row],[ASER_]],D1_ABRIL_2026[[ASESOR_CRR]:[META]],2,0)</f>
        <v>16500</v>
      </c>
      <c r="R37" t="s">
        <v>565</v>
      </c>
      <c r="W37" s="5">
        <v>110</v>
      </c>
      <c r="X37" s="6">
        <v>400</v>
      </c>
      <c r="Y37" s="6">
        <v>277</v>
      </c>
      <c r="Z37" s="6"/>
      <c r="AA37" s="6"/>
      <c r="AB37" s="6"/>
      <c r="AC37" s="6">
        <v>200</v>
      </c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54" t="str" cm="1">
        <f t="array" ref="AS3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CG37" t="s">
        <v>637</v>
      </c>
      <c r="CH37" t="s">
        <v>3</v>
      </c>
      <c r="CI37" t="s">
        <v>58</v>
      </c>
      <c r="CJ37">
        <v>46141</v>
      </c>
      <c r="CK37">
        <v>1</v>
      </c>
      <c r="CL37">
        <v>1</v>
      </c>
      <c r="CN37">
        <v>1</v>
      </c>
      <c r="CP37">
        <v>3.0787037037037037E-3</v>
      </c>
      <c r="CQ37">
        <v>3.0787037037037037E-3</v>
      </c>
      <c r="CR37">
        <v>0.15114583333333334</v>
      </c>
      <c r="CS37">
        <v>0.17129629629629631</v>
      </c>
      <c r="CT37">
        <v>115</v>
      </c>
      <c r="CU37">
        <v>229</v>
      </c>
      <c r="CV37">
        <v>23</v>
      </c>
      <c r="CW37" t="s">
        <v>898</v>
      </c>
      <c r="CX37">
        <v>30929</v>
      </c>
      <c r="CY37">
        <v>0.2</v>
      </c>
      <c r="CZ37">
        <v>1</v>
      </c>
      <c r="DA37">
        <v>4.3499999999999997E-2</v>
      </c>
      <c r="DB37">
        <v>6500</v>
      </c>
      <c r="DC37">
        <v>6500</v>
      </c>
      <c r="DD37">
        <v>6500</v>
      </c>
      <c r="DE37">
        <v>1</v>
      </c>
      <c r="DF37">
        <v>0.3075</v>
      </c>
      <c r="DG37">
        <v>98</v>
      </c>
      <c r="DH37">
        <v>6500</v>
      </c>
    </row>
    <row r="38" spans="1:112" x14ac:dyDescent="0.25">
      <c r="A38" s="34" t="str" cm="1">
        <f t="array" ref="A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JEREMY RODRIGUEZ</v>
      </c>
      <c r="C38" s="34" cm="1">
        <f t="array" ref="C38">_xlfn.XLOOKUP(1,(TablaMeta[CONCAT]=$M$3&amp;$N$3&amp;D1_ABRIL_2026[[#This Row],[SUPER]])*(TablaMeta[SEGG]=D1_ABRIL_2026[[#This Row],[SEGMENTO]]),TablaMeta[Meta_Asesor])</f>
        <v>16500</v>
      </c>
      <c r="D38" s="35">
        <f>IF(D1_ABRIL_2026[[#This Row],[RECUPERO]]="VACACIONES","VACACIONES",IFERROR(D1_ABRIL_2026[[#This Row],[RECUPERO]]/D1_ABRIL_2026[[#This Row],[META]],""))</f>
        <v>0.61066666666666669</v>
      </c>
      <c r="E38" s="35" t="str">
        <f>D1_ABRIL_2026[[#This Row],[SUPER]]</f>
        <v>LEONOR</v>
      </c>
      <c r="F38" t="s">
        <v>599</v>
      </c>
      <c r="G38" s="36">
        <v>10076</v>
      </c>
      <c r="H38" cm="1">
        <f t="array" ref="H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5" cm="1">
        <f t="array" ref="I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5" t="str" cm="1">
        <f t="array" ref="J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DATA_ABRIL_2026[[#This Row],[RECUPERO]]/DATA_ABRIL_2026[[#This Row],[META]]</f>
        <v>0.48810309278350517</v>
      </c>
      <c r="N38" s="5">
        <f>6-ROUNDUP(_xlfn.RANK.EQ(DATA_ABRIL_2026[[#This Row],[AL_AC]],DATA_ABRIL_2026[AL_AC],0)/(COUNTA(DATA_ABRIL_2026[AL_AC])/5),0)</f>
        <v>2</v>
      </c>
      <c r="O38" s="54" t="str">
        <f>IFERROR(VLOOKUP(DATA_ABRIL_2026[[#This Row],[ASER_]],$B:$G,4,0),"")</f>
        <v>JORGE</v>
      </c>
      <c r="P38" s="6">
        <f>SUM(DATA_ABRIL_2026[[#This Row],[1]:[30]])</f>
        <v>23673</v>
      </c>
      <c r="Q38" s="6">
        <f>VLOOKUP(DATA_ABRIL_2026[[#This Row],[ASER_]],D1_ABRIL_2026[[ASESOR_CRR]:[META]],2,0)</f>
        <v>48500</v>
      </c>
      <c r="R38" t="s">
        <v>65</v>
      </c>
      <c r="S38">
        <v>1700</v>
      </c>
      <c r="W38" s="5">
        <v>6000</v>
      </c>
      <c r="X38" s="6"/>
      <c r="Y38" s="6"/>
      <c r="Z38" s="6">
        <v>308</v>
      </c>
      <c r="AA38" s="6"/>
      <c r="AB38" s="6">
        <v>350</v>
      </c>
      <c r="AC38" s="6"/>
      <c r="AD38" s="6"/>
      <c r="AE38" s="6"/>
      <c r="AF38" s="6"/>
      <c r="AG38" s="6">
        <v>2900</v>
      </c>
      <c r="AH38" s="6">
        <v>1720</v>
      </c>
      <c r="AI38" s="6"/>
      <c r="AJ38" s="6"/>
      <c r="AK38" s="6"/>
      <c r="AL38" s="6"/>
      <c r="AM38" s="6"/>
      <c r="AN38" s="6"/>
      <c r="AO38" s="6">
        <v>3040</v>
      </c>
      <c r="AP38" s="6">
        <v>3850</v>
      </c>
      <c r="AQ38" s="6">
        <v>1400</v>
      </c>
      <c r="AR38" s="6">
        <v>2405</v>
      </c>
      <c r="AS38" s="54" t="str" cm="1">
        <f t="array" ref="AS3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CG38" t="s">
        <v>637</v>
      </c>
      <c r="CH38" t="s">
        <v>3</v>
      </c>
      <c r="CI38" t="s">
        <v>174</v>
      </c>
      <c r="CJ38">
        <v>46127</v>
      </c>
      <c r="CK38">
        <v>1</v>
      </c>
      <c r="CL38">
        <v>1</v>
      </c>
      <c r="CN38">
        <v>1</v>
      </c>
      <c r="CP38">
        <v>9.2592592592592596E-4</v>
      </c>
      <c r="CQ38">
        <v>9.2592592592592596E-4</v>
      </c>
      <c r="CR38">
        <v>0.20467592592592593</v>
      </c>
      <c r="CS38">
        <v>0.16233796296296296</v>
      </c>
      <c r="CT38">
        <v>91</v>
      </c>
      <c r="CU38">
        <v>158</v>
      </c>
      <c r="CV38">
        <v>35</v>
      </c>
      <c r="CW38" t="s">
        <v>962</v>
      </c>
      <c r="CX38">
        <v>21108</v>
      </c>
      <c r="CY38">
        <v>0.3846</v>
      </c>
      <c r="CZ38">
        <v>3</v>
      </c>
      <c r="DA38">
        <v>8.5699999999999998E-2</v>
      </c>
      <c r="DB38">
        <v>1056</v>
      </c>
      <c r="DC38">
        <v>352</v>
      </c>
      <c r="DD38">
        <v>1056</v>
      </c>
      <c r="DE38">
        <v>1</v>
      </c>
      <c r="DF38">
        <v>1.0323</v>
      </c>
      <c r="DG38">
        <v>98</v>
      </c>
      <c r="DH38">
        <v>352</v>
      </c>
    </row>
    <row r="39" spans="1:112" x14ac:dyDescent="0.25">
      <c r="A39" s="34" t="str" cm="1">
        <f t="array" ref="A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NICOLE CAURURO</v>
      </c>
      <c r="C39" s="34" cm="1">
        <f t="array" ref="C39">_xlfn.XLOOKUP(1,(TablaMeta[CONCAT]=$M$3&amp;$N$3&amp;D1_ABRIL_2026[[#This Row],[SUPER]])*(TablaMeta[SEGG]=D1_ABRIL_2026[[#This Row],[SEGMENTO]]),TablaMeta[Meta_Asesor])</f>
        <v>16500</v>
      </c>
      <c r="D39" s="35">
        <f>IF(D1_ABRIL_2026[[#This Row],[RECUPERO]]="VACACIONES","VACACIONES",IFERROR(D1_ABRIL_2026[[#This Row],[RECUPERO]]/D1_ABRIL_2026[[#This Row],[META]],""))</f>
        <v>0.25757575757575757</v>
      </c>
      <c r="E39" s="35" t="str">
        <f>D1_ABRIL_2026[[#This Row],[SUPER]]</f>
        <v>LEONOR</v>
      </c>
      <c r="F39" t="s">
        <v>566</v>
      </c>
      <c r="G39" s="36">
        <v>4250</v>
      </c>
      <c r="H39" cm="1">
        <f t="array" ref="H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5" cm="1">
        <f t="array" ref="I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5" t="str" cm="1">
        <f t="array" ref="J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5"/>
      <c r="M39" s="5">
        <f>DATA_ABRIL_2026[[#This Row],[RECUPERO]]/DATA_ABRIL_2026[[#This Row],[META]]</f>
        <v>0.56547030927835051</v>
      </c>
      <c r="N39" s="5">
        <f>6-ROUNDUP(_xlfn.RANK.EQ(DATA_ABRIL_2026[[#This Row],[AL_AC]],DATA_ABRIL_2026[AL_AC],0)/(COUNTA(DATA_ABRIL_2026[AL_AC])/5),0)</f>
        <v>2</v>
      </c>
      <c r="O39" s="54" t="str">
        <f>IFERROR(VLOOKUP(DATA_ABRIL_2026[[#This Row],[ASER_]],$B:$G,4,0),"")</f>
        <v>JORGE</v>
      </c>
      <c r="P39" s="6">
        <f>SUM(DATA_ABRIL_2026[[#This Row],[1]:[30]])</f>
        <v>27425.309999999998</v>
      </c>
      <c r="Q39" s="6">
        <f>VLOOKUP(DATA_ABRIL_2026[[#This Row],[ASER_]],D1_ABRIL_2026[[ASESOR_CRR]:[META]],2,0)</f>
        <v>48500</v>
      </c>
      <c r="R39" t="s">
        <v>37</v>
      </c>
      <c r="S39">
        <v>780</v>
      </c>
      <c r="W39" s="5"/>
      <c r="X39" s="6"/>
      <c r="Y39" s="6"/>
      <c r="Z39" s="6">
        <v>2500</v>
      </c>
      <c r="AA39" s="6"/>
      <c r="AB39" s="6"/>
      <c r="AC39" s="6"/>
      <c r="AD39" s="6"/>
      <c r="AE39" s="6"/>
      <c r="AF39" s="6">
        <v>1750</v>
      </c>
      <c r="AG39" s="6"/>
      <c r="AH39" s="6">
        <v>250</v>
      </c>
      <c r="AI39" s="6">
        <v>350</v>
      </c>
      <c r="AJ39" s="6"/>
      <c r="AK39" s="6">
        <v>4007</v>
      </c>
      <c r="AL39" s="6">
        <v>300</v>
      </c>
      <c r="AM39" s="6"/>
      <c r="AN39" s="6"/>
      <c r="AO39" s="6"/>
      <c r="AP39" s="6"/>
      <c r="AQ39" s="6">
        <v>4988.3099999999995</v>
      </c>
      <c r="AR39" s="6">
        <v>12500</v>
      </c>
      <c r="AS39" s="54" t="str" cm="1">
        <f t="array" ref="AS3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CG39" t="s">
        <v>637</v>
      </c>
      <c r="CH39" t="s">
        <v>3</v>
      </c>
      <c r="CI39" t="s">
        <v>174</v>
      </c>
      <c r="CJ39">
        <v>46132</v>
      </c>
      <c r="CK39">
        <v>1</v>
      </c>
      <c r="CL39">
        <v>1</v>
      </c>
      <c r="CN39">
        <v>1</v>
      </c>
      <c r="CP39">
        <v>3.1712962962962962E-3</v>
      </c>
      <c r="CQ39">
        <v>3.1712962962962962E-3</v>
      </c>
      <c r="CR39">
        <v>0.16233796296296296</v>
      </c>
      <c r="CS39">
        <v>0.18406249999999999</v>
      </c>
      <c r="CT39">
        <v>126</v>
      </c>
      <c r="CU39">
        <v>195</v>
      </c>
      <c r="CV39">
        <v>23</v>
      </c>
      <c r="CW39" t="s">
        <v>857</v>
      </c>
      <c r="CX39">
        <v>18224</v>
      </c>
      <c r="CY39">
        <v>0.1825</v>
      </c>
      <c r="CZ39">
        <v>2</v>
      </c>
      <c r="DA39">
        <v>8.6999999999999994E-2</v>
      </c>
      <c r="DB39">
        <v>2250</v>
      </c>
      <c r="DC39">
        <v>1125</v>
      </c>
      <c r="DD39">
        <v>2250</v>
      </c>
      <c r="DE39">
        <v>1</v>
      </c>
      <c r="DF39">
        <v>0.50139999999999996</v>
      </c>
      <c r="DG39">
        <v>98</v>
      </c>
      <c r="DH39">
        <v>1125</v>
      </c>
    </row>
    <row r="40" spans="1:112" x14ac:dyDescent="0.25">
      <c r="A40" s="34" t="str" cm="1">
        <f t="array" ref="A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FERNANDA APAZA</v>
      </c>
      <c r="C40" s="34" cm="1">
        <f t="array" ref="C40">_xlfn.XLOOKUP(1,(TablaMeta[CONCAT]=$M$3&amp;$N$3&amp;D1_ABRIL_2026[[#This Row],[SUPER]])*(TablaMeta[SEGG]=D1_ABRIL_2026[[#This Row],[SEGMENTO]]),TablaMeta[Meta_Asesor])</f>
        <v>25000</v>
      </c>
      <c r="D40" s="35">
        <f>IF(D1_ABRIL_2026[[#This Row],[RECUPERO]]="VACACIONES","VACACIONES",IFERROR(D1_ABRIL_2026[[#This Row],[RECUPERO]]/D1_ABRIL_2026[[#This Row],[META]],""))</f>
        <v>0.04</v>
      </c>
      <c r="E40" s="35" t="str">
        <f>D1_ABRIL_2026[[#This Row],[SUPER]]</f>
        <v>LEONOR</v>
      </c>
      <c r="F40" t="s">
        <v>600</v>
      </c>
      <c r="G40" s="36">
        <v>1000</v>
      </c>
      <c r="H40" cm="1">
        <f t="array" ref="H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5" cm="1">
        <f t="array" ref="I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5" t="str" cm="1">
        <f t="array" ref="J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DATA_ABRIL_2026[[#This Row],[RECUPERO]]/DATA_ABRIL_2026[[#This Row],[META]]</f>
        <v>0.89684848484848489</v>
      </c>
      <c r="N40" s="5">
        <f>6-ROUNDUP(_xlfn.RANK.EQ(DATA_ABRIL_2026[[#This Row],[AL_AC]],DATA_ABRIL_2026[AL_AC],0)/(COUNTA(DATA_ABRIL_2026[AL_AC])/5),0)</f>
        <v>3</v>
      </c>
      <c r="O40" s="54" t="str">
        <f>IFERROR(VLOOKUP(DATA_ABRIL_2026[[#This Row],[ASER_]],$B:$G,4,0),"")</f>
        <v>LEONOR</v>
      </c>
      <c r="P40" s="6">
        <f>SUM(DATA_ABRIL_2026[[#This Row],[1]:[30]])</f>
        <v>14798</v>
      </c>
      <c r="Q40" s="6">
        <f>VLOOKUP(DATA_ABRIL_2026[[#This Row],[ASER_]],D1_ABRIL_2026[[ASESOR_CRR]:[META]],2,0)</f>
        <v>16500</v>
      </c>
      <c r="R40" t="s">
        <v>549</v>
      </c>
      <c r="S40">
        <v>1800</v>
      </c>
      <c r="V40">
        <v>874</v>
      </c>
      <c r="X40" s="5">
        <v>474</v>
      </c>
      <c r="Y40" s="6">
        <v>150</v>
      </c>
      <c r="Z40" s="6"/>
      <c r="AA40" s="6"/>
      <c r="AB40" s="6">
        <v>2000</v>
      </c>
      <c r="AC40" s="6">
        <v>3000</v>
      </c>
      <c r="AD40" s="6"/>
      <c r="AE40" s="6">
        <v>600</v>
      </c>
      <c r="AF40" s="6"/>
      <c r="AG40" s="6"/>
      <c r="AH40" s="6"/>
      <c r="AI40" s="6">
        <v>1200</v>
      </c>
      <c r="AJ40" s="6">
        <v>1500</v>
      </c>
      <c r="AK40" s="6"/>
      <c r="AL40" s="6"/>
      <c r="AM40" s="6"/>
      <c r="AN40" s="6"/>
      <c r="AO40" s="6">
        <v>200</v>
      </c>
      <c r="AP40" s="6">
        <v>2000</v>
      </c>
      <c r="AQ40" s="6"/>
      <c r="AR40" s="6">
        <v>1000</v>
      </c>
      <c r="AS40" s="54" t="str" cm="1">
        <f t="array" ref="AS4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CG40" t="s">
        <v>637</v>
      </c>
      <c r="CH40" t="s">
        <v>3</v>
      </c>
      <c r="CI40" t="s">
        <v>174</v>
      </c>
      <c r="CJ40">
        <v>46140</v>
      </c>
      <c r="CK40">
        <v>1</v>
      </c>
      <c r="CL40">
        <v>1</v>
      </c>
      <c r="CN40">
        <v>1</v>
      </c>
      <c r="CP40">
        <v>3.4722222222222222E-5</v>
      </c>
      <c r="CQ40">
        <v>3.4722222222222222E-5</v>
      </c>
      <c r="CR40">
        <v>0.17877314814814815</v>
      </c>
      <c r="CS40">
        <v>0.14982638888888888</v>
      </c>
      <c r="CT40">
        <v>150</v>
      </c>
      <c r="CU40">
        <v>218</v>
      </c>
      <c r="CV40">
        <v>21</v>
      </c>
      <c r="CW40">
        <v>2</v>
      </c>
      <c r="CX40">
        <v>15736</v>
      </c>
      <c r="CY40">
        <v>0.14000000000000001</v>
      </c>
      <c r="CZ40">
        <v>1</v>
      </c>
      <c r="DA40">
        <v>4.7600000000000003E-2</v>
      </c>
      <c r="DB40">
        <v>1000</v>
      </c>
      <c r="DC40">
        <v>1000</v>
      </c>
      <c r="DD40">
        <v>1000</v>
      </c>
      <c r="DE40">
        <v>1</v>
      </c>
      <c r="DF40">
        <v>0.2198</v>
      </c>
      <c r="DG40">
        <v>98</v>
      </c>
      <c r="DH40">
        <v>1000</v>
      </c>
    </row>
    <row r="41" spans="1:112" x14ac:dyDescent="0.25">
      <c r="A41" s="34" t="str" cm="1">
        <f t="array" ref="A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PIERINA TESEN</v>
      </c>
      <c r="C41" s="34" cm="1">
        <f t="array" ref="C41">_xlfn.XLOOKUP(1,(TablaMeta[CONCAT]=$M$3&amp;$N$3&amp;D1_ABRIL_2026[[#This Row],[SUPER]])*(TablaMeta[SEGG]=D1_ABRIL_2026[[#This Row],[SEGMENTO]]),TablaMeta[Meta_Asesor])</f>
        <v>48500</v>
      </c>
      <c r="D41" s="35">
        <f>IF(D1_ABRIL_2026[[#This Row],[RECUPERO]]="VACACIONES","VACACIONES",IFERROR(D1_ABRIL_2026[[#This Row],[RECUPERO]]/D1_ABRIL_2026[[#This Row],[META]],""))</f>
        <v>2.2298041237113404</v>
      </c>
      <c r="E41" s="35" t="str">
        <f>D1_ABRIL_2026[[#This Row],[SUPER]]</f>
        <v>JOHAN</v>
      </c>
      <c r="F41" t="s">
        <v>59</v>
      </c>
      <c r="G41" s="36">
        <v>108145.5</v>
      </c>
      <c r="H41" cm="1">
        <f t="array" ref="H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5" cm="1">
        <f t="array" ref="I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5" t="str" cm="1">
        <f t="array" ref="J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5"/>
      <c r="M41" s="5">
        <f>DATA_ABRIL_2026[[#This Row],[RECUPERO]]/DATA_ABRIL_2026[[#This Row],[META]]</f>
        <v>1.85192</v>
      </c>
      <c r="N41" s="5">
        <f>6-ROUNDUP(_xlfn.RANK.EQ(DATA_ABRIL_2026[[#This Row],[AL_AC]],DATA_ABRIL_2026[AL_AC],0)/(COUNTA(DATA_ABRIL_2026[AL_AC])/5),0)</f>
        <v>5</v>
      </c>
      <c r="O41" s="54" t="str">
        <f>IFERROR(VLOOKUP(DATA_ABRIL_2026[[#This Row],[ASER_]],$B:$G,4,0),"")</f>
        <v>LEONOR</v>
      </c>
      <c r="P41" s="6">
        <f>SUM(DATA_ABRIL_2026[[#This Row],[1]:[30]])</f>
        <v>46298</v>
      </c>
      <c r="Q41" s="6">
        <f>VLOOKUP(DATA_ABRIL_2026[[#This Row],[ASER_]],D1_ABRIL_2026[[ASESOR_CRR]:[META]],2,0)</f>
        <v>25000</v>
      </c>
      <c r="R41" t="s">
        <v>77</v>
      </c>
      <c r="S41">
        <v>350</v>
      </c>
      <c r="V41">
        <v>265</v>
      </c>
      <c r="X41" s="5"/>
      <c r="Y41" s="6">
        <v>2500</v>
      </c>
      <c r="Z41" s="6"/>
      <c r="AA41" s="6"/>
      <c r="AB41" s="6">
        <v>1567</v>
      </c>
      <c r="AC41" s="6">
        <v>2538</v>
      </c>
      <c r="AD41" s="6">
        <v>800</v>
      </c>
      <c r="AE41" s="6">
        <v>3739</v>
      </c>
      <c r="AF41" s="6">
        <v>1200</v>
      </c>
      <c r="AG41" s="6"/>
      <c r="AH41" s="6">
        <v>9644</v>
      </c>
      <c r="AI41" s="6">
        <v>5953</v>
      </c>
      <c r="AJ41" s="6">
        <v>3100</v>
      </c>
      <c r="AK41" s="6">
        <v>5000</v>
      </c>
      <c r="AL41" s="6"/>
      <c r="AM41" s="6"/>
      <c r="AN41" s="6"/>
      <c r="AO41" s="6"/>
      <c r="AP41" s="6">
        <v>2100</v>
      </c>
      <c r="AQ41" s="6">
        <v>3800</v>
      </c>
      <c r="AR41" s="6">
        <v>3742</v>
      </c>
      <c r="AS41" s="54" t="str" cm="1">
        <f t="array" ref="AS4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CG41" t="s">
        <v>637</v>
      </c>
      <c r="CH41" t="s">
        <v>3</v>
      </c>
      <c r="CI41" t="s">
        <v>493</v>
      </c>
      <c r="CJ41">
        <v>46135</v>
      </c>
      <c r="CK41">
        <v>1</v>
      </c>
      <c r="CL41">
        <v>1</v>
      </c>
      <c r="CN41">
        <v>1</v>
      </c>
      <c r="CP41">
        <v>0</v>
      </c>
      <c r="CQ41">
        <v>0</v>
      </c>
      <c r="CR41">
        <v>0.20510416666666667</v>
      </c>
      <c r="CS41">
        <v>0.14408564814814814</v>
      </c>
      <c r="CT41">
        <v>137</v>
      </c>
      <c r="CU41">
        <v>234</v>
      </c>
      <c r="CV41">
        <v>22</v>
      </c>
      <c r="CW41" t="s">
        <v>701</v>
      </c>
      <c r="CX41">
        <v>13629</v>
      </c>
      <c r="CY41">
        <v>0.16059999999999999</v>
      </c>
      <c r="CZ41">
        <v>2</v>
      </c>
      <c r="DA41">
        <v>9.0899999999999995E-2</v>
      </c>
      <c r="DB41">
        <v>1000</v>
      </c>
      <c r="DC41">
        <v>500</v>
      </c>
      <c r="DD41">
        <v>1000</v>
      </c>
      <c r="DE41">
        <v>1</v>
      </c>
      <c r="DF41">
        <v>0.33679999999999999</v>
      </c>
      <c r="DG41">
        <v>98</v>
      </c>
      <c r="DH41">
        <v>500</v>
      </c>
    </row>
    <row r="42" spans="1:112" x14ac:dyDescent="0.25">
      <c r="A42" s="34" t="str" cm="1">
        <f t="array" ref="A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CRISTINA TICONA</v>
      </c>
      <c r="C42" s="34" cm="1">
        <f t="array" ref="C42">_xlfn.XLOOKUP(1,(TablaMeta[CONCAT]=$M$3&amp;$N$3&amp;D1_ABRIL_2026[[#This Row],[SUPER]])*(TablaMeta[SEGG]=D1_ABRIL_2026[[#This Row],[SEGMENTO]]),TablaMeta[Meta_Asesor])</f>
        <v>48500</v>
      </c>
      <c r="D42" s="35">
        <f>IF(D1_ABRIL_2026[[#This Row],[RECUPERO]]="VACACIONES","VACACIONES",IFERROR(D1_ABRIL_2026[[#This Row],[RECUPERO]]/D1_ABRIL_2026[[#This Row],[META]],""))</f>
        <v>1.1284329896907217</v>
      </c>
      <c r="E42" s="35" t="str">
        <f>D1_ABRIL_2026[[#This Row],[SUPER]]</f>
        <v>JOHAN</v>
      </c>
      <c r="F42" t="s">
        <v>61</v>
      </c>
      <c r="G42" s="36">
        <v>54729</v>
      </c>
      <c r="H42" cm="1">
        <f t="array" ref="H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5" cm="1">
        <f t="array" ref="I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5" t="str" cm="1">
        <f t="array" ref="J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5"/>
      <c r="M42" s="5">
        <f>DATA_ABRIL_2026[[#This Row],[RECUPERO]]/DATA_ABRIL_2026[[#This Row],[META]]</f>
        <v>0.70242307692307693</v>
      </c>
      <c r="N42" s="5">
        <f>6-ROUNDUP(_xlfn.RANK.EQ(DATA_ABRIL_2026[[#This Row],[AL_AC]],DATA_ABRIL_2026[AL_AC],0)/(COUNTA(DATA_ABRIL_2026[AL_AC])/5),0)</f>
        <v>2</v>
      </c>
      <c r="O42" s="54" t="str">
        <f>IFERROR(VLOOKUP(DATA_ABRIL_2026[[#This Row],[ASER_]],$B:$G,4,0),"")</f>
        <v>KENNETH</v>
      </c>
      <c r="P42" s="6">
        <f>SUM(DATA_ABRIL_2026[[#This Row],[1]:[30]])</f>
        <v>36526</v>
      </c>
      <c r="Q42" s="6">
        <f>VLOOKUP(DATA_ABRIL_2026[[#This Row],[ASER_]],D1_ABRIL_2026[[ASESOR_CRR]:[META]],2,0)</f>
        <v>52000</v>
      </c>
      <c r="R42" t="s">
        <v>35</v>
      </c>
      <c r="S42">
        <v>1403</v>
      </c>
      <c r="V42">
        <v>2806</v>
      </c>
      <c r="X42" s="5"/>
      <c r="Y42" s="6"/>
      <c r="Z42" s="6"/>
      <c r="AA42" s="6"/>
      <c r="AB42" s="6">
        <v>800</v>
      </c>
      <c r="AC42" s="6">
        <v>4000</v>
      </c>
      <c r="AD42" s="6">
        <v>470</v>
      </c>
      <c r="AE42" s="6">
        <v>700</v>
      </c>
      <c r="AF42" s="6">
        <v>2000</v>
      </c>
      <c r="AG42" s="6"/>
      <c r="AH42" s="6">
        <v>1600</v>
      </c>
      <c r="AI42" s="6">
        <v>320</v>
      </c>
      <c r="AJ42" s="6"/>
      <c r="AK42" s="6">
        <v>200</v>
      </c>
      <c r="AL42" s="6">
        <v>200</v>
      </c>
      <c r="AM42" s="6">
        <v>700</v>
      </c>
      <c r="AN42" s="6"/>
      <c r="AO42" s="6"/>
      <c r="AP42" s="6">
        <v>3100</v>
      </c>
      <c r="AQ42" s="6">
        <v>8000</v>
      </c>
      <c r="AR42" s="6">
        <v>10227</v>
      </c>
      <c r="AS42" s="54" t="str" cm="1">
        <f t="array" ref="AS4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  <c r="CG42" t="s">
        <v>637</v>
      </c>
      <c r="CH42" t="s">
        <v>3</v>
      </c>
      <c r="CI42" t="s">
        <v>29</v>
      </c>
      <c r="CJ42">
        <v>46122</v>
      </c>
      <c r="CK42">
        <v>1</v>
      </c>
      <c r="CL42">
        <v>1</v>
      </c>
      <c r="CN42">
        <v>1</v>
      </c>
      <c r="CP42">
        <v>2.3263888888888887E-3</v>
      </c>
      <c r="CQ42">
        <v>2.3263888888888887E-3</v>
      </c>
      <c r="CR42">
        <v>0.22377314814814814</v>
      </c>
      <c r="CS42">
        <v>0.10552083333333333</v>
      </c>
      <c r="CT42">
        <v>111</v>
      </c>
      <c r="CU42">
        <v>170</v>
      </c>
      <c r="CV42">
        <v>16</v>
      </c>
      <c r="CW42">
        <v>2.1875</v>
      </c>
      <c r="CX42">
        <v>9012</v>
      </c>
      <c r="CY42">
        <v>0.14410000000000001</v>
      </c>
      <c r="CZ42">
        <v>4</v>
      </c>
      <c r="DA42">
        <v>0.25</v>
      </c>
      <c r="DB42">
        <v>2394</v>
      </c>
      <c r="DC42">
        <v>599</v>
      </c>
      <c r="DD42">
        <v>2394</v>
      </c>
      <c r="DE42">
        <v>1</v>
      </c>
      <c r="DF42">
        <v>0.16439999999999999</v>
      </c>
      <c r="DG42">
        <v>98</v>
      </c>
      <c r="DH42">
        <v>599</v>
      </c>
    </row>
    <row r="43" spans="1:112" x14ac:dyDescent="0.25">
      <c r="A43" s="34" t="str" cm="1">
        <f t="array" ref="A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DANIEL ZAPATA</v>
      </c>
      <c r="C43" s="34" cm="1">
        <f t="array" ref="C43">_xlfn.XLOOKUP(1,(TablaMeta[CONCAT]=$M$3&amp;$N$3&amp;D1_ABRIL_2026[[#This Row],[SUPER]])*(TablaMeta[SEGG]=D1_ABRIL_2026[[#This Row],[SEGMENTO]]),TablaMeta[Meta_Asesor])</f>
        <v>48500</v>
      </c>
      <c r="D43" s="35">
        <f>IF(D1_ABRIL_2026[[#This Row],[RECUPERO]]="VACACIONES","VACACIONES",IFERROR(D1_ABRIL_2026[[#This Row],[RECUPERO]]/D1_ABRIL_2026[[#This Row],[META]],""))</f>
        <v>0.96927835051546396</v>
      </c>
      <c r="E43" s="35" t="str">
        <f>D1_ABRIL_2026[[#This Row],[SUPER]]</f>
        <v>JOHAN</v>
      </c>
      <c r="F43" t="s">
        <v>80</v>
      </c>
      <c r="G43" s="36">
        <v>47010</v>
      </c>
      <c r="H43" cm="1">
        <f t="array" ref="H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5" cm="1">
        <f t="array" ref="I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5" t="str" cm="1">
        <f t="array" ref="J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5"/>
      <c r="M43" s="5">
        <f>DATA_ABRIL_2026[[#This Row],[RECUPERO]]/DATA_ABRIL_2026[[#This Row],[META]]</f>
        <v>7.3298969072164946E-2</v>
      </c>
      <c r="N43" s="5">
        <f>6-ROUNDUP(_xlfn.RANK.EQ(DATA_ABRIL_2026[[#This Row],[AL_AC]],DATA_ABRIL_2026[AL_AC],0)/(COUNTA(DATA_ABRIL_2026[AL_AC])/5),0)</f>
        <v>1</v>
      </c>
      <c r="O43" s="54" t="str">
        <f>IFERROR(VLOOKUP(DATA_ABRIL_2026[[#This Row],[ASER_]],$B:$G,4,0),"")</f>
        <v>JORGE</v>
      </c>
      <c r="P43" s="6">
        <f>SUM(DATA_ABRIL_2026[[#This Row],[1]:[30]])</f>
        <v>3555</v>
      </c>
      <c r="Q43" s="6">
        <f>VLOOKUP(DATA_ABRIL_2026[[#This Row],[ASER_]],D1_ABRIL_2026[[ASESOR_CRR]:[META]],2,0)</f>
        <v>48500</v>
      </c>
      <c r="R43" t="s">
        <v>50</v>
      </c>
      <c r="S43">
        <v>130</v>
      </c>
      <c r="X43" s="5"/>
      <c r="Y43" s="6"/>
      <c r="Z43" s="6"/>
      <c r="AA43" s="6"/>
      <c r="AB43" s="6"/>
      <c r="AC43" s="6"/>
      <c r="AD43" s="6">
        <v>305</v>
      </c>
      <c r="AE43" s="6">
        <v>900</v>
      </c>
      <c r="AF43" s="6"/>
      <c r="AG43" s="6"/>
      <c r="AH43" s="6"/>
      <c r="AI43" s="6">
        <v>220</v>
      </c>
      <c r="AJ43" s="6"/>
      <c r="AK43" s="6">
        <v>2000</v>
      </c>
      <c r="AL43" s="6"/>
      <c r="AM43" s="6"/>
      <c r="AN43" s="6"/>
      <c r="AO43" s="6"/>
      <c r="AP43" s="6"/>
      <c r="AQ43" s="6"/>
      <c r="AR43" s="6"/>
      <c r="AS43" s="54" t="str" cm="1">
        <f t="array" ref="AS4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CG43" t="s">
        <v>637</v>
      </c>
      <c r="CH43" t="s">
        <v>125</v>
      </c>
      <c r="CI43" t="s">
        <v>60</v>
      </c>
      <c r="CJ43">
        <v>46135</v>
      </c>
      <c r="CK43">
        <v>1</v>
      </c>
      <c r="CL43">
        <v>1</v>
      </c>
      <c r="CN43">
        <v>1</v>
      </c>
      <c r="CP43">
        <v>0</v>
      </c>
      <c r="CQ43">
        <v>0</v>
      </c>
      <c r="CR43">
        <v>0.20966435185185187</v>
      </c>
      <c r="CS43">
        <v>0.15414351851851851</v>
      </c>
      <c r="CT43">
        <v>54</v>
      </c>
      <c r="CU43">
        <v>103</v>
      </c>
      <c r="CV43">
        <v>10</v>
      </c>
      <c r="CW43">
        <v>3.6</v>
      </c>
      <c r="CX43">
        <v>37842</v>
      </c>
      <c r="CY43">
        <v>0.1852</v>
      </c>
      <c r="CZ43">
        <v>4</v>
      </c>
      <c r="DA43">
        <v>0.4</v>
      </c>
      <c r="DB43">
        <v>11750</v>
      </c>
      <c r="DC43">
        <v>2938</v>
      </c>
      <c r="DD43">
        <v>11750</v>
      </c>
      <c r="DE43">
        <v>1</v>
      </c>
      <c r="DF43">
        <v>0.13439999999999999</v>
      </c>
      <c r="DG43">
        <v>96</v>
      </c>
      <c r="DH43">
        <v>2938</v>
      </c>
    </row>
    <row r="44" spans="1:112" x14ac:dyDescent="0.25">
      <c r="A44" s="34" t="str" cm="1">
        <f t="array" ref="A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TINTAYA</v>
      </c>
      <c r="C44" s="34" cm="1">
        <f t="array" ref="C44">_xlfn.XLOOKUP(1,(TablaMeta[CONCAT]=$M$3&amp;$N$3&amp;D1_ABRIL_2026[[#This Row],[SUPER]])*(TablaMeta[SEGG]=D1_ABRIL_2026[[#This Row],[SEGMENTO]]),TablaMeta[Meta_Asesor])</f>
        <v>48500</v>
      </c>
      <c r="D44" s="35">
        <f>IF(D1_ABRIL_2026[[#This Row],[RECUPERO]]="VACACIONES","VACACIONES",IFERROR(D1_ABRIL_2026[[#This Row],[RECUPERO]]/D1_ABRIL_2026[[#This Row],[META]],""))</f>
        <v>0.90045360824742271</v>
      </c>
      <c r="E44" s="35" t="str">
        <f>D1_ABRIL_2026[[#This Row],[SUPER]]</f>
        <v>JOHAN</v>
      </c>
      <c r="F44" t="s">
        <v>75</v>
      </c>
      <c r="G44" s="36">
        <v>43672</v>
      </c>
      <c r="H44" cm="1">
        <f t="array" ref="H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5" cm="1">
        <f t="array" ref="I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5" t="str" cm="1">
        <f t="array" ref="J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5"/>
      <c r="M44" s="5">
        <f>DATA_ABRIL_2026[[#This Row],[RECUPERO]]/DATA_ABRIL_2026[[#This Row],[META]]</f>
        <v>1.1446391752577321</v>
      </c>
      <c r="N44" s="5">
        <f>6-ROUNDUP(_xlfn.RANK.EQ(DATA_ABRIL_2026[[#This Row],[AL_AC]],DATA_ABRIL_2026[AL_AC],0)/(COUNTA(DATA_ABRIL_2026[AL_AC])/5),0)</f>
        <v>4</v>
      </c>
      <c r="O44" s="54" t="str">
        <f>IFERROR(VLOOKUP(DATA_ABRIL_2026[[#This Row],[ASER_]],$B:$G,4,0),"")</f>
        <v>JORGE</v>
      </c>
      <c r="P44" s="6">
        <f>SUM(DATA_ABRIL_2026[[#This Row],[1]:[30]])</f>
        <v>55515</v>
      </c>
      <c r="Q44" s="6">
        <f>VLOOKUP(DATA_ABRIL_2026[[#This Row],[ASER_]],D1_ABRIL_2026[[ASESOR_CRR]:[META]],2,0)</f>
        <v>48500</v>
      </c>
      <c r="R44" t="s">
        <v>23</v>
      </c>
      <c r="S44">
        <v>2770</v>
      </c>
      <c r="V44">
        <v>3130</v>
      </c>
      <c r="W44">
        <v>578</v>
      </c>
      <c r="Y44">
        <v>580</v>
      </c>
      <c r="Z44">
        <v>1768</v>
      </c>
      <c r="AB44" s="6">
        <v>300</v>
      </c>
      <c r="AC44" s="6">
        <v>200</v>
      </c>
      <c r="AD44" s="6">
        <v>1450</v>
      </c>
      <c r="AE44" s="6">
        <v>2110</v>
      </c>
      <c r="AF44" s="6">
        <v>2700</v>
      </c>
      <c r="AG44" s="6">
        <v>250</v>
      </c>
      <c r="AH44" s="6">
        <v>5000</v>
      </c>
      <c r="AI44" s="6">
        <v>450</v>
      </c>
      <c r="AJ44" s="6">
        <v>1325</v>
      </c>
      <c r="AK44" s="6">
        <v>8000</v>
      </c>
      <c r="AL44" s="6"/>
      <c r="AM44" s="6"/>
      <c r="AN44" s="6"/>
      <c r="AO44" s="6">
        <v>7910</v>
      </c>
      <c r="AP44" s="6">
        <v>800</v>
      </c>
      <c r="AQ44">
        <v>2225</v>
      </c>
      <c r="AR44">
        <v>13969</v>
      </c>
      <c r="AS44" s="54" t="str" cm="1">
        <f t="array" ref="AS4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CG44" t="s">
        <v>637</v>
      </c>
      <c r="CH44" t="s">
        <v>125</v>
      </c>
      <c r="CI44" t="s">
        <v>80</v>
      </c>
      <c r="CJ44">
        <v>46128</v>
      </c>
      <c r="CK44">
        <v>1</v>
      </c>
      <c r="CL44">
        <v>1</v>
      </c>
      <c r="CN44">
        <v>1</v>
      </c>
      <c r="CP44">
        <v>4.6296296296296294E-5</v>
      </c>
      <c r="CQ44">
        <v>4.6296296296296294E-5</v>
      </c>
      <c r="CR44">
        <v>0.2351273148148148</v>
      </c>
      <c r="CS44">
        <v>0.10861111111111112</v>
      </c>
      <c r="CT44">
        <v>158</v>
      </c>
      <c r="CU44">
        <v>252</v>
      </c>
      <c r="CV44">
        <v>13</v>
      </c>
      <c r="CW44">
        <v>2</v>
      </c>
      <c r="CX44">
        <v>13105</v>
      </c>
      <c r="CY44">
        <v>8.2299999999999998E-2</v>
      </c>
      <c r="CZ44">
        <v>1</v>
      </c>
      <c r="DA44">
        <v>7.6899999999999996E-2</v>
      </c>
      <c r="DB44">
        <v>300</v>
      </c>
      <c r="DC44">
        <v>300</v>
      </c>
      <c r="DD44">
        <v>300</v>
      </c>
      <c r="DE44">
        <v>1</v>
      </c>
      <c r="DF44">
        <v>1.2917000000000001</v>
      </c>
      <c r="DG44">
        <v>96</v>
      </c>
      <c r="DH44">
        <v>300</v>
      </c>
    </row>
    <row r="45" spans="1:112" x14ac:dyDescent="0.25">
      <c r="A45" s="34" t="str" cm="1">
        <f t="array" ref="A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ANALUCIA PONCE</v>
      </c>
      <c r="C45" s="34" cm="1">
        <f t="array" ref="C45">_xlfn.XLOOKUP(1,(TablaMeta[CONCAT]=$M$3&amp;$N$3&amp;D1_ABRIL_2026[[#This Row],[SUPER]])*(TablaMeta[SEGG]=D1_ABRIL_2026[[#This Row],[SEGMENTO]]),TablaMeta[Meta_Asesor])</f>
        <v>48500</v>
      </c>
      <c r="D45" s="35">
        <f>IF(D1_ABRIL_2026[[#This Row],[RECUPERO]]="VACACIONES","VACACIONES",IFERROR(D1_ABRIL_2026[[#This Row],[RECUPERO]]/D1_ABRIL_2026[[#This Row],[META]],""))</f>
        <v>0.7580412371134021</v>
      </c>
      <c r="E45" s="35" t="str">
        <f>D1_ABRIL_2026[[#This Row],[SUPER]]</f>
        <v>JOHAN</v>
      </c>
      <c r="F45" t="s">
        <v>60</v>
      </c>
      <c r="G45" s="36">
        <v>36765</v>
      </c>
      <c r="H45" cm="1">
        <f t="array" ref="H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5" cm="1">
        <f t="array" ref="I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5" t="str" cm="1">
        <f t="array" ref="J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5"/>
      <c r="M45" s="5">
        <f>DATA_ABRIL_2026[[#This Row],[RECUPERO]]/DATA_ABRIL_2026[[#This Row],[META]]</f>
        <v>1.8801785714285715</v>
      </c>
      <c r="N45" s="5">
        <f>6-ROUNDUP(_xlfn.RANK.EQ(DATA_ABRIL_2026[[#This Row],[AL_AC]],DATA_ABRIL_2026[AL_AC],0)/(COUNTA(DATA_ABRIL_2026[AL_AC])/5),0)</f>
        <v>5</v>
      </c>
      <c r="O45" s="54" t="str">
        <f>IFERROR(VLOOKUP(DATA_ABRIL_2026[[#This Row],[ASER_]],$B:$G,4,0),"")</f>
        <v>SANDY</v>
      </c>
      <c r="P45" s="6">
        <f>SUM(DATA_ABRIL_2026[[#This Row],[1]:[30]])</f>
        <v>52645</v>
      </c>
      <c r="Q45" s="6">
        <f>VLOOKUP(DATA_ABRIL_2026[[#This Row],[ASER_]],D1_ABRIL_2026[[ASESOR_CRR]:[META]],2,0)</f>
        <v>28000</v>
      </c>
      <c r="R45" t="s">
        <v>68</v>
      </c>
      <c r="S45">
        <v>7700</v>
      </c>
      <c r="U45">
        <v>300</v>
      </c>
      <c r="V45">
        <v>3200</v>
      </c>
      <c r="X45">
        <v>10600</v>
      </c>
      <c r="Y45">
        <v>4000</v>
      </c>
      <c r="AA45">
        <v>500</v>
      </c>
      <c r="AB45" s="6"/>
      <c r="AC45" s="6">
        <v>232</v>
      </c>
      <c r="AD45" s="6"/>
      <c r="AE45" s="6">
        <v>500</v>
      </c>
      <c r="AF45" s="6">
        <v>4000</v>
      </c>
      <c r="AG45" s="6"/>
      <c r="AH45" s="6">
        <v>500</v>
      </c>
      <c r="AI45" s="6"/>
      <c r="AJ45" s="6">
        <v>950</v>
      </c>
      <c r="AK45" s="6">
        <v>360</v>
      </c>
      <c r="AL45" s="6">
        <v>1000</v>
      </c>
      <c r="AM45" s="6"/>
      <c r="AN45" s="6"/>
      <c r="AO45" s="6"/>
      <c r="AP45" s="6"/>
      <c r="AQ45">
        <v>15000</v>
      </c>
      <c r="AR45">
        <v>3803</v>
      </c>
      <c r="AS45" s="54" t="str" cm="1">
        <f t="array" ref="AS4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CG45" t="s">
        <v>637</v>
      </c>
      <c r="CH45" t="s">
        <v>125</v>
      </c>
      <c r="CI45" t="s">
        <v>26</v>
      </c>
      <c r="CJ45">
        <v>46118</v>
      </c>
      <c r="CK45">
        <v>1</v>
      </c>
      <c r="CL45">
        <v>1</v>
      </c>
      <c r="CN45">
        <v>1</v>
      </c>
      <c r="CP45">
        <v>5.7870370370370373E-5</v>
      </c>
      <c r="CQ45">
        <v>5.7870370370370373E-5</v>
      </c>
      <c r="CR45">
        <v>0.27243055555555556</v>
      </c>
      <c r="CS45">
        <v>8.0069444444444443E-2</v>
      </c>
      <c r="CT45">
        <v>137</v>
      </c>
      <c r="CU45">
        <v>280</v>
      </c>
      <c r="CV45">
        <v>17</v>
      </c>
      <c r="CW45" t="s">
        <v>673</v>
      </c>
      <c r="CX45">
        <v>26638</v>
      </c>
      <c r="CY45">
        <v>0.1241</v>
      </c>
      <c r="CZ45">
        <v>2</v>
      </c>
      <c r="DA45">
        <v>0.1176</v>
      </c>
      <c r="DB45">
        <v>10400</v>
      </c>
      <c r="DC45">
        <v>5200</v>
      </c>
      <c r="DD45">
        <v>10400</v>
      </c>
      <c r="DE45">
        <v>1</v>
      </c>
      <c r="DF45">
        <v>0.13719999999999999</v>
      </c>
      <c r="DG45">
        <v>96</v>
      </c>
      <c r="DH45">
        <v>5200</v>
      </c>
    </row>
    <row r="46" spans="1:112" x14ac:dyDescent="0.25">
      <c r="A46" s="34" t="str" cm="1">
        <f t="array" ref="A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VICUNA</v>
      </c>
      <c r="C46" s="34" cm="1">
        <f t="array" ref="C46">_xlfn.XLOOKUP(1,(TablaMeta[CONCAT]=$M$3&amp;$N$3&amp;D1_ABRIL_2026[[#This Row],[SUPER]])*(TablaMeta[SEGG]=D1_ABRIL_2026[[#This Row],[SEGMENTO]]),TablaMeta[Meta_Asesor])</f>
        <v>48500</v>
      </c>
      <c r="D46" s="35">
        <f>IF(D1_ABRIL_2026[[#This Row],[RECUPERO]]="VACACIONES","VACACIONES",IFERROR(D1_ABRIL_2026[[#This Row],[RECUPERO]]/D1_ABRIL_2026[[#This Row],[META]],""))</f>
        <v>0.63148453608247423</v>
      </c>
      <c r="E46" s="35" t="str">
        <f>D1_ABRIL_2026[[#This Row],[SUPER]]</f>
        <v>JOHAN</v>
      </c>
      <c r="F46" t="s">
        <v>12</v>
      </c>
      <c r="G46" s="36">
        <v>30627</v>
      </c>
      <c r="H46" cm="1">
        <f t="array" ref="H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5" cm="1">
        <f t="array" ref="I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5" t="str" cm="1">
        <f t="array" ref="J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DATA_ABRIL_2026[[#This Row],[RECUPERO]]/DATA_ABRIL_2026[[#This Row],[META]]</f>
        <v>1.0010857142857144</v>
      </c>
      <c r="N46" s="5">
        <f>6-ROUNDUP(_xlfn.RANK.EQ(DATA_ABRIL_2026[[#This Row],[AL_AC]],DATA_ABRIL_2026[AL_AC],0)/(COUNTA(DATA_ABRIL_2026[AL_AC])/5),0)</f>
        <v>4</v>
      </c>
      <c r="O46" s="54" t="str">
        <f>IFERROR(VLOOKUP(DATA_ABRIL_2026[[#This Row],[ASER_]],$B:$G,4,0),"")</f>
        <v>SANDY</v>
      </c>
      <c r="P46" s="6">
        <f>SUM(DATA_ABRIL_2026[[#This Row],[1]:[30]])</f>
        <v>28030.400000000001</v>
      </c>
      <c r="Q46" s="6">
        <f>VLOOKUP(DATA_ABRIL_2026[[#This Row],[ASER_]],D1_ABRIL_2026[[ASESOR_CRR]:[META]],2,0)</f>
        <v>28000</v>
      </c>
      <c r="R46" t="s">
        <v>29</v>
      </c>
      <c r="S46">
        <v>563.4</v>
      </c>
      <c r="V46">
        <v>2000</v>
      </c>
      <c r="W46">
        <v>1570</v>
      </c>
      <c r="X46">
        <v>405</v>
      </c>
      <c r="Y46">
        <v>155</v>
      </c>
      <c r="Z46">
        <v>1245</v>
      </c>
      <c r="AB46" s="6">
        <v>584</v>
      </c>
      <c r="AC46" s="6">
        <v>200</v>
      </c>
      <c r="AD46" s="6">
        <v>900</v>
      </c>
      <c r="AE46" s="6">
        <v>1261</v>
      </c>
      <c r="AF46" s="6">
        <v>5000</v>
      </c>
      <c r="AG46" s="6"/>
      <c r="AH46" s="6">
        <v>988</v>
      </c>
      <c r="AI46" s="6">
        <v>500</v>
      </c>
      <c r="AJ46" s="6">
        <v>230</v>
      </c>
      <c r="AK46" s="6">
        <v>1250</v>
      </c>
      <c r="AL46" s="6">
        <v>680</v>
      </c>
      <c r="AM46" s="6">
        <v>1500</v>
      </c>
      <c r="AN46" s="6"/>
      <c r="AO46" s="6">
        <v>517</v>
      </c>
      <c r="AP46" s="6"/>
      <c r="AQ46">
        <v>400</v>
      </c>
      <c r="AR46">
        <v>8082</v>
      </c>
      <c r="AS46" s="54" t="str" cm="1">
        <f t="array" ref="AS4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6" s="45"/>
      <c r="AY46" s="45"/>
      <c r="AZ46" s="45"/>
      <c r="BA46" s="45"/>
      <c r="BB46" s="45"/>
      <c r="BC46" s="45"/>
      <c r="BD46" s="45"/>
      <c r="BE46" s="45"/>
      <c r="BF46" s="45"/>
      <c r="BG46" s="45"/>
      <c r="BH46" s="45"/>
      <c r="CG46" t="s">
        <v>637</v>
      </c>
      <c r="CH46" t="s">
        <v>125</v>
      </c>
      <c r="CI46" t="s">
        <v>75</v>
      </c>
      <c r="CJ46">
        <v>46120</v>
      </c>
      <c r="CK46">
        <v>1</v>
      </c>
      <c r="CL46">
        <v>1</v>
      </c>
      <c r="CN46">
        <v>1</v>
      </c>
      <c r="CP46">
        <v>9.2592592592592588E-5</v>
      </c>
      <c r="CQ46">
        <v>9.2592592592592588E-5</v>
      </c>
      <c r="CR46">
        <v>0.24151620370370369</v>
      </c>
      <c r="CS46">
        <v>9.4120370370370368E-2</v>
      </c>
      <c r="CT46">
        <v>133</v>
      </c>
      <c r="CU46">
        <v>251</v>
      </c>
      <c r="CV46">
        <v>7</v>
      </c>
      <c r="CW46" t="s">
        <v>806</v>
      </c>
      <c r="CX46">
        <v>38678</v>
      </c>
      <c r="CY46">
        <v>5.2600000000000001E-2</v>
      </c>
      <c r="CZ46">
        <v>1</v>
      </c>
      <c r="DA46">
        <v>0.1429</v>
      </c>
      <c r="DB46">
        <v>900</v>
      </c>
      <c r="DC46">
        <v>900</v>
      </c>
      <c r="DD46">
        <v>900</v>
      </c>
      <c r="DE46">
        <v>1</v>
      </c>
      <c r="DF46">
        <v>0.31440000000000001</v>
      </c>
      <c r="DG46">
        <v>96</v>
      </c>
      <c r="DH46">
        <v>900</v>
      </c>
    </row>
    <row r="47" spans="1:112" x14ac:dyDescent="0.25">
      <c r="A47" s="34" t="str" cm="1">
        <f t="array" ref="A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VILLAR</v>
      </c>
      <c r="C47" s="34" cm="1">
        <f t="array" ref="C47">_xlfn.XLOOKUP(1,(TablaMeta[CONCAT]=$M$3&amp;$N$3&amp;D1_ABRIL_2026[[#This Row],[SUPER]])*(TablaMeta[SEGG]=D1_ABRIL_2026[[#This Row],[SEGMENTO]]),TablaMeta[Meta_Asesor])</f>
        <v>48500</v>
      </c>
      <c r="D47" s="35">
        <f>IF(D1_ABRIL_2026[[#This Row],[RECUPERO]]="VACACIONES","VACACIONES",IFERROR(D1_ABRIL_2026[[#This Row],[RECUPERO]]/D1_ABRIL_2026[[#This Row],[META]],""))</f>
        <v>0.61006185567010307</v>
      </c>
      <c r="E47" s="35" t="str">
        <f>D1_ABRIL_2026[[#This Row],[SUPER]]</f>
        <v>JOHAN</v>
      </c>
      <c r="F47" t="s">
        <v>72</v>
      </c>
      <c r="G47" s="36">
        <v>29588</v>
      </c>
      <c r="H47" cm="1">
        <f t="array" ref="H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5" cm="1">
        <f t="array" ref="I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5" t="str" cm="1">
        <f t="array" ref="J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DATA_ABRIL_2026[[#This Row],[RECUPERO]]/DATA_ABRIL_2026[[#This Row],[META]]</f>
        <v>0.45311340206185569</v>
      </c>
      <c r="N47" s="5">
        <f>6-ROUNDUP(_xlfn.RANK.EQ(DATA_ABRIL_2026[[#This Row],[AL_AC]],DATA_ABRIL_2026[AL_AC],0)/(COUNTA(DATA_ABRIL_2026[AL_AC])/5),0)</f>
        <v>1</v>
      </c>
      <c r="O47" s="54" t="str">
        <f>IFERROR(VLOOKUP(DATA_ABRIL_2026[[#This Row],[ASER_]],$B:$G,4,0),"")</f>
        <v>JORGE</v>
      </c>
      <c r="P47" s="6">
        <f>SUM(DATA_ABRIL_2026[[#This Row],[1]:[30]])</f>
        <v>21976</v>
      </c>
      <c r="Q47" s="6">
        <f>VLOOKUP(DATA_ABRIL_2026[[#This Row],[ASER_]],D1_ABRIL_2026[[ASESOR_CRR]:[META]],2,0)</f>
        <v>48500</v>
      </c>
      <c r="R47" t="s">
        <v>25</v>
      </c>
      <c r="S47">
        <v>400</v>
      </c>
      <c r="T47">
        <v>141</v>
      </c>
      <c r="V47">
        <v>197.5</v>
      </c>
      <c r="W47">
        <v>5000</v>
      </c>
      <c r="AB47" s="6"/>
      <c r="AC47" s="6">
        <v>2500</v>
      </c>
      <c r="AD47" s="6">
        <v>390</v>
      </c>
      <c r="AE47" s="6"/>
      <c r="AF47" s="6">
        <v>4000</v>
      </c>
      <c r="AG47" s="6"/>
      <c r="AH47" s="6">
        <v>250</v>
      </c>
      <c r="AI47" s="6"/>
      <c r="AJ47" s="6">
        <v>600</v>
      </c>
      <c r="AK47" s="6">
        <v>350</v>
      </c>
      <c r="AL47" s="6">
        <v>3800</v>
      </c>
      <c r="AM47" s="6"/>
      <c r="AN47" s="6"/>
      <c r="AO47" s="6"/>
      <c r="AP47" s="6"/>
      <c r="AR47">
        <v>4347.5</v>
      </c>
      <c r="AS47" s="54" t="str" cm="1">
        <f t="array" ref="AS4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CG47" t="s">
        <v>637</v>
      </c>
      <c r="CH47" t="s">
        <v>125</v>
      </c>
      <c r="CI47" t="s">
        <v>75</v>
      </c>
      <c r="CJ47">
        <v>46127</v>
      </c>
      <c r="CK47">
        <v>1</v>
      </c>
      <c r="CL47">
        <v>1</v>
      </c>
      <c r="CN47">
        <v>1</v>
      </c>
      <c r="CP47">
        <v>3.8194444444444446E-4</v>
      </c>
      <c r="CQ47">
        <v>3.8194444444444446E-4</v>
      </c>
      <c r="CR47">
        <v>0.2167476851851852</v>
      </c>
      <c r="CS47">
        <v>0.11714120370370371</v>
      </c>
      <c r="CT47">
        <v>93</v>
      </c>
      <c r="CU47">
        <v>197</v>
      </c>
      <c r="CV47">
        <v>18</v>
      </c>
      <c r="CW47" t="s">
        <v>963</v>
      </c>
      <c r="CX47">
        <v>21895</v>
      </c>
      <c r="CY47">
        <v>0.19350000000000001</v>
      </c>
      <c r="CZ47">
        <v>2</v>
      </c>
      <c r="DA47">
        <v>0.1111</v>
      </c>
      <c r="DB47">
        <v>2680</v>
      </c>
      <c r="DC47">
        <v>1340</v>
      </c>
      <c r="DD47">
        <v>2680</v>
      </c>
      <c r="DE47">
        <v>1</v>
      </c>
      <c r="DF47">
        <v>0.18060000000000001</v>
      </c>
      <c r="DG47">
        <v>96</v>
      </c>
      <c r="DH47">
        <v>1340</v>
      </c>
    </row>
    <row r="48" spans="1:112" x14ac:dyDescent="0.25">
      <c r="A48" s="34" t="str" cm="1">
        <f t="array" ref="A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LAZARO</v>
      </c>
      <c r="C48" s="34" cm="1">
        <f t="array" ref="C48">_xlfn.XLOOKUP(1,(TablaMeta[CONCAT]=$M$3&amp;$N$3&amp;D1_ABRIL_2026[[#This Row],[SUPER]])*(TablaMeta[SEGG]=D1_ABRIL_2026[[#This Row],[SEGMENTO]]),TablaMeta[Meta_Asesor])</f>
        <v>48500</v>
      </c>
      <c r="D48" s="35">
        <f>IF(D1_ABRIL_2026[[#This Row],[RECUPERO]]="VACACIONES","VACACIONES",IFERROR(D1_ABRIL_2026[[#This Row],[RECUPERO]]/D1_ABRIL_2026[[#This Row],[META]],""))</f>
        <v>0.53338144329896908</v>
      </c>
      <c r="E48" s="35" t="str">
        <f>D1_ABRIL_2026[[#This Row],[SUPER]]</f>
        <v>JOHAN</v>
      </c>
      <c r="F48" t="s">
        <v>26</v>
      </c>
      <c r="G48" s="36">
        <v>25869</v>
      </c>
      <c r="H48" cm="1">
        <f t="array" ref="H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5" cm="1">
        <f t="array" ref="I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5" t="str" cm="1">
        <f t="array" ref="J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DATA_ABRIL_2026[[#This Row],[RECUPERO]]/DATA_ABRIL_2026[[#This Row],[META]]</f>
        <v>1.0908461538461538</v>
      </c>
      <c r="N48" s="5">
        <f>6-ROUNDUP(_xlfn.RANK.EQ(DATA_ABRIL_2026[[#This Row],[AL_AC]],DATA_ABRIL_2026[AL_AC],0)/(COUNTA(DATA_ABRIL_2026[AL_AC])/5),0)</f>
        <v>4</v>
      </c>
      <c r="O48" s="54" t="str">
        <f>IFERROR(VLOOKUP(DATA_ABRIL_2026[[#This Row],[ASER_]],$B:$G,4,0),"")</f>
        <v>KENNETH</v>
      </c>
      <c r="P48" s="6">
        <f>SUM(DATA_ABRIL_2026[[#This Row],[1]:[30]])</f>
        <v>56724</v>
      </c>
      <c r="Q48" s="6">
        <f>VLOOKUP(DATA_ABRIL_2026[[#This Row],[ASER_]],D1_ABRIL_2026[[ASESOR_CRR]:[META]],2,0)</f>
        <v>52000</v>
      </c>
      <c r="R48" t="s">
        <v>38</v>
      </c>
      <c r="V48">
        <v>600</v>
      </c>
      <c r="Y48">
        <v>5000</v>
      </c>
      <c r="AB48" s="6">
        <v>500</v>
      </c>
      <c r="AC48" s="6">
        <v>1525</v>
      </c>
      <c r="AD48" s="6">
        <v>2300</v>
      </c>
      <c r="AE48" s="6">
        <v>300</v>
      </c>
      <c r="AF48" s="6">
        <v>3350</v>
      </c>
      <c r="AG48" s="6"/>
      <c r="AH48" s="6">
        <v>6000</v>
      </c>
      <c r="AI48" s="6">
        <v>1526</v>
      </c>
      <c r="AJ48" s="6">
        <v>1280</v>
      </c>
      <c r="AK48" s="6"/>
      <c r="AL48" s="6">
        <v>7550</v>
      </c>
      <c r="AM48" s="6">
        <v>452</v>
      </c>
      <c r="AN48" s="6"/>
      <c r="AO48" s="6">
        <v>2600</v>
      </c>
      <c r="AP48" s="6">
        <v>10211</v>
      </c>
      <c r="AQ48">
        <v>10500</v>
      </c>
      <c r="AR48">
        <v>3030</v>
      </c>
      <c r="AS48" s="54" t="str" cm="1">
        <f t="array" ref="AS4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CG48" t="s">
        <v>637</v>
      </c>
      <c r="CH48" t="s">
        <v>2</v>
      </c>
      <c r="CI48" t="s">
        <v>81</v>
      </c>
      <c r="CJ48">
        <v>46121</v>
      </c>
      <c r="CK48">
        <v>1</v>
      </c>
      <c r="CL48">
        <v>1</v>
      </c>
      <c r="CM48">
        <v>1</v>
      </c>
      <c r="CP48">
        <v>1.0243055555555556E-2</v>
      </c>
      <c r="CQ48">
        <v>1.0243055555555556E-2</v>
      </c>
      <c r="CR48">
        <v>0.34259259259259262</v>
      </c>
      <c r="CS48">
        <v>8.261574074074074E-2</v>
      </c>
      <c r="CT48">
        <v>115</v>
      </c>
      <c r="CU48">
        <v>172</v>
      </c>
      <c r="CV48">
        <v>14</v>
      </c>
      <c r="CW48" t="s">
        <v>708</v>
      </c>
      <c r="CX48">
        <v>19507</v>
      </c>
      <c r="CY48">
        <v>0.1217</v>
      </c>
      <c r="CZ48">
        <v>2</v>
      </c>
      <c r="DA48">
        <v>0.1429</v>
      </c>
      <c r="DB48">
        <v>590</v>
      </c>
      <c r="DC48">
        <v>295</v>
      </c>
      <c r="DD48">
        <v>590</v>
      </c>
      <c r="DE48">
        <v>1</v>
      </c>
      <c r="DF48">
        <v>0.82589999999999997</v>
      </c>
      <c r="DG48">
        <v>96</v>
      </c>
      <c r="DH48">
        <v>295</v>
      </c>
    </row>
    <row r="49" spans="1:112" x14ac:dyDescent="0.25">
      <c r="A49" s="34" t="str" cm="1">
        <f t="array" ref="A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ALEIDITH GUEVARA</v>
      </c>
      <c r="C49" s="34" cm="1">
        <f t="array" ref="C49">_xlfn.XLOOKUP(1,(TablaMeta[CONCAT]=$M$3&amp;$N$3&amp;D1_ABRIL_2026[[#This Row],[SUPER]])*(TablaMeta[SEGG]=D1_ABRIL_2026[[#This Row],[SEGMENTO]]),TablaMeta[Meta_Asesor])</f>
        <v>48500</v>
      </c>
      <c r="D49" s="35">
        <f>IF(D1_ABRIL_2026[[#This Row],[RECUPERO]]="VACACIONES","VACACIONES",IFERROR(D1_ABRIL_2026[[#This Row],[RECUPERO]]/D1_ABRIL_2026[[#This Row],[META]],""))</f>
        <v>0.464680412371134</v>
      </c>
      <c r="E49" s="35" t="str">
        <f>D1_ABRIL_2026[[#This Row],[SUPER]]</f>
        <v>JOHAN</v>
      </c>
      <c r="F49" t="s">
        <v>18</v>
      </c>
      <c r="G49" s="36">
        <v>22537</v>
      </c>
      <c r="H49" cm="1">
        <f t="array" ref="H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5" cm="1">
        <f t="array" ref="I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5" t="str" cm="1">
        <f t="array" ref="J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DATA_ABRIL_2026[[#This Row],[RECUPERO]]/DATA_ABRIL_2026[[#This Row],[META]]</f>
        <v>0.90045360824742271</v>
      </c>
      <c r="N49" s="5">
        <f>6-ROUNDUP(_xlfn.RANK.EQ(DATA_ABRIL_2026[[#This Row],[AL_AC]],DATA_ABRIL_2026[AL_AC],0)/(COUNTA(DATA_ABRIL_2026[AL_AC])/5),0)</f>
        <v>3</v>
      </c>
      <c r="O49" s="54" t="str">
        <f>IFERROR(VLOOKUP(DATA_ABRIL_2026[[#This Row],[ASER_]],$B:$G,4,0),"")</f>
        <v>JOHAN</v>
      </c>
      <c r="P49" s="6">
        <f>SUM(DATA_ABRIL_2026[[#This Row],[1]:[30]])</f>
        <v>43672</v>
      </c>
      <c r="Q49" s="6">
        <f>VLOOKUP(DATA_ABRIL_2026[[#This Row],[ASER_]],D1_ABRIL_2026[[ASESOR_CRR]:[META]],2,0)</f>
        <v>48500</v>
      </c>
      <c r="R49" t="s">
        <v>75</v>
      </c>
      <c r="X49">
        <v>900</v>
      </c>
      <c r="AB49" s="6"/>
      <c r="AC49" s="6"/>
      <c r="AD49" s="6">
        <v>2000</v>
      </c>
      <c r="AE49" s="6">
        <v>2933</v>
      </c>
      <c r="AF49" s="6">
        <v>2900</v>
      </c>
      <c r="AG49" s="6"/>
      <c r="AH49" s="6">
        <v>10750</v>
      </c>
      <c r="AI49" s="6"/>
      <c r="AJ49" s="6">
        <v>2650</v>
      </c>
      <c r="AK49" s="6">
        <v>57</v>
      </c>
      <c r="AL49" s="6"/>
      <c r="AM49" s="6"/>
      <c r="AN49" s="6"/>
      <c r="AO49" s="6">
        <v>8500</v>
      </c>
      <c r="AP49" s="6">
        <v>2132</v>
      </c>
      <c r="AQ49" s="6">
        <v>4905</v>
      </c>
      <c r="AR49">
        <v>5945</v>
      </c>
      <c r="AS49" s="54" t="str" cm="1">
        <f t="array" ref="AS4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9" s="45"/>
      <c r="AY49" s="45"/>
      <c r="AZ49" s="45"/>
      <c r="BA49" s="45"/>
      <c r="BB49" s="45"/>
      <c r="BC49" s="45"/>
      <c r="BD49" s="45"/>
      <c r="BE49" s="45"/>
      <c r="BF49" s="45"/>
      <c r="BG49" s="45"/>
      <c r="BH49" s="45"/>
      <c r="CG49" t="s">
        <v>637</v>
      </c>
      <c r="CH49" t="s">
        <v>2</v>
      </c>
      <c r="CI49" t="s">
        <v>24</v>
      </c>
      <c r="CJ49">
        <v>46121</v>
      </c>
      <c r="CK49">
        <v>1</v>
      </c>
      <c r="CL49">
        <v>1</v>
      </c>
      <c r="CM49">
        <v>1</v>
      </c>
      <c r="CP49">
        <v>9.432870370370371E-3</v>
      </c>
      <c r="CQ49">
        <v>9.432870370370371E-3</v>
      </c>
      <c r="CR49">
        <v>0.3051388888888889</v>
      </c>
      <c r="CS49">
        <v>0.11993055555555555</v>
      </c>
      <c r="CT49">
        <v>74</v>
      </c>
      <c r="CU49">
        <v>111</v>
      </c>
      <c r="CV49">
        <v>15</v>
      </c>
      <c r="CW49" t="s">
        <v>677</v>
      </c>
      <c r="CX49">
        <v>14835</v>
      </c>
      <c r="CY49">
        <v>0.20269999999999999</v>
      </c>
      <c r="DG49">
        <v>96</v>
      </c>
    </row>
    <row r="50" spans="1:112" x14ac:dyDescent="0.25">
      <c r="A50" s="34" t="str" cm="1">
        <f t="array" ref="A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TASAYCO</v>
      </c>
      <c r="C50" s="34" cm="1">
        <f t="array" ref="C50">_xlfn.XLOOKUP(1,(TablaMeta[CONCAT]=$M$3&amp;$N$3&amp;D1_ABRIL_2026[[#This Row],[SUPER]])*(TablaMeta[SEGG]=D1_ABRIL_2026[[#This Row],[SEGMENTO]]),TablaMeta[Meta_Asesor])</f>
        <v>48500</v>
      </c>
      <c r="D50" s="35">
        <f>IF(D1_ABRIL_2026[[#This Row],[RECUPERO]]="VACACIONES","VACACIONES",IFERROR(D1_ABRIL_2026[[#This Row],[RECUPERO]]/D1_ABRIL_2026[[#This Row],[META]],""))</f>
        <v>0.39278350515463917</v>
      </c>
      <c r="E50" s="35" t="str">
        <f>D1_ABRIL_2026[[#This Row],[SUPER]]</f>
        <v>JOHAN</v>
      </c>
      <c r="F50" t="s">
        <v>10</v>
      </c>
      <c r="G50" s="36">
        <v>19050</v>
      </c>
      <c r="H50" cm="1">
        <f t="array" ref="H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5" cm="1">
        <f t="array" ref="I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5" t="str" cm="1">
        <f t="array" ref="J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DATA_ABRIL_2026[[#This Row],[RECUPERO]]/DATA_ABRIL_2026[[#This Row],[META]]</f>
        <v>1.2054415384615385</v>
      </c>
      <c r="N50" s="5">
        <f>6-ROUNDUP(_xlfn.RANK.EQ(DATA_ABRIL_2026[[#This Row],[AL_AC]],DATA_ABRIL_2026[AL_AC],0)/(COUNTA(DATA_ABRIL_2026[AL_AC])/5),0)</f>
        <v>4</v>
      </c>
      <c r="O50" s="54" t="str">
        <f>IFERROR(VLOOKUP(DATA_ABRIL_2026[[#This Row],[ASER_]],$B:$G,4,0),"")</f>
        <v>KENNETH</v>
      </c>
      <c r="P50" s="6">
        <f>SUM(DATA_ABRIL_2026[[#This Row],[1]:[30]])</f>
        <v>62682.96</v>
      </c>
      <c r="Q50" s="6">
        <f>VLOOKUP(DATA_ABRIL_2026[[#This Row],[ASER_]],D1_ABRIL_2026[[ASESOR_CRR]:[META]],2,0)</f>
        <v>52000</v>
      </c>
      <c r="R50" t="s">
        <v>11</v>
      </c>
      <c r="V50">
        <v>10000</v>
      </c>
      <c r="W50">
        <v>5500</v>
      </c>
      <c r="Y50">
        <v>24800</v>
      </c>
      <c r="Z50">
        <v>4000</v>
      </c>
      <c r="AB50" s="6">
        <v>400</v>
      </c>
      <c r="AC50" s="6"/>
      <c r="AD50" s="6"/>
      <c r="AE50" s="6">
        <v>4994.0600000000004</v>
      </c>
      <c r="AF50" s="6">
        <v>99.9</v>
      </c>
      <c r="AG50" s="6"/>
      <c r="AH50" s="6"/>
      <c r="AI50" s="6">
        <v>1000</v>
      </c>
      <c r="AJ50" s="6">
        <v>2000</v>
      </c>
      <c r="AK50" s="6"/>
      <c r="AL50" s="6">
        <v>1500</v>
      </c>
      <c r="AM50" s="6">
        <v>840</v>
      </c>
      <c r="AN50" s="6"/>
      <c r="AO50" s="6">
        <v>1705</v>
      </c>
      <c r="AP50" s="6">
        <v>200</v>
      </c>
      <c r="AQ50" s="6">
        <v>120</v>
      </c>
      <c r="AR50">
        <v>5524</v>
      </c>
      <c r="AS50" s="54" t="str" cm="1">
        <f t="array" ref="AS5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CG50" t="s">
        <v>637</v>
      </c>
      <c r="CH50" t="s">
        <v>2</v>
      </c>
      <c r="CI50" t="s">
        <v>24</v>
      </c>
      <c r="CJ50">
        <v>46133</v>
      </c>
      <c r="CK50">
        <v>1</v>
      </c>
      <c r="CL50">
        <v>1</v>
      </c>
      <c r="CM50">
        <v>1</v>
      </c>
      <c r="CP50">
        <v>6.7592592592592591E-3</v>
      </c>
      <c r="CQ50">
        <v>6.7592592592592591E-3</v>
      </c>
      <c r="CR50">
        <v>0.21685185185185185</v>
      </c>
      <c r="CS50">
        <v>0.20303240740740741</v>
      </c>
      <c r="CT50">
        <v>67</v>
      </c>
      <c r="CU50">
        <v>149</v>
      </c>
      <c r="CV50">
        <v>33</v>
      </c>
      <c r="CW50">
        <v>2</v>
      </c>
      <c r="CX50">
        <v>24985</v>
      </c>
      <c r="CY50">
        <v>0.49249999999999999</v>
      </c>
      <c r="CZ50">
        <v>2</v>
      </c>
      <c r="DA50">
        <v>6.0600000000000001E-2</v>
      </c>
      <c r="DB50">
        <v>6000</v>
      </c>
      <c r="DC50">
        <v>3000</v>
      </c>
      <c r="DD50">
        <v>6000</v>
      </c>
      <c r="DE50">
        <v>1</v>
      </c>
      <c r="DF50">
        <v>0.1522</v>
      </c>
      <c r="DG50">
        <v>96</v>
      </c>
      <c r="DH50">
        <v>3000</v>
      </c>
    </row>
    <row r="51" spans="1:112" x14ac:dyDescent="0.25">
      <c r="A51" s="34" t="str" cm="1">
        <f t="array" ref="A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JEREMIAS ROJAS</v>
      </c>
      <c r="C51" s="34" cm="1">
        <f t="array" ref="C51">_xlfn.XLOOKUP(1,(TablaMeta[CONCAT]=$M$3&amp;$N$3&amp;D1_ABRIL_2026[[#This Row],[SUPER]])*(TablaMeta[SEGG]=D1_ABRIL_2026[[#This Row],[SEGMENTO]]),TablaMeta[Meta_Asesor])</f>
        <v>48500</v>
      </c>
      <c r="D51" s="35">
        <f>IF(D1_ABRIL_2026[[#This Row],[RECUPERO]]="VACACIONES","VACACIONES",IFERROR(D1_ABRIL_2026[[#This Row],[RECUPERO]]/D1_ABRIL_2026[[#This Row],[META]],""))</f>
        <v>8.216494845360825E-2</v>
      </c>
      <c r="E51" s="35" t="str">
        <f>D1_ABRIL_2026[[#This Row],[SUPER]]</f>
        <v>JOHAN</v>
      </c>
      <c r="F51" t="s">
        <v>122</v>
      </c>
      <c r="G51" s="36">
        <v>3985</v>
      </c>
      <c r="H51" cm="1">
        <f t="array" ref="H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5" cm="1">
        <f t="array" ref="I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5" t="str" cm="1">
        <f t="array" ref="J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5" t="str" cm="1">
        <f t="array" ref="K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DATA_ABRIL_2026[[#This Row],[RECUPERO]]/DATA_ABRIL_2026[[#This Row],[META]]</f>
        <v>2.1300357142857145</v>
      </c>
      <c r="N51" s="5">
        <f>6-ROUNDUP(_xlfn.RANK.EQ(DATA_ABRIL_2026[[#This Row],[AL_AC]],DATA_ABRIL_2026[AL_AC],0)/(COUNTA(DATA_ABRIL_2026[AL_AC])/5),0)</f>
        <v>5</v>
      </c>
      <c r="O51" s="54" t="str">
        <f>IFERROR(VLOOKUP(DATA_ABRIL_2026[[#This Row],[ASER_]],$B:$G,4,0),"")</f>
        <v>SANDY</v>
      </c>
      <c r="P51" s="6">
        <f>SUM(DATA_ABRIL_2026[[#This Row],[1]:[30]])</f>
        <v>59641</v>
      </c>
      <c r="Q51" s="6">
        <f>VLOOKUP(DATA_ABRIL_2026[[#This Row],[ASER_]],D1_ABRIL_2026[[ASESOR_CRR]:[META]],2,0)</f>
        <v>28000</v>
      </c>
      <c r="R51" t="s">
        <v>79</v>
      </c>
      <c r="AB51" s="6"/>
      <c r="AC51" s="6">
        <v>350</v>
      </c>
      <c r="AD51" s="6">
        <v>291</v>
      </c>
      <c r="AE51" s="6"/>
      <c r="AF51" s="6">
        <v>1000</v>
      </c>
      <c r="AG51" s="6"/>
      <c r="AH51" s="6">
        <v>1000</v>
      </c>
      <c r="AI51" s="6">
        <v>5000</v>
      </c>
      <c r="AJ51" s="6"/>
      <c r="AK51" s="6"/>
      <c r="AL51" s="6"/>
      <c r="AM51" s="6"/>
      <c r="AN51" s="6"/>
      <c r="AO51" s="6">
        <v>13000</v>
      </c>
      <c r="AP51" s="6">
        <v>10500</v>
      </c>
      <c r="AQ51" s="6">
        <v>250</v>
      </c>
      <c r="AR51">
        <v>28250</v>
      </c>
      <c r="AS51" s="54" t="str" cm="1">
        <f t="array" ref="AS5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CG51" t="s">
        <v>637</v>
      </c>
      <c r="CH51" t="s">
        <v>2</v>
      </c>
      <c r="CI51" t="s">
        <v>42</v>
      </c>
      <c r="CJ51">
        <v>46139</v>
      </c>
      <c r="CK51">
        <v>1</v>
      </c>
      <c r="CL51">
        <v>1</v>
      </c>
      <c r="CN51">
        <v>1</v>
      </c>
      <c r="CP51">
        <v>1.0416666666666667E-4</v>
      </c>
      <c r="CQ51">
        <v>1.0416666666666667E-4</v>
      </c>
      <c r="CR51">
        <v>0.15739583333333335</v>
      </c>
      <c r="CS51">
        <v>0.14260416666666667</v>
      </c>
      <c r="CT51">
        <v>93</v>
      </c>
      <c r="CU51">
        <v>125</v>
      </c>
      <c r="CV51">
        <v>14</v>
      </c>
      <c r="CW51">
        <v>1.5</v>
      </c>
      <c r="CX51">
        <v>28154</v>
      </c>
      <c r="CY51">
        <v>0.15049999999999999</v>
      </c>
      <c r="CZ51">
        <v>2</v>
      </c>
      <c r="DA51">
        <v>0.1429</v>
      </c>
      <c r="DB51">
        <v>1650</v>
      </c>
      <c r="DC51">
        <v>825</v>
      </c>
      <c r="DD51">
        <v>1650</v>
      </c>
      <c r="DE51">
        <v>1</v>
      </c>
      <c r="DF51">
        <v>0.14180000000000001</v>
      </c>
      <c r="DG51">
        <v>96</v>
      </c>
      <c r="DH51">
        <v>825</v>
      </c>
    </row>
    <row r="52" spans="1:112" x14ac:dyDescent="0.25">
      <c r="A52" s="34" t="str" cm="1">
        <f t="array" ref="A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ALANOCCA</v>
      </c>
      <c r="C52" s="34" cm="1">
        <f t="array" ref="C52">_xlfn.XLOOKUP(1,(TablaMeta[CONCAT]=$M$3&amp;$N$3&amp;D1_ABRIL_2026[[#This Row],[SUPER]])*(TablaMeta[SEGG]=D1_ABRIL_2026[[#This Row],[SEGMENTO]]),TablaMeta[Meta_Asesor])</f>
        <v>25000</v>
      </c>
      <c r="D52" s="35">
        <f>IF(D1_ABRIL_2026[[#This Row],[RECUPERO]]="VACACIONES","VACACIONES",IFERROR(D1_ABRIL_2026[[#This Row],[RECUPERO]]/D1_ABRIL_2026[[#This Row],[META]],""))</f>
        <v>1.85192</v>
      </c>
      <c r="E52" s="35" t="str">
        <f>D1_ABRIL_2026[[#This Row],[SUPER]]</f>
        <v>LEONOR</v>
      </c>
      <c r="F52" t="s">
        <v>77</v>
      </c>
      <c r="G52" s="36">
        <v>46298</v>
      </c>
      <c r="H52" cm="1">
        <f t="array" ref="H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5" cm="1">
        <f t="array" ref="I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5" t="str" cm="1">
        <f t="array" ref="J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5"/>
      <c r="M52" s="5">
        <f>DATA_ABRIL_2026[[#This Row],[RECUPERO]]/DATA_ABRIL_2026[[#This Row],[META]]</f>
        <v>0.25757575757575757</v>
      </c>
      <c r="N52" s="5">
        <f>6-ROUNDUP(_xlfn.RANK.EQ(DATA_ABRIL_2026[[#This Row],[AL_AC]],DATA_ABRIL_2026[AL_AC],0)/(COUNTA(DATA_ABRIL_2026[AL_AC])/5),0)</f>
        <v>1</v>
      </c>
      <c r="O52" s="54" t="str">
        <f>IFERROR(VLOOKUP(DATA_ABRIL_2026[[#This Row],[ASER_]],$B:$G,4,0),"")</f>
        <v>LEONOR</v>
      </c>
      <c r="P52" s="6">
        <f>SUM(DATA_ABRIL_2026[[#This Row],[1]:[30]])</f>
        <v>4250</v>
      </c>
      <c r="Q52" s="6">
        <f>VLOOKUP(DATA_ABRIL_2026[[#This Row],[ASER_]],D1_ABRIL_2026[[ASESOR_CRR]:[META]],2,0)</f>
        <v>16500</v>
      </c>
      <c r="R52" t="s">
        <v>566</v>
      </c>
      <c r="V52">
        <v>400</v>
      </c>
      <c r="Z52">
        <v>300</v>
      </c>
      <c r="AB52" s="6"/>
      <c r="AC52" s="6"/>
      <c r="AD52" s="6"/>
      <c r="AE52" s="6">
        <v>1400</v>
      </c>
      <c r="AF52" s="6">
        <v>350</v>
      </c>
      <c r="AG52" s="6"/>
      <c r="AH52" s="6"/>
      <c r="AI52" s="6"/>
      <c r="AJ52" s="6"/>
      <c r="AK52" s="6"/>
      <c r="AL52" s="6">
        <v>650</v>
      </c>
      <c r="AM52" s="6"/>
      <c r="AN52" s="6"/>
      <c r="AO52" s="6">
        <v>250</v>
      </c>
      <c r="AP52" s="6"/>
      <c r="AQ52" s="6"/>
      <c r="AR52">
        <v>900</v>
      </c>
      <c r="AS52" s="54" t="str" cm="1">
        <f t="array" ref="AS5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CG52" t="s">
        <v>637</v>
      </c>
      <c r="CH52" t="s">
        <v>2</v>
      </c>
      <c r="CI52" t="s">
        <v>65</v>
      </c>
      <c r="CJ52">
        <v>46121</v>
      </c>
      <c r="CK52">
        <v>1</v>
      </c>
      <c r="CL52">
        <v>1</v>
      </c>
      <c r="CM52">
        <v>1</v>
      </c>
      <c r="CP52">
        <v>6.9212962962962961E-3</v>
      </c>
      <c r="CQ52">
        <v>6.9212962962962961E-3</v>
      </c>
      <c r="CR52">
        <v>0.32469907407407406</v>
      </c>
      <c r="CS52">
        <v>9.0451388888888887E-2</v>
      </c>
      <c r="CT52">
        <v>55</v>
      </c>
      <c r="CU52">
        <v>122</v>
      </c>
      <c r="CV52">
        <v>7</v>
      </c>
      <c r="CW52" t="s">
        <v>748</v>
      </c>
      <c r="CX52">
        <v>32668</v>
      </c>
      <c r="CY52">
        <v>0.1273</v>
      </c>
      <c r="DG52">
        <v>96</v>
      </c>
    </row>
    <row r="53" spans="1:112" x14ac:dyDescent="0.25">
      <c r="A53" s="34" t="str" cm="1">
        <f t="array" ref="A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ALEJANDRO GONZALES</v>
      </c>
      <c r="C53" s="34" cm="1">
        <f t="array" ref="C53">_xlfn.XLOOKUP(1,(TablaMeta[CONCAT]=$M$3&amp;$N$3&amp;D1_ABRIL_2026[[#This Row],[SUPER]])*(TablaMeta[SEGG]=D1_ABRIL_2026[[#This Row],[SEGMENTO]]),TablaMeta[Meta_Asesor])</f>
        <v>25000</v>
      </c>
      <c r="D53" s="35">
        <f>IF(D1_ABRIL_2026[[#This Row],[RECUPERO]]="VACACIONES","VACACIONES",IFERROR(D1_ABRIL_2026[[#This Row],[RECUPERO]]/D1_ABRIL_2026[[#This Row],[META]],""))</f>
        <v>1.2295199999999999</v>
      </c>
      <c r="E53" s="35" t="str">
        <f>D1_ABRIL_2026[[#This Row],[SUPER]]</f>
        <v>LEONOR</v>
      </c>
      <c r="F53" t="s">
        <v>109</v>
      </c>
      <c r="G53" s="36">
        <v>30738</v>
      </c>
      <c r="H53" cm="1">
        <f t="array" ref="H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5" cm="1">
        <f t="array" ref="I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5" t="str" cm="1">
        <f t="array" ref="J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5"/>
      <c r="M53" s="5">
        <f>DATA_ABRIL_2026[[#This Row],[RECUPERO]]/DATA_ABRIL_2026[[#This Row],[META]]</f>
        <v>1.2354807692307692</v>
      </c>
      <c r="N53" s="5">
        <f>6-ROUNDUP(_xlfn.RANK.EQ(DATA_ABRIL_2026[[#This Row],[AL_AC]],DATA_ABRIL_2026[AL_AC],0)/(COUNTA(DATA_ABRIL_2026[AL_AC])/5),0)</f>
        <v>5</v>
      </c>
      <c r="O53" s="54" t="str">
        <f>IFERROR(VLOOKUP(DATA_ABRIL_2026[[#This Row],[ASER_]],$B:$G,4,0),"")</f>
        <v>KENNETH</v>
      </c>
      <c r="P53" s="6">
        <f>SUM(DATA_ABRIL_2026[[#This Row],[1]:[30]])</f>
        <v>64245</v>
      </c>
      <c r="Q53" s="6">
        <f>VLOOKUP(DATA_ABRIL_2026[[#This Row],[ASER_]],D1_ABRIL_2026[[ASESOR_CRR]:[META]],2,0)</f>
        <v>52000</v>
      </c>
      <c r="R53" t="s">
        <v>97</v>
      </c>
      <c r="S53">
        <v>300</v>
      </c>
      <c r="V53">
        <v>3480</v>
      </c>
      <c r="W53">
        <v>710</v>
      </c>
      <c r="X53">
        <v>2850</v>
      </c>
      <c r="Z53">
        <v>3420</v>
      </c>
      <c r="AB53" s="6">
        <v>8100</v>
      </c>
      <c r="AC53" s="6">
        <v>130</v>
      </c>
      <c r="AD53" s="6">
        <v>800</v>
      </c>
      <c r="AE53" s="6">
        <v>1500</v>
      </c>
      <c r="AF53" s="6">
        <v>1010</v>
      </c>
      <c r="AG53" s="6"/>
      <c r="AH53" s="6">
        <v>2420</v>
      </c>
      <c r="AI53" s="6">
        <v>1000</v>
      </c>
      <c r="AJ53" s="6">
        <v>3250</v>
      </c>
      <c r="AK53" s="6">
        <v>3255</v>
      </c>
      <c r="AL53" s="6">
        <v>10950</v>
      </c>
      <c r="AM53" s="6">
        <v>1500</v>
      </c>
      <c r="AN53" s="6"/>
      <c r="AO53" s="6"/>
      <c r="AP53" s="6">
        <v>4605</v>
      </c>
      <c r="AQ53" s="6">
        <v>7100</v>
      </c>
      <c r="AR53">
        <v>7865</v>
      </c>
      <c r="AS53" s="54" t="str" cm="1">
        <f t="array" ref="AS5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3" t="s">
        <v>637</v>
      </c>
      <c r="CH53" t="s">
        <v>2</v>
      </c>
      <c r="CI53" t="s">
        <v>37</v>
      </c>
      <c r="CJ53">
        <v>46121</v>
      </c>
      <c r="CK53">
        <v>1</v>
      </c>
      <c r="CL53">
        <v>1</v>
      </c>
      <c r="CP53">
        <v>3.9351851851851848E-3</v>
      </c>
      <c r="CQ53">
        <v>3.9351851851851848E-3</v>
      </c>
      <c r="CR53">
        <v>0.2855787037037037</v>
      </c>
      <c r="CS53">
        <v>0.11811342592592593</v>
      </c>
      <c r="CT53">
        <v>61</v>
      </c>
      <c r="CU53">
        <v>140</v>
      </c>
      <c r="CV53">
        <v>9</v>
      </c>
      <c r="CW53" t="s">
        <v>677</v>
      </c>
      <c r="CX53">
        <v>43088</v>
      </c>
      <c r="CY53">
        <v>0.14749999999999999</v>
      </c>
      <c r="DG53">
        <v>96</v>
      </c>
    </row>
    <row r="54" spans="1:112" x14ac:dyDescent="0.25">
      <c r="A54" s="34" t="str" cm="1">
        <f t="array" ref="A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JANETH PORTOCARRERO</v>
      </c>
      <c r="C54" s="34" cm="1">
        <f t="array" ref="C54">_xlfn.XLOOKUP(1,(TablaMeta[CONCAT]=$M$3&amp;$N$3&amp;D1_ABRIL_2026[[#This Row],[SUPER]])*(TablaMeta[SEGG]=D1_ABRIL_2026[[#This Row],[SEGMENTO]]),TablaMeta[Meta_Asesor])</f>
        <v>25000</v>
      </c>
      <c r="D54" s="35">
        <f>IF(D1_ABRIL_2026[[#This Row],[RECUPERO]]="VACACIONES","VACACIONES",IFERROR(D1_ABRIL_2026[[#This Row],[RECUPERO]]/D1_ABRIL_2026[[#This Row],[META]],""))</f>
        <v>1.2205600000000001</v>
      </c>
      <c r="E54" s="35" t="str">
        <f>D1_ABRIL_2026[[#This Row],[SUPER]]</f>
        <v>LEONOR</v>
      </c>
      <c r="F54" t="s">
        <v>49</v>
      </c>
      <c r="G54" s="36">
        <v>30514</v>
      </c>
      <c r="H54" cm="1">
        <f t="array" ref="H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5" cm="1">
        <f t="array" ref="I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5" t="str" cm="1">
        <f t="array" ref="J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DATA_ABRIL_2026[[#This Row],[RECUPERO]]/DATA_ABRIL_2026[[#This Row],[META]]</f>
        <v>2.2298041237113404</v>
      </c>
      <c r="N54" s="5">
        <f>6-ROUNDUP(_xlfn.RANK.EQ(DATA_ABRIL_2026[[#This Row],[AL_AC]],DATA_ABRIL_2026[AL_AC],0)/(COUNTA(DATA_ABRIL_2026[AL_AC])/5),0)</f>
        <v>5</v>
      </c>
      <c r="O54" s="54" t="str">
        <f>IFERROR(VLOOKUP(DATA_ABRIL_2026[[#This Row],[ASER_]],$B:$G,4,0),"")</f>
        <v>JOHAN</v>
      </c>
      <c r="P54" s="6">
        <f>SUM(DATA_ABRIL_2026[[#This Row],[1]:[30]])</f>
        <v>108145.5</v>
      </c>
      <c r="Q54" s="6">
        <f>VLOOKUP(DATA_ABRIL_2026[[#This Row],[ASER_]],D1_ABRIL_2026[[ASESOR_CRR]:[META]],2,0)</f>
        <v>48500</v>
      </c>
      <c r="R54" t="s">
        <v>59</v>
      </c>
      <c r="S54">
        <v>38348.5</v>
      </c>
      <c r="V54">
        <v>2400</v>
      </c>
      <c r="X54">
        <v>6350</v>
      </c>
      <c r="Y54">
        <v>1000</v>
      </c>
      <c r="Z54">
        <v>6497</v>
      </c>
      <c r="AA54">
        <v>1000</v>
      </c>
      <c r="AB54" s="6"/>
      <c r="AC54" s="6"/>
      <c r="AD54" s="6">
        <v>4600</v>
      </c>
      <c r="AE54" s="6">
        <v>750</v>
      </c>
      <c r="AF54" s="6"/>
      <c r="AG54" s="6"/>
      <c r="AH54" s="6">
        <v>210</v>
      </c>
      <c r="AI54" s="6">
        <v>20300</v>
      </c>
      <c r="AJ54" s="6">
        <v>2000</v>
      </c>
      <c r="AK54" s="6">
        <v>1040</v>
      </c>
      <c r="AL54" s="6">
        <v>6200</v>
      </c>
      <c r="AM54" s="6"/>
      <c r="AN54" s="6"/>
      <c r="AO54" s="6">
        <v>2000</v>
      </c>
      <c r="AP54" s="6"/>
      <c r="AQ54" s="6"/>
      <c r="AR54">
        <v>15450</v>
      </c>
      <c r="AS54" s="54" t="str" cm="1">
        <f t="array" ref="AS5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4" t="s">
        <v>637</v>
      </c>
      <c r="CH54" t="s">
        <v>2</v>
      </c>
      <c r="CI54" t="s">
        <v>37</v>
      </c>
      <c r="CJ54">
        <v>46141</v>
      </c>
      <c r="CK54">
        <v>1</v>
      </c>
      <c r="CL54">
        <v>1</v>
      </c>
      <c r="CM54">
        <v>1</v>
      </c>
      <c r="CP54">
        <v>1.2002314814814815E-2</v>
      </c>
      <c r="CQ54">
        <v>1.2002314814814815E-2</v>
      </c>
      <c r="CR54">
        <v>0.13195601851851851</v>
      </c>
      <c r="CS54">
        <v>0.19702546296296297</v>
      </c>
      <c r="CT54">
        <v>111</v>
      </c>
      <c r="CU54">
        <v>141</v>
      </c>
      <c r="CV54">
        <v>12</v>
      </c>
      <c r="CW54" t="s">
        <v>690</v>
      </c>
      <c r="CX54">
        <v>18340</v>
      </c>
      <c r="CY54">
        <v>0.1081</v>
      </c>
      <c r="CZ54">
        <v>2</v>
      </c>
      <c r="DA54">
        <v>0.16669999999999999</v>
      </c>
      <c r="DB54">
        <v>4988</v>
      </c>
      <c r="DC54">
        <v>2494</v>
      </c>
      <c r="DD54">
        <v>4988</v>
      </c>
      <c r="DE54">
        <v>1</v>
      </c>
      <c r="DF54">
        <v>0.1133</v>
      </c>
      <c r="DG54">
        <v>96</v>
      </c>
      <c r="DH54">
        <v>2494</v>
      </c>
    </row>
    <row r="55" spans="1:112" x14ac:dyDescent="0.25">
      <c r="A55" s="34" t="str" cm="1">
        <f t="array" ref="A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PANTA</v>
      </c>
      <c r="C55" s="34" cm="1">
        <f t="array" ref="C55">_xlfn.XLOOKUP(1,(TablaMeta[CONCAT]=$M$3&amp;$N$3&amp;D1_ABRIL_2026[[#This Row],[SUPER]])*(TablaMeta[SEGG]=D1_ABRIL_2026[[#This Row],[SEGMENTO]]),TablaMeta[Meta_Asesor])</f>
        <v>25000</v>
      </c>
      <c r="D55" s="35">
        <f>IF(D1_ABRIL_2026[[#This Row],[RECUPERO]]="VACACIONES","VACACIONES",IFERROR(D1_ABRIL_2026[[#This Row],[RECUPERO]]/D1_ABRIL_2026[[#This Row],[META]],""))</f>
        <v>1.0087999999999999</v>
      </c>
      <c r="E55" s="35" t="str">
        <f>D1_ABRIL_2026[[#This Row],[SUPER]]</f>
        <v>LEONOR</v>
      </c>
      <c r="F55" t="s">
        <v>495</v>
      </c>
      <c r="G55" s="36">
        <v>25220</v>
      </c>
      <c r="H55" cm="1">
        <f t="array" ref="H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5" cm="1">
        <f t="array" ref="I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5" t="str" cm="1">
        <f t="array" ref="J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DATA_ABRIL_2026[[#This Row],[RECUPERO]]/DATA_ABRIL_2026[[#This Row],[META]]</f>
        <v>0.66115999999999997</v>
      </c>
      <c r="N55" s="5">
        <f>6-ROUNDUP(_xlfn.RANK.EQ(DATA_ABRIL_2026[[#This Row],[AL_AC]],DATA_ABRIL_2026[AL_AC],0)/(COUNTA(DATA_ABRIL_2026[AL_AC])/5),0)</f>
        <v>2</v>
      </c>
      <c r="O55" s="54" t="str">
        <f>IFERROR(VLOOKUP(DATA_ABRIL_2026[[#This Row],[ASER_]],$B:$G,4,0),"")</f>
        <v>LEONOR</v>
      </c>
      <c r="P55" s="6">
        <f>SUM(DATA_ABRIL_2026[[#This Row],[1]:[30]])</f>
        <v>16529</v>
      </c>
      <c r="Q55" s="6">
        <f>VLOOKUP(DATA_ABRIL_2026[[#This Row],[ASER_]],D1_ABRIL_2026[[ASESOR_CRR]:[META]],2,0)</f>
        <v>25000</v>
      </c>
      <c r="R55" t="s">
        <v>73</v>
      </c>
      <c r="V55">
        <v>600</v>
      </c>
      <c r="AB55" s="6"/>
      <c r="AC55" s="6">
        <v>500</v>
      </c>
      <c r="AD55" s="6">
        <v>5500</v>
      </c>
      <c r="AE55" s="6">
        <v>800</v>
      </c>
      <c r="AF55" s="6">
        <v>260</v>
      </c>
      <c r="AG55" s="6"/>
      <c r="AH55" s="6"/>
      <c r="AI55" s="6">
        <v>250</v>
      </c>
      <c r="AJ55" s="6"/>
      <c r="AK55" s="6">
        <v>272</v>
      </c>
      <c r="AL55" s="6"/>
      <c r="AM55" s="6"/>
      <c r="AN55" s="6"/>
      <c r="AO55" s="6"/>
      <c r="AP55" s="6"/>
      <c r="AQ55" s="6">
        <v>7547</v>
      </c>
      <c r="AR55">
        <v>800</v>
      </c>
      <c r="AS55" s="54" t="str" cm="1">
        <f t="array" ref="AS5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5" t="s">
        <v>637</v>
      </c>
      <c r="CH55" t="s">
        <v>2</v>
      </c>
      <c r="CI55" t="s">
        <v>23</v>
      </c>
      <c r="CJ55">
        <v>46134</v>
      </c>
      <c r="CK55">
        <v>1</v>
      </c>
      <c r="CL55">
        <v>1</v>
      </c>
      <c r="CN55">
        <v>1</v>
      </c>
      <c r="CP55">
        <v>2.3148148148148147E-5</v>
      </c>
      <c r="CQ55">
        <v>2.3148148148148147E-5</v>
      </c>
      <c r="CR55">
        <v>0.19123842592592594</v>
      </c>
      <c r="CS55">
        <v>0.15534722222222222</v>
      </c>
      <c r="CT55">
        <v>60</v>
      </c>
      <c r="CU55">
        <v>138</v>
      </c>
      <c r="CV55">
        <v>13</v>
      </c>
      <c r="CW55" t="s">
        <v>767</v>
      </c>
      <c r="CX55">
        <v>33158</v>
      </c>
      <c r="CY55">
        <v>0.2167</v>
      </c>
      <c r="CZ55">
        <v>1</v>
      </c>
      <c r="DA55">
        <v>7.6899999999999996E-2</v>
      </c>
      <c r="DB55">
        <v>325</v>
      </c>
      <c r="DC55">
        <v>325</v>
      </c>
      <c r="DD55">
        <v>325</v>
      </c>
      <c r="DE55">
        <v>1</v>
      </c>
      <c r="DG55">
        <v>96</v>
      </c>
      <c r="DH55">
        <v>325</v>
      </c>
    </row>
    <row r="56" spans="1:112" x14ac:dyDescent="0.25">
      <c r="A56" s="34" t="str" cm="1">
        <f t="array" ref="A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HUARCA</v>
      </c>
      <c r="C56" s="34" cm="1">
        <f t="array" ref="C56">_xlfn.XLOOKUP(1,(TablaMeta[CONCAT]=$M$3&amp;$N$3&amp;D1_ABRIL_2026[[#This Row],[SUPER]])*(TablaMeta[SEGG]=D1_ABRIL_2026[[#This Row],[SEGMENTO]]),TablaMeta[Meta_Asesor])</f>
        <v>25000</v>
      </c>
      <c r="D56" s="35">
        <f>IF(D1_ABRIL_2026[[#This Row],[RECUPERO]]="VACACIONES","VACACIONES",IFERROR(D1_ABRIL_2026[[#This Row],[RECUPERO]]/D1_ABRIL_2026[[#This Row],[META]],""))</f>
        <v>0.75456000000000001</v>
      </c>
      <c r="E56" s="35" t="str">
        <f>D1_ABRIL_2026[[#This Row],[SUPER]]</f>
        <v>LEONOR</v>
      </c>
      <c r="F56" t="s">
        <v>48</v>
      </c>
      <c r="G56" s="36">
        <v>18864</v>
      </c>
      <c r="H56" cm="1">
        <f t="array" ref="H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5" cm="1">
        <f t="array" ref="I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5" t="str" cm="1">
        <f t="array" ref="J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5" t="str" cm="1">
        <f t="array" ref="K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DATA_ABRIL_2026[[#This Row],[RECUPERO]]/DATA_ABRIL_2026[[#This Row],[META]]</f>
        <v>0.49461818181818179</v>
      </c>
      <c r="N56" s="5">
        <f>6-ROUNDUP(_xlfn.RANK.EQ(DATA_ABRIL_2026[[#This Row],[AL_AC]],DATA_ABRIL_2026[AL_AC],0)/(COUNTA(DATA_ABRIL_2026[AL_AC])/5),0)</f>
        <v>2</v>
      </c>
      <c r="O56" s="54" t="str">
        <f>IFERROR(VLOOKUP(DATA_ABRIL_2026[[#This Row],[ASER_]],$B:$G,4,0),"")</f>
        <v>LEONOR</v>
      </c>
      <c r="P56" s="6">
        <f>SUM(DATA_ABRIL_2026[[#This Row],[1]:[30]])</f>
        <v>8161.2</v>
      </c>
      <c r="Q56" s="6">
        <f>VLOOKUP(DATA_ABRIL_2026[[#This Row],[ASER_]],D1_ABRIL_2026[[ASESOR_CRR]:[META]],2,0)</f>
        <v>16500</v>
      </c>
      <c r="R56" t="s">
        <v>557</v>
      </c>
      <c r="V56">
        <v>80</v>
      </c>
      <c r="Y56">
        <v>351</v>
      </c>
      <c r="Z56">
        <v>1180</v>
      </c>
      <c r="AB56" s="6">
        <v>300</v>
      </c>
      <c r="AC56" s="6">
        <v>1000</v>
      </c>
      <c r="AD56" s="6"/>
      <c r="AE56" s="6">
        <v>150</v>
      </c>
      <c r="AF56" s="6">
        <v>180</v>
      </c>
      <c r="AG56" s="6"/>
      <c r="AH56" s="6"/>
      <c r="AI56" s="6"/>
      <c r="AJ56" s="6">
        <v>350</v>
      </c>
      <c r="AK56" s="6"/>
      <c r="AL56" s="6">
        <v>1000</v>
      </c>
      <c r="AM56" s="6"/>
      <c r="AN56" s="6"/>
      <c r="AO56" s="6"/>
      <c r="AP56" s="6"/>
      <c r="AQ56" s="6">
        <v>3350.2</v>
      </c>
      <c r="AR56">
        <v>220</v>
      </c>
      <c r="AS56" s="54" t="str" cm="1">
        <f t="array" ref="AS5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G56" t="s">
        <v>637</v>
      </c>
      <c r="CH56" t="s">
        <v>2</v>
      </c>
      <c r="CI56" t="s">
        <v>25</v>
      </c>
      <c r="CJ56">
        <v>46121</v>
      </c>
      <c r="CK56">
        <v>1</v>
      </c>
      <c r="CL56">
        <v>1</v>
      </c>
      <c r="CM56">
        <v>1</v>
      </c>
      <c r="CP56">
        <v>2.3333333333333334E-2</v>
      </c>
      <c r="CQ56">
        <v>2.3333333333333334E-2</v>
      </c>
      <c r="CR56">
        <v>0.24891203703703704</v>
      </c>
      <c r="CS56">
        <v>0.13446759259259258</v>
      </c>
      <c r="CT56">
        <v>74</v>
      </c>
      <c r="CU56">
        <v>128</v>
      </c>
      <c r="CV56">
        <v>13</v>
      </c>
      <c r="CW56" t="s">
        <v>730</v>
      </c>
      <c r="CX56">
        <v>28400</v>
      </c>
      <c r="CY56">
        <v>0.1757</v>
      </c>
      <c r="DG56">
        <v>96</v>
      </c>
    </row>
    <row r="57" spans="1:112" x14ac:dyDescent="0.25">
      <c r="A57" s="34" t="str" cm="1">
        <f t="array" ref="A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SARITA GARAY</v>
      </c>
      <c r="C57" s="34" cm="1">
        <f t="array" ref="C57">_xlfn.XLOOKUP(1,(TablaMeta[CONCAT]=$M$3&amp;$N$3&amp;D1_ABRIL_2026[[#This Row],[SUPER]])*(TablaMeta[SEGG]=D1_ABRIL_2026[[#This Row],[SEGMENTO]]),TablaMeta[Meta_Asesor])</f>
        <v>25000</v>
      </c>
      <c r="D57" s="35">
        <f>IF(D1_ABRIL_2026[[#This Row],[RECUPERO]]="VACACIONES","VACACIONES",IFERROR(D1_ABRIL_2026[[#This Row],[RECUPERO]]/D1_ABRIL_2026[[#This Row],[META]],""))</f>
        <v>0.66115999999999997</v>
      </c>
      <c r="E57" s="35" t="str">
        <f>D1_ABRIL_2026[[#This Row],[SUPER]]</f>
        <v>LEONOR</v>
      </c>
      <c r="F57" t="s">
        <v>73</v>
      </c>
      <c r="G57" s="36">
        <v>16529</v>
      </c>
      <c r="H57" cm="1">
        <f t="array" ref="H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5" cm="1">
        <f t="array" ref="I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5" t="str" cm="1">
        <f t="array" ref="J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5" t="str" cm="1">
        <f t="array" ref="K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DATA_ABRIL_2026[[#This Row],[RECUPERO]]/DATA_ABRIL_2026[[#This Row],[META]]</f>
        <v>1.61</v>
      </c>
      <c r="N57" s="5">
        <f>6-ROUNDUP(_xlfn.RANK.EQ(DATA_ABRIL_2026[[#This Row],[AL_AC]],DATA_ABRIL_2026[AL_AC],0)/(COUNTA(DATA_ABRIL_2026[AL_AC])/5),0)</f>
        <v>5</v>
      </c>
      <c r="O57" s="54" t="str">
        <f>IFERROR(VLOOKUP(DATA_ABRIL_2026[[#This Row],[ASER_]],$B:$G,4,0),"")</f>
        <v>KENNETH</v>
      </c>
      <c r="P57" s="6">
        <f>SUM(DATA_ABRIL_2026[[#This Row],[1]:[30]])</f>
        <v>83720</v>
      </c>
      <c r="Q57" s="6">
        <f>VLOOKUP(DATA_ABRIL_2026[[#This Row],[ASER_]],D1_ABRIL_2026[[ASESOR_CRR]:[META]],2,0)</f>
        <v>52000</v>
      </c>
      <c r="R57" t="s">
        <v>34</v>
      </c>
      <c r="S57">
        <v>2500</v>
      </c>
      <c r="W57">
        <v>10770</v>
      </c>
      <c r="X57">
        <v>7300</v>
      </c>
      <c r="Y57">
        <v>4300</v>
      </c>
      <c r="Z57">
        <v>1300</v>
      </c>
      <c r="AB57" s="6"/>
      <c r="AC57" s="6"/>
      <c r="AD57" s="6">
        <v>3350</v>
      </c>
      <c r="AE57" s="6">
        <v>5430</v>
      </c>
      <c r="AF57" s="6"/>
      <c r="AG57" s="6"/>
      <c r="AH57" s="6">
        <v>3580</v>
      </c>
      <c r="AI57" s="6">
        <v>6000</v>
      </c>
      <c r="AJ57" s="6"/>
      <c r="AK57" s="6">
        <v>200</v>
      </c>
      <c r="AL57" s="6">
        <v>6800</v>
      </c>
      <c r="AM57" s="6"/>
      <c r="AN57" s="6"/>
      <c r="AO57" s="6">
        <v>3500</v>
      </c>
      <c r="AP57" s="6"/>
      <c r="AQ57" s="6">
        <v>7300</v>
      </c>
      <c r="AR57">
        <v>21390</v>
      </c>
      <c r="AS57" s="54" t="str" cm="1">
        <f t="array" ref="AS5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57" t="s">
        <v>637</v>
      </c>
      <c r="CH57" t="s">
        <v>6</v>
      </c>
      <c r="CI57" t="s">
        <v>34</v>
      </c>
      <c r="CJ57">
        <v>46121</v>
      </c>
      <c r="CK57">
        <v>1</v>
      </c>
      <c r="CL57">
        <v>1</v>
      </c>
      <c r="CN57">
        <v>1</v>
      </c>
      <c r="CP57">
        <v>3.4722222222222222E-5</v>
      </c>
      <c r="CQ57">
        <v>3.4722222222222222E-5</v>
      </c>
      <c r="CR57">
        <v>0.27805555555555556</v>
      </c>
      <c r="CS57">
        <v>0.14481481481481481</v>
      </c>
      <c r="CT57">
        <v>194</v>
      </c>
      <c r="CU57">
        <v>215</v>
      </c>
      <c r="CV57">
        <v>10</v>
      </c>
      <c r="CW57">
        <v>1.7</v>
      </c>
      <c r="CX57">
        <v>46021</v>
      </c>
      <c r="CY57">
        <v>5.1499999999999997E-2</v>
      </c>
      <c r="CZ57">
        <v>1</v>
      </c>
      <c r="DA57">
        <v>0.1</v>
      </c>
      <c r="DB57">
        <v>1300</v>
      </c>
      <c r="DC57">
        <v>1300</v>
      </c>
      <c r="DD57">
        <v>1300</v>
      </c>
      <c r="DE57">
        <v>1</v>
      </c>
      <c r="DF57">
        <v>0.71140000000000003</v>
      </c>
      <c r="DG57">
        <v>96</v>
      </c>
      <c r="DH57">
        <v>1300</v>
      </c>
    </row>
    <row r="58" spans="1:112" x14ac:dyDescent="0.25">
      <c r="A58" s="34" t="str" cm="1">
        <f t="array" ref="A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8" s="34" t="str" cm="1">
        <f t="array" ref="B5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JESSYKA GARCIA</v>
      </c>
      <c r="C58" s="34" cm="1">
        <f t="array" ref="C58">_xlfn.XLOOKUP(1,(TablaMeta[CONCAT]=$M$3&amp;$N$3&amp;D1_ABRIL_2026[[#This Row],[SUPER]])*(TablaMeta[SEGG]=D1_ABRIL_2026[[#This Row],[SEGMENTO]]),TablaMeta[Meta_Asesor])</f>
        <v>16500</v>
      </c>
      <c r="D58" s="35">
        <f>IF(D1_ABRIL_2026[[#This Row],[RECUPERO]]="VACACIONES","VACACIONES",IFERROR(D1_ABRIL_2026[[#This Row],[RECUPERO]]/D1_ABRIL_2026[[#This Row],[META]],""))</f>
        <v>5.9818181818181819E-2</v>
      </c>
      <c r="E58" s="35" t="str">
        <f>D1_ABRIL_2026[[#This Row],[SUPER]]</f>
        <v>LEONOR</v>
      </c>
      <c r="F58" t="s">
        <v>565</v>
      </c>
      <c r="G58" s="36">
        <v>987</v>
      </c>
      <c r="H58" cm="1">
        <f t="array" ref="H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58" s="55" cm="1">
        <f t="array" ref="I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8" s="55" t="str" cm="1">
        <f t="array" ref="J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5" t="str" cm="1">
        <f t="array" ref="K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M58" s="5">
        <f>DATA_ABRIL_2026[[#This Row],[RECUPERO]]/DATA_ABRIL_2026[[#This Row],[META]]</f>
        <v>0.75456000000000001</v>
      </c>
      <c r="N58" s="5">
        <f>6-ROUNDUP(_xlfn.RANK.EQ(DATA_ABRIL_2026[[#This Row],[AL_AC]],DATA_ABRIL_2026[AL_AC],0)/(COUNTA(DATA_ABRIL_2026[AL_AC])/5),0)</f>
        <v>3</v>
      </c>
      <c r="O58" s="54" t="str">
        <f>IFERROR(VLOOKUP(DATA_ABRIL_2026[[#This Row],[ASER_]],$B:$G,4,0),"")</f>
        <v>LEONOR</v>
      </c>
      <c r="P58" s="6">
        <f>SUM(DATA_ABRIL_2026[[#This Row],[1]:[30]])</f>
        <v>18864</v>
      </c>
      <c r="Q58" s="6">
        <f>VLOOKUP(DATA_ABRIL_2026[[#This Row],[ASER_]],D1_ABRIL_2026[[ASESOR_CRR]:[META]],2,0)</f>
        <v>25000</v>
      </c>
      <c r="R58" t="s">
        <v>48</v>
      </c>
      <c r="T58">
        <v>400</v>
      </c>
      <c r="V58">
        <v>1900</v>
      </c>
      <c r="W58">
        <v>291</v>
      </c>
      <c r="X58">
        <v>3500</v>
      </c>
      <c r="AB58" s="6">
        <v>770</v>
      </c>
      <c r="AC58" s="6">
        <v>5000</v>
      </c>
      <c r="AD58" s="6"/>
      <c r="AE58" s="6"/>
      <c r="AF58" s="6"/>
      <c r="AG58" s="6"/>
      <c r="AH58" s="6">
        <v>2260</v>
      </c>
      <c r="AI58" s="6"/>
      <c r="AJ58" s="6">
        <v>1280</v>
      </c>
      <c r="AK58" s="6">
        <v>1772</v>
      </c>
      <c r="AL58" s="6">
        <v>1000</v>
      </c>
      <c r="AM58" s="6"/>
      <c r="AN58" s="6"/>
      <c r="AO58" s="6"/>
      <c r="AP58" s="6"/>
      <c r="AQ58" s="6"/>
      <c r="AR58">
        <v>691</v>
      </c>
      <c r="AS58" s="54" t="str" cm="1">
        <f t="array" ref="AS5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G58" t="s">
        <v>637</v>
      </c>
      <c r="CH58" t="s">
        <v>6</v>
      </c>
      <c r="CI58" t="s">
        <v>34</v>
      </c>
      <c r="CJ58">
        <v>46132</v>
      </c>
      <c r="CK58">
        <v>1</v>
      </c>
      <c r="CL58">
        <v>1</v>
      </c>
      <c r="CN58">
        <v>1</v>
      </c>
      <c r="CP58">
        <v>2.3148148148148147E-5</v>
      </c>
      <c r="CQ58">
        <v>2.3148148148148147E-5</v>
      </c>
      <c r="CR58">
        <v>0.2152199074074074</v>
      </c>
      <c r="CS58">
        <v>0.12364583333333333</v>
      </c>
      <c r="CT58">
        <v>153</v>
      </c>
      <c r="CU58">
        <v>185</v>
      </c>
      <c r="CV58">
        <v>15</v>
      </c>
      <c r="CW58" t="s">
        <v>675</v>
      </c>
      <c r="CX58">
        <v>21167</v>
      </c>
      <c r="CY58">
        <v>9.8000000000000004E-2</v>
      </c>
      <c r="CZ58">
        <v>2</v>
      </c>
      <c r="DA58">
        <v>0.1333</v>
      </c>
      <c r="DB58">
        <v>3880</v>
      </c>
      <c r="DC58">
        <v>1940</v>
      </c>
      <c r="DD58">
        <v>3880</v>
      </c>
      <c r="DE58">
        <v>1</v>
      </c>
      <c r="DF58">
        <v>0.37490000000000001</v>
      </c>
      <c r="DG58">
        <v>96</v>
      </c>
      <c r="DH58">
        <v>1940</v>
      </c>
    </row>
    <row r="59" spans="1:112" x14ac:dyDescent="0.25">
      <c r="M59" s="5">
        <f>DATA_ABRIL_2026[[#This Row],[RECUPERO]]/DATA_ABRIL_2026[[#This Row],[META]]</f>
        <v>0.39278350515463917</v>
      </c>
      <c r="N59" s="5">
        <f>6-ROUNDUP(_xlfn.RANK.EQ(DATA_ABRIL_2026[[#This Row],[AL_AC]],DATA_ABRIL_2026[AL_AC],0)/(COUNTA(DATA_ABRIL_2026[AL_AC])/5),0)</f>
        <v>1</v>
      </c>
      <c r="O59" s="54" t="str">
        <f>IFERROR(VLOOKUP(DATA_ABRIL_2026[[#This Row],[ASER_]],$B:$G,4,0),"")</f>
        <v>JOHAN</v>
      </c>
      <c r="P59" s="6">
        <f>SUM(DATA_ABRIL_2026[[#This Row],[1]:[30]])</f>
        <v>19050</v>
      </c>
      <c r="Q59" s="6">
        <f>VLOOKUP(DATA_ABRIL_2026[[#This Row],[ASER_]],D1_ABRIL_2026[[ASESOR_CRR]:[META]],2,0)</f>
        <v>48500</v>
      </c>
      <c r="R59" t="s">
        <v>10</v>
      </c>
      <c r="AB59" s="6"/>
      <c r="AC59" s="6">
        <v>4700</v>
      </c>
      <c r="AD59" s="6">
        <v>700</v>
      </c>
      <c r="AE59" s="6">
        <v>175</v>
      </c>
      <c r="AF59" s="6"/>
      <c r="AG59" s="6"/>
      <c r="AH59" s="6">
        <v>200</v>
      </c>
      <c r="AI59" s="6">
        <v>2000</v>
      </c>
      <c r="AJ59" s="6">
        <v>1000</v>
      </c>
      <c r="AK59" s="6"/>
      <c r="AL59" s="6"/>
      <c r="AM59" s="6"/>
      <c r="AN59" s="6"/>
      <c r="AO59" s="6">
        <v>3500</v>
      </c>
      <c r="AP59" s="6"/>
      <c r="AQ59" s="6">
        <v>3100</v>
      </c>
      <c r="AR59">
        <v>3675</v>
      </c>
      <c r="AS59" s="54" t="str" cm="1">
        <f t="array" ref="AS5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G59" t="s">
        <v>637</v>
      </c>
      <c r="CH59" t="s">
        <v>7</v>
      </c>
      <c r="CI59" t="s">
        <v>109</v>
      </c>
      <c r="CJ59">
        <v>46122</v>
      </c>
      <c r="CK59">
        <v>1</v>
      </c>
      <c r="CL59">
        <v>1</v>
      </c>
      <c r="CM59">
        <v>1</v>
      </c>
      <c r="CP59">
        <v>1.0358796296296297E-2</v>
      </c>
      <c r="CQ59">
        <v>1.0358796296296297E-2</v>
      </c>
      <c r="CR59">
        <v>0.22565972222222222</v>
      </c>
      <c r="CS59">
        <v>0.10487268518518518</v>
      </c>
      <c r="CT59">
        <v>73</v>
      </c>
      <c r="CU59">
        <v>131</v>
      </c>
      <c r="CV59">
        <v>21</v>
      </c>
      <c r="CW59" t="s">
        <v>681</v>
      </c>
      <c r="CX59">
        <v>18017</v>
      </c>
      <c r="CY59">
        <v>0.28770000000000001</v>
      </c>
      <c r="CZ59">
        <v>3</v>
      </c>
      <c r="DA59">
        <v>0.1429</v>
      </c>
      <c r="DB59">
        <v>4715</v>
      </c>
      <c r="DC59">
        <v>1572</v>
      </c>
      <c r="DD59">
        <v>4715</v>
      </c>
      <c r="DE59">
        <v>1</v>
      </c>
      <c r="DF59">
        <v>0.17849999999999999</v>
      </c>
      <c r="DG59">
        <v>96</v>
      </c>
      <c r="DH59">
        <v>1572</v>
      </c>
    </row>
    <row r="60" spans="1:112" x14ac:dyDescent="0.25">
      <c r="M60" s="5">
        <f>DATA_ABRIL_2026[[#This Row],[RECUPERO]]/DATA_ABRIL_2026[[#This Row],[META]]</f>
        <v>0.97709615384615389</v>
      </c>
      <c r="N60" s="5">
        <f>6-ROUNDUP(_xlfn.RANK.EQ(DATA_ABRIL_2026[[#This Row],[AL_AC]],DATA_ABRIL_2026[AL_AC],0)/(COUNTA(DATA_ABRIL_2026[AL_AC])/5),0)</f>
        <v>4</v>
      </c>
      <c r="O60" s="54" t="str">
        <f>IFERROR(VLOOKUP(DATA_ABRIL_2026[[#This Row],[ASER_]],$B:$G,4,0),"")</f>
        <v>KENNETH</v>
      </c>
      <c r="P60" s="6">
        <f>SUM(DATA_ABRIL_2026[[#This Row],[1]:[30]])</f>
        <v>50809</v>
      </c>
      <c r="Q60" s="6">
        <f>VLOOKUP(DATA_ABRIL_2026[[#This Row],[ASER_]],D1_ABRIL_2026[[ASESOR_CRR]:[META]],2,0)</f>
        <v>52000</v>
      </c>
      <c r="R60" t="s">
        <v>76</v>
      </c>
      <c r="S60">
        <v>1022</v>
      </c>
      <c r="V60">
        <v>7350</v>
      </c>
      <c r="Z60">
        <v>1326</v>
      </c>
      <c r="AB60" s="6">
        <v>12321</v>
      </c>
      <c r="AC60" s="6"/>
      <c r="AD60" s="6">
        <v>1500</v>
      </c>
      <c r="AE60" s="6">
        <v>3550</v>
      </c>
      <c r="AF60" s="6">
        <v>6000</v>
      </c>
      <c r="AG60" s="6"/>
      <c r="AH60" s="6">
        <v>200</v>
      </c>
      <c r="AI60" s="6"/>
      <c r="AJ60" s="6">
        <v>500</v>
      </c>
      <c r="AK60" s="6">
        <v>1000</v>
      </c>
      <c r="AL60" s="6">
        <v>7200</v>
      </c>
      <c r="AM60" s="6"/>
      <c r="AN60" s="6"/>
      <c r="AO60" s="6">
        <v>1500</v>
      </c>
      <c r="AP60" s="6"/>
      <c r="AQ60" s="6">
        <v>1254</v>
      </c>
      <c r="AR60">
        <v>6086</v>
      </c>
      <c r="AS60" s="54" t="str" cm="1">
        <f t="array" ref="AS6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G60" t="s">
        <v>637</v>
      </c>
      <c r="CH60" t="s">
        <v>7</v>
      </c>
      <c r="CI60" t="s">
        <v>49</v>
      </c>
      <c r="CJ60">
        <v>46122</v>
      </c>
      <c r="CK60">
        <v>1</v>
      </c>
      <c r="CL60">
        <v>1</v>
      </c>
      <c r="CN60">
        <v>1</v>
      </c>
      <c r="CP60">
        <v>0</v>
      </c>
      <c r="CQ60">
        <v>0</v>
      </c>
      <c r="CR60">
        <v>0.24506944444444445</v>
      </c>
      <c r="CS60">
        <v>8.7465277777777781E-2</v>
      </c>
      <c r="CT60">
        <v>59</v>
      </c>
      <c r="CU60">
        <v>88</v>
      </c>
      <c r="CV60">
        <v>5</v>
      </c>
      <c r="CW60">
        <v>2</v>
      </c>
      <c r="CX60">
        <v>38989</v>
      </c>
      <c r="CY60">
        <v>8.4699999999999998E-2</v>
      </c>
      <c r="CZ60">
        <v>1</v>
      </c>
      <c r="DA60">
        <v>0.2</v>
      </c>
      <c r="DB60">
        <v>5700</v>
      </c>
      <c r="DC60">
        <v>5700</v>
      </c>
      <c r="DD60">
        <v>5700</v>
      </c>
      <c r="DE60">
        <v>1</v>
      </c>
      <c r="DF60">
        <v>0.1008</v>
      </c>
      <c r="DG60">
        <v>96</v>
      </c>
      <c r="DH60">
        <v>5700</v>
      </c>
    </row>
    <row r="61" spans="1:112" x14ac:dyDescent="0.25">
      <c r="CG61" t="s">
        <v>637</v>
      </c>
      <c r="CH61" t="s">
        <v>7</v>
      </c>
      <c r="CI61" t="s">
        <v>77</v>
      </c>
      <c r="CJ61">
        <v>46133</v>
      </c>
      <c r="CK61">
        <v>1</v>
      </c>
      <c r="CL61">
        <v>1</v>
      </c>
      <c r="CM61">
        <v>1</v>
      </c>
      <c r="CP61">
        <v>9.4675925925925934E-3</v>
      </c>
      <c r="CQ61">
        <v>9.4675925925925934E-3</v>
      </c>
      <c r="CR61">
        <v>0.19943287037037036</v>
      </c>
      <c r="CS61">
        <v>0.20300925925925925</v>
      </c>
      <c r="CT61">
        <v>91</v>
      </c>
      <c r="CU61">
        <v>198</v>
      </c>
      <c r="CV61">
        <v>54</v>
      </c>
      <c r="CW61" t="s">
        <v>709</v>
      </c>
      <c r="CX61">
        <v>17714</v>
      </c>
      <c r="CY61">
        <v>0.59340000000000004</v>
      </c>
      <c r="CZ61">
        <v>5</v>
      </c>
      <c r="DA61">
        <v>9.2600000000000002E-2</v>
      </c>
      <c r="DB61">
        <v>9513</v>
      </c>
      <c r="DC61">
        <v>1903</v>
      </c>
      <c r="DD61">
        <v>9513</v>
      </c>
      <c r="DE61">
        <v>1</v>
      </c>
      <c r="DF61">
        <v>0.1865</v>
      </c>
      <c r="DG61">
        <v>96</v>
      </c>
      <c r="DH61">
        <v>1903</v>
      </c>
    </row>
    <row r="62" spans="1:112" x14ac:dyDescent="0.25">
      <c r="CG62" t="s">
        <v>637</v>
      </c>
      <c r="CH62" t="s">
        <v>7</v>
      </c>
      <c r="CI62" t="s">
        <v>73</v>
      </c>
      <c r="CJ62">
        <v>46128</v>
      </c>
      <c r="CK62">
        <v>1</v>
      </c>
      <c r="CL62">
        <v>1</v>
      </c>
      <c r="CN62">
        <v>1</v>
      </c>
      <c r="CP62">
        <v>5.7870370370370373E-5</v>
      </c>
      <c r="CQ62">
        <v>5.7870370370370373E-5</v>
      </c>
      <c r="CR62">
        <v>0.18273148148148149</v>
      </c>
      <c r="CS62">
        <v>0.17041666666666666</v>
      </c>
      <c r="CT62">
        <v>38</v>
      </c>
      <c r="CU62">
        <v>51</v>
      </c>
      <c r="CV62">
        <v>7</v>
      </c>
      <c r="CW62" t="s">
        <v>748</v>
      </c>
      <c r="CX62">
        <v>37841</v>
      </c>
      <c r="CY62">
        <v>0.1842</v>
      </c>
      <c r="CZ62">
        <v>1</v>
      </c>
      <c r="DA62">
        <v>0.1429</v>
      </c>
      <c r="DB62">
        <v>3897</v>
      </c>
      <c r="DC62">
        <v>3897</v>
      </c>
      <c r="DD62">
        <v>3897</v>
      </c>
      <c r="DE62">
        <v>1</v>
      </c>
      <c r="DF62">
        <v>0.14000000000000001</v>
      </c>
      <c r="DG62">
        <v>96</v>
      </c>
      <c r="DH62">
        <v>3897</v>
      </c>
    </row>
    <row r="63" spans="1:112" x14ac:dyDescent="0.25">
      <c r="CG63" t="s">
        <v>637</v>
      </c>
      <c r="CH63" t="s">
        <v>7</v>
      </c>
      <c r="CI63" t="s">
        <v>48</v>
      </c>
      <c r="CJ63">
        <v>46119</v>
      </c>
      <c r="CK63">
        <v>1</v>
      </c>
      <c r="CL63">
        <v>1</v>
      </c>
      <c r="CM63">
        <v>1</v>
      </c>
      <c r="CP63">
        <v>7.2222222222222219E-3</v>
      </c>
      <c r="CQ63">
        <v>7.2222222222222219E-3</v>
      </c>
      <c r="CR63">
        <v>0.28306712962962965</v>
      </c>
      <c r="CS63">
        <v>8.7511574074074075E-2</v>
      </c>
      <c r="CT63">
        <v>116</v>
      </c>
      <c r="CU63">
        <v>149</v>
      </c>
      <c r="CV63">
        <v>22</v>
      </c>
      <c r="CW63" t="s">
        <v>683</v>
      </c>
      <c r="CX63">
        <v>26000</v>
      </c>
      <c r="CY63">
        <v>0.18970000000000001</v>
      </c>
      <c r="CZ63">
        <v>1</v>
      </c>
      <c r="DA63">
        <v>4.5499999999999999E-2</v>
      </c>
      <c r="DB63">
        <v>582</v>
      </c>
      <c r="DC63">
        <v>582</v>
      </c>
      <c r="DD63">
        <v>582</v>
      </c>
      <c r="DE63">
        <v>1</v>
      </c>
      <c r="DG63">
        <v>96</v>
      </c>
      <c r="DH63">
        <v>582</v>
      </c>
    </row>
  </sheetData>
  <phoneticPr fontId="2" type="noConversion"/>
  <conditionalFormatting sqref="E3:E58">
    <cfRule type="containsText" dxfId="8" priority="4" operator="containsText" text="kenneth">
      <formula>NOT(ISERROR(SEARCH("kenneth",E3)))</formula>
    </cfRule>
  </conditionalFormatting>
  <conditionalFormatting sqref="R9:R60">
    <cfRule type="duplicateValues" dxfId="7" priority="88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2:DP1026"/>
  <sheetViews>
    <sheetView zoomScale="70" zoomScaleNormal="70" workbookViewId="0">
      <selection activeCell="N9" sqref="N9"/>
    </sheetView>
  </sheetViews>
  <sheetFormatPr baseColWidth="10" defaultRowHeight="15" x14ac:dyDescent="0.25"/>
  <cols>
    <col min="7" max="7" width="17.85546875" bestFit="1" customWidth="1"/>
    <col min="93" max="93" width="15.140625" customWidth="1"/>
    <col min="94" max="94" width="16.5703125" customWidth="1"/>
    <col min="95" max="95" width="14.140625" customWidth="1"/>
    <col min="96" max="96" width="15.85546875" customWidth="1"/>
    <col min="97" max="97" width="30" customWidth="1"/>
    <col min="98" max="98" width="19" customWidth="1"/>
    <col min="99" max="99" width="19.42578125" customWidth="1"/>
    <col min="100" max="100" width="24.28515625" customWidth="1"/>
    <col min="101" max="101" width="16.5703125" customWidth="1"/>
    <col min="102" max="102" width="41.28515625" customWidth="1"/>
    <col min="103" max="103" width="28.140625" customWidth="1"/>
    <col min="104" max="104" width="25.7109375" customWidth="1"/>
    <col min="105" max="105" width="27.5703125" customWidth="1"/>
    <col min="106" max="106" width="32.85546875" customWidth="1"/>
    <col min="107" max="107" width="20.140625" customWidth="1"/>
    <col min="108" max="108" width="20.42578125" customWidth="1"/>
    <col min="109" max="109" width="25.7109375" customWidth="1"/>
    <col min="110" max="110" width="20.85546875" customWidth="1"/>
    <col min="111" max="111" width="26.7109375" customWidth="1"/>
    <col min="112" max="112" width="13.7109375" customWidth="1"/>
    <col min="113" max="113" width="15.5703125" customWidth="1"/>
    <col min="114" max="114" width="20.5703125" customWidth="1"/>
    <col min="115" max="115" width="21.28515625" customWidth="1"/>
    <col min="116" max="116" width="19.85546875" customWidth="1"/>
    <col min="117" max="117" width="22.85546875" customWidth="1"/>
    <col min="118" max="118" width="23.85546875" customWidth="1"/>
    <col min="119" max="119" width="15.5703125" customWidth="1"/>
    <col min="120" max="120" width="22.28515625" customWidth="1"/>
  </cols>
  <sheetData>
    <row r="2" spans="1:120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20" ht="26.25" x14ac:dyDescent="0.4">
      <c r="A3" s="61" t="s">
        <v>602</v>
      </c>
      <c r="B3" s="61" t="s">
        <v>17</v>
      </c>
      <c r="C3" s="61" t="e">
        <v>#N/A</v>
      </c>
      <c r="D3" s="62"/>
      <c r="E3" s="62" t="s">
        <v>602</v>
      </c>
      <c r="F3" s="61" t="s">
        <v>17</v>
      </c>
      <c r="G3" s="61"/>
      <c r="H3" s="61">
        <v>70876605</v>
      </c>
      <c r="I3" s="63">
        <v>44886</v>
      </c>
      <c r="J3" s="63" t="s">
        <v>602</v>
      </c>
      <c r="K3" s="63" t="s">
        <v>602</v>
      </c>
      <c r="L3" s="55"/>
      <c r="M3" s="33">
        <v>2026</v>
      </c>
      <c r="N3" s="33" t="s">
        <v>143</v>
      </c>
      <c r="O3" s="33">
        <v>21</v>
      </c>
    </row>
    <row r="4" spans="1:120" x14ac:dyDescent="0.25">
      <c r="A4" s="61" t="s">
        <v>500</v>
      </c>
      <c r="B4" s="61" t="s">
        <v>38</v>
      </c>
      <c r="C4" s="61" t="e">
        <v>#N/A</v>
      </c>
      <c r="D4" s="62"/>
      <c r="E4" s="62" t="s">
        <v>500</v>
      </c>
      <c r="F4" s="61" t="s">
        <v>38</v>
      </c>
      <c r="G4" s="61"/>
      <c r="H4" s="61">
        <v>47411966</v>
      </c>
      <c r="I4" s="63">
        <v>45800</v>
      </c>
      <c r="J4" s="63" t="s">
        <v>500</v>
      </c>
      <c r="K4" s="63" t="s">
        <v>500</v>
      </c>
      <c r="L4" s="55"/>
      <c r="N4" s="5"/>
      <c r="S4" s="45"/>
    </row>
    <row r="5" spans="1:120" x14ac:dyDescent="0.25">
      <c r="A5" s="61" t="s">
        <v>500</v>
      </c>
      <c r="B5" s="61" t="s">
        <v>15</v>
      </c>
      <c r="C5" s="61" t="e">
        <v>#N/A</v>
      </c>
      <c r="D5" s="62"/>
      <c r="E5" s="62" t="s">
        <v>500</v>
      </c>
      <c r="F5" s="61" t="s">
        <v>15</v>
      </c>
      <c r="G5" s="61"/>
      <c r="H5" s="61">
        <v>47587400</v>
      </c>
      <c r="I5" s="63">
        <v>44733</v>
      </c>
      <c r="J5" s="63" t="s">
        <v>500</v>
      </c>
      <c r="K5" s="63" t="s">
        <v>500</v>
      </c>
      <c r="L5" s="55"/>
      <c r="N5" s="5"/>
      <c r="S5" s="45"/>
      <c r="CA5" s="45"/>
    </row>
    <row r="6" spans="1:120" x14ac:dyDescent="0.25">
      <c r="A6" s="65" t="s">
        <v>500</v>
      </c>
      <c r="B6" s="65" t="s">
        <v>50</v>
      </c>
      <c r="C6" s="61" t="e">
        <v>#N/A</v>
      </c>
      <c r="D6" s="62"/>
      <c r="E6" s="66" t="s">
        <v>500</v>
      </c>
      <c r="F6" s="65" t="s">
        <v>50</v>
      </c>
      <c r="G6" s="72"/>
      <c r="H6" s="65">
        <v>72733809</v>
      </c>
      <c r="I6" s="67">
        <v>45789</v>
      </c>
      <c r="J6" s="67" t="s">
        <v>500</v>
      </c>
      <c r="K6" s="67" t="s">
        <v>500</v>
      </c>
      <c r="L6" s="55"/>
      <c r="N6" s="5"/>
      <c r="S6" s="45"/>
    </row>
    <row r="7" spans="1:120" x14ac:dyDescent="0.25">
      <c r="A7" s="65" t="s">
        <v>500</v>
      </c>
      <c r="B7" s="65" t="s">
        <v>73</v>
      </c>
      <c r="C7" s="65" t="e">
        <v>#N/A</v>
      </c>
      <c r="D7" s="66" t="s">
        <v>548</v>
      </c>
      <c r="E7" s="66" t="s">
        <v>500</v>
      </c>
      <c r="F7" s="65" t="s">
        <v>73</v>
      </c>
      <c r="G7" s="72"/>
      <c r="H7" s="65">
        <v>40318129</v>
      </c>
      <c r="I7" s="67">
        <v>45141</v>
      </c>
      <c r="J7" s="67" t="s">
        <v>500</v>
      </c>
      <c r="K7" s="67" t="s">
        <v>500</v>
      </c>
      <c r="L7" s="55"/>
      <c r="M7" s="1"/>
      <c r="N7" s="5"/>
      <c r="CI7" t="s">
        <v>626</v>
      </c>
      <c r="CJ7" t="s">
        <v>140</v>
      </c>
      <c r="CK7" t="s">
        <v>141</v>
      </c>
      <c r="CL7" t="s">
        <v>142</v>
      </c>
      <c r="CM7" t="s">
        <v>143</v>
      </c>
    </row>
    <row r="8" spans="1:120" ht="15.75" thickBot="1" x14ac:dyDescent="0.3">
      <c r="A8" s="34" t="str" cm="1">
        <f t="array" ref="A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GIANFRANCO PINEDO</v>
      </c>
      <c r="C8" s="34" cm="1">
        <f t="array" ref="C8">_xlfn.XLOOKUP(1,(TablaMeta[CONCAT]=$M$3&amp;$N$3&amp;D1_MAYO_202681[[#This Row],[SUPER]])*(TablaMeta[SEGG]=D1_MAYO_202681[[#This Row],[SEGMENTO]]),TablaMeta[Meta_Asesor])</f>
        <v>44700</v>
      </c>
      <c r="D8" s="35">
        <f>IF(D1_MAYO_202681[[#This Row],[RECUPERO]]="VACACIONES","VACACIONES",IFERROR(D1_MAYO_202681[[#This Row],[RECUPERO]]/D1_MAYO_202681[[#This Row],[META]],""))</f>
        <v>1.2533333333333334</v>
      </c>
      <c r="E8" s="35" t="str">
        <f>D1_MAYO_202681[[#This Row],[SUPER]]</f>
        <v>JORGE</v>
      </c>
      <c r="F8" s="34" t="s">
        <v>13</v>
      </c>
      <c r="G8" s="36">
        <v>56024</v>
      </c>
      <c r="H8" s="34" cm="1">
        <f t="array" ref="H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8" s="60" cm="1">
        <f t="array" ref="I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8" s="60" t="str" cm="1">
        <f t="array" ref="J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506</v>
      </c>
      <c r="Y8" s="13" t="s">
        <v>507</v>
      </c>
      <c r="Z8" s="13" t="s">
        <v>508</v>
      </c>
      <c r="AA8" s="13" t="s">
        <v>526</v>
      </c>
      <c r="AB8" s="13" t="s">
        <v>530</v>
      </c>
      <c r="AC8" s="13" t="s">
        <v>509</v>
      </c>
      <c r="AD8" s="13" t="s">
        <v>510</v>
      </c>
      <c r="AE8" s="13" t="s">
        <v>511</v>
      </c>
      <c r="AF8" s="13" t="s">
        <v>512</v>
      </c>
      <c r="AG8" s="13" t="s">
        <v>513</v>
      </c>
      <c r="AH8" s="13" t="s">
        <v>527</v>
      </c>
      <c r="AI8" s="13" t="s">
        <v>531</v>
      </c>
      <c r="AJ8" s="13" t="s">
        <v>514</v>
      </c>
      <c r="AK8" s="13" t="s">
        <v>515</v>
      </c>
      <c r="AL8" s="13" t="s">
        <v>516</v>
      </c>
      <c r="AM8" s="13" t="s">
        <v>517</v>
      </c>
      <c r="AN8" s="13" t="s">
        <v>518</v>
      </c>
      <c r="AO8" s="13" t="s">
        <v>528</v>
      </c>
      <c r="AP8" s="13" t="s">
        <v>532</v>
      </c>
      <c r="AQ8" s="13" t="s">
        <v>519</v>
      </c>
      <c r="AR8" s="13" t="s">
        <v>520</v>
      </c>
      <c r="AS8" s="13" t="s">
        <v>521</v>
      </c>
      <c r="AT8" s="13" t="s">
        <v>522</v>
      </c>
      <c r="AU8" s="13" t="s">
        <v>523</v>
      </c>
      <c r="AV8" s="13" t="s">
        <v>524</v>
      </c>
      <c r="AW8" s="14" t="s">
        <v>502</v>
      </c>
      <c r="AY8" s="18" t="s">
        <v>135</v>
      </c>
      <c r="AZ8" s="18" t="s">
        <v>137</v>
      </c>
      <c r="BA8" s="18" t="s">
        <v>138</v>
      </c>
      <c r="BB8" s="19" t="s">
        <v>94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507</v>
      </c>
      <c r="BJ8" s="19" t="s">
        <v>508</v>
      </c>
      <c r="BK8" s="19" t="s">
        <v>526</v>
      </c>
      <c r="BL8" s="19" t="s">
        <v>530</v>
      </c>
      <c r="BM8" s="19" t="s">
        <v>509</v>
      </c>
      <c r="BN8" s="19" t="s">
        <v>510</v>
      </c>
      <c r="BO8" s="19" t="s">
        <v>511</v>
      </c>
      <c r="BP8" s="19" t="s">
        <v>512</v>
      </c>
      <c r="BQ8" s="19" t="s">
        <v>513</v>
      </c>
      <c r="BR8" s="19" t="s">
        <v>527</v>
      </c>
      <c r="BS8" s="19" t="s">
        <v>531</v>
      </c>
      <c r="BT8" s="19" t="s">
        <v>514</v>
      </c>
      <c r="BU8" s="19" t="s">
        <v>515</v>
      </c>
      <c r="BV8" s="19" t="s">
        <v>516</v>
      </c>
      <c r="BW8" s="19" t="s">
        <v>517</v>
      </c>
      <c r="BX8" s="19" t="s">
        <v>518</v>
      </c>
      <c r="BY8" s="19" t="s">
        <v>528</v>
      </c>
      <c r="BZ8" s="19" t="s">
        <v>532</v>
      </c>
      <c r="CA8" s="19" t="s">
        <v>519</v>
      </c>
      <c r="CB8" s="19" t="s">
        <v>520</v>
      </c>
      <c r="CC8" s="19" t="s">
        <v>521</v>
      </c>
      <c r="CD8" s="19" t="s">
        <v>522</v>
      </c>
      <c r="CE8" s="19" t="s">
        <v>523</v>
      </c>
      <c r="CF8" s="19" t="s">
        <v>524</v>
      </c>
      <c r="CG8" s="18" t="s">
        <v>134</v>
      </c>
      <c r="CI8" s="73" t="s">
        <v>627</v>
      </c>
      <c r="CJ8" s="73" t="s">
        <v>533</v>
      </c>
      <c r="CK8" s="73" t="s">
        <v>503</v>
      </c>
      <c r="CL8" s="73" t="s">
        <v>525</v>
      </c>
      <c r="CM8" s="73" t="s">
        <v>529</v>
      </c>
      <c r="CO8" s="84" t="s">
        <v>640</v>
      </c>
      <c r="CP8" s="84" t="s">
        <v>641</v>
      </c>
      <c r="CQ8" s="84" t="s">
        <v>642</v>
      </c>
      <c r="CR8" s="84" t="s">
        <v>643</v>
      </c>
      <c r="CS8" s="84" t="s">
        <v>644</v>
      </c>
      <c r="CT8" s="84" t="s">
        <v>671</v>
      </c>
      <c r="CU8" s="84" t="s">
        <v>645</v>
      </c>
      <c r="CV8" s="84" t="s">
        <v>646</v>
      </c>
      <c r="CW8" s="84" t="s">
        <v>647</v>
      </c>
      <c r="CX8" s="84" t="s">
        <v>648</v>
      </c>
      <c r="CY8" s="84" t="s">
        <v>649</v>
      </c>
      <c r="CZ8" s="84" t="s">
        <v>650</v>
      </c>
      <c r="DA8" s="84" t="s">
        <v>651</v>
      </c>
      <c r="DB8" s="84" t="s">
        <v>652</v>
      </c>
      <c r="DC8" s="84" t="s">
        <v>653</v>
      </c>
      <c r="DD8" s="84" t="s">
        <v>654</v>
      </c>
      <c r="DE8" s="84" t="s">
        <v>655</v>
      </c>
      <c r="DF8" s="84" t="s">
        <v>656</v>
      </c>
      <c r="DG8" s="84" t="s">
        <v>657</v>
      </c>
      <c r="DH8" s="84" t="s">
        <v>658</v>
      </c>
      <c r="DI8" s="84" t="s">
        <v>659</v>
      </c>
      <c r="DJ8" s="84" t="s">
        <v>672</v>
      </c>
      <c r="DK8" s="84" t="s">
        <v>660</v>
      </c>
      <c r="DL8" s="84" t="s">
        <v>661</v>
      </c>
      <c r="DM8" s="84" t="s">
        <v>663</v>
      </c>
      <c r="DN8" s="84" t="s">
        <v>664</v>
      </c>
      <c r="DO8" s="84" t="s">
        <v>665</v>
      </c>
      <c r="DP8" s="84" t="s">
        <v>662</v>
      </c>
    </row>
    <row r="9" spans="1:120" x14ac:dyDescent="0.25">
      <c r="A9" s="34" t="str" cm="1">
        <f t="array" ref="A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FRANCO HUAMANI</v>
      </c>
      <c r="C9" s="34" cm="1">
        <f t="array" ref="C9">_xlfn.XLOOKUP(1,(TablaMeta[CONCAT]=$M$3&amp;$N$3&amp;D1_MAYO_202681[[#This Row],[SUPER]])*(TablaMeta[SEGG]=D1_MAYO_202681[[#This Row],[SEGMENTO]]),TablaMeta[Meta_Asesor])</f>
        <v>44700</v>
      </c>
      <c r="D9" s="35">
        <f>IF(D1_MAYO_202681[[#This Row],[RECUPERO]]="VACACIONES","VACACIONES",IFERROR(D1_MAYO_202681[[#This Row],[RECUPERO]]/D1_MAYO_202681[[#This Row],[META]],""))</f>
        <v>1.1901118568232663</v>
      </c>
      <c r="E9" s="35" t="str">
        <f>D1_MAYO_202681[[#This Row],[SUPER]]</f>
        <v>JORGE</v>
      </c>
      <c r="F9" s="34" t="s">
        <v>24</v>
      </c>
      <c r="G9" s="36">
        <v>53198</v>
      </c>
      <c r="H9" s="34" cm="1">
        <f t="array" ref="H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9" s="60" cm="1">
        <f t="array" ref="I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9" s="60" t="str" cm="1">
        <f t="array" ref="J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5"/>
      <c r="M9" s="5">
        <f>DATA_MAYO_202684[[#This Row],[RECUPERO]]/DATA_MAYO_202684[[#This Row],[META]]</f>
        <v>0.8530201342281879</v>
      </c>
      <c r="N9" s="5" t="e">
        <f>6-ROUNDUP(_xlfn.RANK.EQ(DATA_MAYO_202684[[#This Row],[AL_AC]],DATA_MAYO_202684[AL_AC],0)/(COUNTA(DATA_MAYO_202684[AL_AC])/5),0)</f>
        <v>#N/A</v>
      </c>
      <c r="O9" s="54" t="str">
        <f>IFERROR(VLOOKUP(DATA_MAYO_202684[[#This Row],[ASER_]],$B:$G,4,0),"")</f>
        <v>LEONOR</v>
      </c>
      <c r="P9" s="6">
        <f>SUM(DATA_MAYO_202684[[#This Row],[2]:[31]])</f>
        <v>38130</v>
      </c>
      <c r="Q9" s="6">
        <f>VLOOKUP(DATA_MAYO_202684[[#This Row],[ASER_]],D1_MAYO_202681[[ASESOR_CRR]:[META]],2,0)</f>
        <v>44700</v>
      </c>
      <c r="R9" t="s">
        <v>18</v>
      </c>
      <c r="U9">
        <v>350</v>
      </c>
      <c r="V9">
        <v>2700</v>
      </c>
      <c r="W9">
        <v>3000</v>
      </c>
      <c r="X9">
        <v>5800</v>
      </c>
      <c r="AF9">
        <v>3300</v>
      </c>
      <c r="AJ9">
        <v>500</v>
      </c>
      <c r="AM9">
        <v>4500</v>
      </c>
      <c r="AQ9">
        <v>6300</v>
      </c>
      <c r="AR9">
        <v>6000</v>
      </c>
      <c r="AS9">
        <v>2200</v>
      </c>
      <c r="AT9">
        <v>1625</v>
      </c>
      <c r="AU9">
        <v>855</v>
      </c>
      <c r="AV9">
        <v>1000</v>
      </c>
      <c r="AW9" s="54" t="str" cm="1">
        <f t="array" ref="AW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9" s="10">
        <f>SUMIFS(TablaMeta[Meta_Equipo],TablaMeta[CONCAT],$M$3&amp;$N$3&amp;DITE_MAYO_202685[[#This Row],[SUPER]])</f>
        <v>384414</v>
      </c>
      <c r="AZ9" s="10">
        <f>MAX(DITE_MAYO_202685[[#This Row],[SUPER]:[CARTERA]])</f>
        <v>355023.8</v>
      </c>
      <c r="BA9" s="16">
        <f>IFERROR(DITE_MAYO_202685[[#This Row],[RECUPERO SUPERVISOR]]/DITE_MAYO_202685[[#This Row],[META SUPER]],"")</f>
        <v>0.92354544839678054</v>
      </c>
      <c r="BB9" s="10" t="s">
        <v>3</v>
      </c>
      <c r="BC9" s="46"/>
      <c r="BD9" s="46">
        <v>0</v>
      </c>
      <c r="BE9" s="46">
        <v>7553.8</v>
      </c>
      <c r="BF9" s="46">
        <v>27065.8</v>
      </c>
      <c r="BG9" s="46">
        <v>51000.800000000003</v>
      </c>
      <c r="BH9" s="46">
        <v>57178.8</v>
      </c>
      <c r="BI9" s="46">
        <v>63253.8</v>
      </c>
      <c r="BJ9" s="46">
        <v>63543.8</v>
      </c>
      <c r="BK9" s="46">
        <v>63955.8</v>
      </c>
      <c r="BL9" s="46">
        <v>80859.8</v>
      </c>
      <c r="BM9" s="46">
        <v>83880.800000000003</v>
      </c>
      <c r="BN9" s="46">
        <v>90625.8</v>
      </c>
      <c r="BO9" s="46">
        <v>107715.8</v>
      </c>
      <c r="BP9" s="46">
        <v>112827.8</v>
      </c>
      <c r="BQ9" s="46">
        <v>113677.8</v>
      </c>
      <c r="BR9" s="46">
        <v>113677.8</v>
      </c>
      <c r="BS9" s="46">
        <v>134127.79999999999</v>
      </c>
      <c r="BT9" s="46">
        <v>143555.79999999999</v>
      </c>
      <c r="BU9" s="46">
        <v>171539.8</v>
      </c>
      <c r="BV9" s="46">
        <v>190529.8</v>
      </c>
      <c r="BW9" s="46">
        <v>206754.8</v>
      </c>
      <c r="BX9" s="46">
        <v>207134.8</v>
      </c>
      <c r="BY9" s="46">
        <v>207134.8</v>
      </c>
      <c r="BZ9" s="46">
        <v>225196.79999999999</v>
      </c>
      <c r="CA9" s="46">
        <v>272696.8</v>
      </c>
      <c r="CB9" s="46">
        <v>283266.8</v>
      </c>
      <c r="CC9" s="46">
        <v>301309.8</v>
      </c>
      <c r="CD9" s="46">
        <v>346952.8</v>
      </c>
      <c r="CE9" s="46">
        <v>354023.8</v>
      </c>
      <c r="CF9" s="46">
        <v>355023.8</v>
      </c>
      <c r="CG9" s="10" t="s">
        <v>209</v>
      </c>
      <c r="CI9" t="s">
        <v>3</v>
      </c>
      <c r="CJ9" t="s">
        <v>2</v>
      </c>
      <c r="CK9" t="s">
        <v>3</v>
      </c>
      <c r="CL9" t="s">
        <v>3</v>
      </c>
      <c r="CM9" t="s">
        <v>3</v>
      </c>
      <c r="CO9" t="s">
        <v>637</v>
      </c>
      <c r="CP9" t="s">
        <v>7</v>
      </c>
      <c r="CQ9" t="s">
        <v>18</v>
      </c>
      <c r="CR9">
        <v>46149</v>
      </c>
      <c r="CS9">
        <v>1</v>
      </c>
      <c r="CT9">
        <v>1</v>
      </c>
      <c r="CV9">
        <v>1</v>
      </c>
      <c r="CX9">
        <v>2.4074074074074076E-3</v>
      </c>
      <c r="CY9">
        <v>2.4074074074074076E-3</v>
      </c>
      <c r="CZ9">
        <v>0.23184027777777777</v>
      </c>
      <c r="DA9">
        <v>0.12172453703703703</v>
      </c>
      <c r="DB9">
        <v>143</v>
      </c>
      <c r="DC9">
        <v>316</v>
      </c>
      <c r="DD9">
        <v>17</v>
      </c>
      <c r="DE9" t="s">
        <v>673</v>
      </c>
      <c r="DF9">
        <v>30445</v>
      </c>
      <c r="DG9">
        <v>0.11890000000000001</v>
      </c>
      <c r="DH9">
        <v>3</v>
      </c>
      <c r="DI9">
        <v>0.17649999999999999</v>
      </c>
      <c r="DJ9">
        <v>6600</v>
      </c>
      <c r="DK9">
        <v>2200</v>
      </c>
      <c r="DL9">
        <v>5800</v>
      </c>
      <c r="DM9">
        <v>0.87880000000000003</v>
      </c>
      <c r="DN9">
        <v>0.1666</v>
      </c>
      <c r="DO9">
        <v>100</v>
      </c>
      <c r="DP9">
        <v>2900</v>
      </c>
    </row>
    <row r="10" spans="1:120" x14ac:dyDescent="0.25">
      <c r="A10" s="34" t="str" cm="1">
        <f t="array" ref="A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EVELY TENORIO</v>
      </c>
      <c r="C10" s="34" cm="1">
        <f t="array" ref="C10">_xlfn.XLOOKUP(1,(TablaMeta[CONCAT]=$M$3&amp;$N$3&amp;D1_MAYO_202681[[#This Row],[SUPER]])*(TablaMeta[SEGG]=D1_MAYO_202681[[#This Row],[SEGMENTO]]),TablaMeta[Meta_Asesor])</f>
        <v>44700</v>
      </c>
      <c r="D10" s="35">
        <f>IF(D1_MAYO_202681[[#This Row],[RECUPERO]]="VACACIONES","VACACIONES",IFERROR(D1_MAYO_202681[[#This Row],[RECUPERO]]/D1_MAYO_202681[[#This Row],[META]],""))</f>
        <v>1.1412498881431767</v>
      </c>
      <c r="E10" s="35" t="str">
        <f>D1_MAYO_202681[[#This Row],[SUPER]]</f>
        <v>JORGE</v>
      </c>
      <c r="F10" s="34" t="s">
        <v>22</v>
      </c>
      <c r="G10" s="36">
        <v>51013.869999999995</v>
      </c>
      <c r="H10" s="34" cm="1">
        <f t="array" ref="H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0" s="60" cm="1">
        <f t="array" ref="I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0" s="60" t="str" cm="1">
        <f t="array" ref="J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5"/>
      <c r="M10" s="5">
        <f>DATA_MAYO_202684[[#This Row],[RECUPERO]]/DATA_MAYO_202684[[#This Row],[META]]</f>
        <v>0.8433506493506493</v>
      </c>
      <c r="N10" s="5" t="e">
        <f>6-ROUNDUP(_xlfn.RANK.EQ(DATA_MAYO_202684[[#This Row],[AL_AC]],DATA_MAYO_202684[AL_AC],0)/(COUNTA(DATA_MAYO_202684[AL_AC])/5),0)</f>
        <v>#N/A</v>
      </c>
      <c r="O10" s="54" t="str">
        <f>IFERROR(VLOOKUP(DATA_MAYO_202684[[#This Row],[ASER_]],$B:$G,4,0),"")</f>
        <v>SANDY</v>
      </c>
      <c r="P10" s="6">
        <f>SUM(DATA_MAYO_202684[[#This Row],[2]:[31]])</f>
        <v>32469</v>
      </c>
      <c r="Q10" s="6">
        <f>VLOOKUP(DATA_MAYO_202684[[#This Row],[ASER_]],D1_MAYO_202681[[ASESOR_CRR]:[META]],2,0)</f>
        <v>38500</v>
      </c>
      <c r="R10" t="s">
        <v>58</v>
      </c>
      <c r="U10">
        <v>3100</v>
      </c>
      <c r="V10">
        <v>100</v>
      </c>
      <c r="Z10">
        <v>290</v>
      </c>
      <c r="AB10">
        <v>1250</v>
      </c>
      <c r="AF10">
        <v>2500</v>
      </c>
      <c r="AI10">
        <v>200</v>
      </c>
      <c r="AJ10">
        <v>150</v>
      </c>
      <c r="AK10">
        <v>3000</v>
      </c>
      <c r="AL10">
        <v>600</v>
      </c>
      <c r="AM10">
        <v>200</v>
      </c>
      <c r="AP10">
        <v>3200</v>
      </c>
      <c r="AQ10">
        <v>1000</v>
      </c>
      <c r="AR10">
        <v>4000</v>
      </c>
      <c r="AS10">
        <v>9313</v>
      </c>
      <c r="AU10">
        <v>3566</v>
      </c>
      <c r="AW10" s="54" t="str" cm="1">
        <f t="array" ref="AW1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0" s="10">
        <f>SUMIFS(TablaMeta[Meta_Equipo],TablaMeta[CONCAT],$M$3&amp;$N$3&amp;DITE_MAYO_202685[[#This Row],[SUPER]])</f>
        <v>429088</v>
      </c>
      <c r="AZ10" s="10">
        <f>MAX(DITE_MAYO_202685[[#This Row],[SUPER]:[CARTERA]])</f>
        <v>350806.17</v>
      </c>
      <c r="BA10" s="16">
        <f>IFERROR(DITE_MAYO_202685[[#This Row],[RECUPERO SUPERVISOR]]/DITE_MAYO_202685[[#This Row],[META SUPER]],"")</f>
        <v>0.81756229491386379</v>
      </c>
      <c r="BB10" s="11" t="s">
        <v>6</v>
      </c>
      <c r="BC10" s="46"/>
      <c r="BD10" s="46">
        <v>0</v>
      </c>
      <c r="BE10" s="46">
        <v>8950</v>
      </c>
      <c r="BF10" s="46">
        <v>14935</v>
      </c>
      <c r="BG10" s="46">
        <v>17405</v>
      </c>
      <c r="BH10" s="46">
        <v>38890</v>
      </c>
      <c r="BI10" s="46">
        <v>46695</v>
      </c>
      <c r="BJ10" s="46">
        <v>47075</v>
      </c>
      <c r="BK10" s="46">
        <v>47075</v>
      </c>
      <c r="BL10" s="46">
        <v>72900</v>
      </c>
      <c r="BM10" s="46">
        <v>94105</v>
      </c>
      <c r="BN10" s="46">
        <v>108901.17</v>
      </c>
      <c r="BO10" s="46">
        <v>122751.17</v>
      </c>
      <c r="BP10" s="46">
        <v>151106.16999999998</v>
      </c>
      <c r="BQ10" s="46">
        <v>151416.16999999998</v>
      </c>
      <c r="BR10" s="46">
        <v>151416.16999999998</v>
      </c>
      <c r="BS10" s="46">
        <v>159586.16999999998</v>
      </c>
      <c r="BT10" s="46">
        <v>172116.16999999998</v>
      </c>
      <c r="BU10" s="46">
        <v>179194.16999999998</v>
      </c>
      <c r="BV10" s="46">
        <v>186774.16999999998</v>
      </c>
      <c r="BW10" s="46">
        <v>204924.16999999998</v>
      </c>
      <c r="BX10" s="46">
        <v>205534.16999999998</v>
      </c>
      <c r="BY10" s="46">
        <v>205534.16999999998</v>
      </c>
      <c r="BZ10" s="46">
        <v>213174.16999999998</v>
      </c>
      <c r="CA10" s="46">
        <v>246174.16999999998</v>
      </c>
      <c r="CB10" s="46">
        <v>253770.16999999998</v>
      </c>
      <c r="CC10" s="46">
        <v>264530.17</v>
      </c>
      <c r="CD10" s="46">
        <v>325795.17</v>
      </c>
      <c r="CE10" s="46">
        <v>350139.17</v>
      </c>
      <c r="CF10" s="46">
        <v>350806.17</v>
      </c>
      <c r="CG10" s="11" t="s">
        <v>209</v>
      </c>
      <c r="CI10" t="s">
        <v>6</v>
      </c>
      <c r="CJ10" t="s">
        <v>6</v>
      </c>
      <c r="CK10" t="s">
        <v>6</v>
      </c>
      <c r="CL10" t="s">
        <v>6</v>
      </c>
      <c r="CM10" t="s">
        <v>6</v>
      </c>
      <c r="CO10" t="s">
        <v>637</v>
      </c>
      <c r="CP10" t="s">
        <v>7</v>
      </c>
      <c r="CQ10" t="s">
        <v>18</v>
      </c>
      <c r="CR10">
        <v>46155</v>
      </c>
      <c r="CS10">
        <v>1</v>
      </c>
      <c r="CT10">
        <v>1</v>
      </c>
      <c r="CV10">
        <v>1</v>
      </c>
      <c r="CX10">
        <v>0</v>
      </c>
      <c r="CY10">
        <v>0</v>
      </c>
      <c r="CZ10">
        <v>0.170625</v>
      </c>
      <c r="DA10">
        <v>0.14782407407407408</v>
      </c>
      <c r="DB10">
        <v>138</v>
      </c>
      <c r="DC10">
        <v>268</v>
      </c>
      <c r="DD10">
        <v>20</v>
      </c>
      <c r="DE10">
        <v>1.3</v>
      </c>
      <c r="DF10">
        <v>22534</v>
      </c>
      <c r="DG10">
        <v>0.1449</v>
      </c>
      <c r="DO10">
        <v>100</v>
      </c>
    </row>
    <row r="11" spans="1:120" x14ac:dyDescent="0.25">
      <c r="A11" s="34" t="str" cm="1">
        <f t="array" ref="A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TASAYCO</v>
      </c>
      <c r="C11" s="34" cm="1">
        <f t="array" ref="C11">_xlfn.XLOOKUP(1,(TablaMeta[CONCAT]=$M$3&amp;$N$3&amp;D1_MAYO_202681[[#This Row],[SUPER]])*(TablaMeta[SEGG]=D1_MAYO_202681[[#This Row],[SEGMENTO]]),TablaMeta[Meta_Asesor])</f>
        <v>44700</v>
      </c>
      <c r="D11" s="35">
        <f>IF(D1_MAYO_202681[[#This Row],[RECUPERO]]="VACACIONES","VACACIONES",IFERROR(D1_MAYO_202681[[#This Row],[RECUPERO]]/D1_MAYO_202681[[#This Row],[META]],""))</f>
        <v>0.94208053691275173</v>
      </c>
      <c r="E11" s="35" t="str">
        <f>D1_MAYO_202681[[#This Row],[SUPER]]</f>
        <v>JORGE</v>
      </c>
      <c r="F11" t="s">
        <v>10</v>
      </c>
      <c r="G11" s="36">
        <v>42111</v>
      </c>
      <c r="H11" s="34" cm="1">
        <f t="array" ref="H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1" s="60" cm="1">
        <f t="array" ref="I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1" s="60" t="str" cm="1">
        <f t="array" ref="J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0" t="str" cm="1">
        <f t="array" ref="K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5"/>
      <c r="M11" s="5">
        <f>DATA_MAYO_202684[[#This Row],[RECUPERO]]/DATA_MAYO_202684[[#This Row],[META]]</f>
        <v>1.0237719298245613</v>
      </c>
      <c r="N11" s="5" t="e">
        <f>6-ROUNDUP(_xlfn.RANK.EQ(DATA_MAYO_202684[[#This Row],[AL_AC]],DATA_MAYO_202684[AL_AC],0)/(COUNTA(DATA_MAYO_202684[AL_AC])/5),0)</f>
        <v>#N/A</v>
      </c>
      <c r="O11" s="54" t="str">
        <f>IFERROR(VLOOKUP(DATA_MAYO_202684[[#This Row],[ASER_]],$B:$G,4,0),"")</f>
        <v>LISELY</v>
      </c>
      <c r="P11" s="6">
        <f>SUM(DATA_MAYO_202684[[#This Row],[2]:[31]])</f>
        <v>23342</v>
      </c>
      <c r="Q11" s="6">
        <f>VLOOKUP(DATA_MAYO_202684[[#This Row],[ASER_]],D1_MAYO_202681[[ASESOR_CRR]:[META]],2,0)</f>
        <v>22800</v>
      </c>
      <c r="R11" t="s">
        <v>109</v>
      </c>
      <c r="AE11">
        <v>405</v>
      </c>
      <c r="AF11">
        <v>1400</v>
      </c>
      <c r="AH11">
        <v>2500</v>
      </c>
      <c r="AJ11">
        <v>273</v>
      </c>
      <c r="AL11">
        <v>802</v>
      </c>
      <c r="AP11">
        <v>802</v>
      </c>
      <c r="AQ11">
        <v>7800</v>
      </c>
      <c r="AR11">
        <v>3500</v>
      </c>
      <c r="AS11">
        <v>4100</v>
      </c>
      <c r="AT11">
        <v>1500</v>
      </c>
      <c r="AU11">
        <v>260</v>
      </c>
      <c r="AW11" s="54" t="str" cm="1">
        <f t="array" ref="AW1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Y11" s="10">
        <f>SUMIFS(TablaMeta[Meta_Equipo],TablaMeta[CONCAT],$M$3&amp;$N$3&amp;DITE_MAYO_202685[[#This Row],[SUPER]])</f>
        <v>446424</v>
      </c>
      <c r="AZ11" s="10">
        <f>MAX(DITE_MAYO_202685[[#This Row],[SUPER]:[CARTERA]])</f>
        <v>384489.87</v>
      </c>
      <c r="BA11" s="16">
        <f>IFERROR(DITE_MAYO_202685[[#This Row],[RECUPERO SUPERVISOR]]/DITE_MAYO_202685[[#This Row],[META SUPER]],"")</f>
        <v>0.86126612816515236</v>
      </c>
      <c r="BB11" s="10" t="s">
        <v>2</v>
      </c>
      <c r="BC11" s="46">
        <v>1224</v>
      </c>
      <c r="BD11" s="46">
        <v>1924</v>
      </c>
      <c r="BE11" s="46">
        <v>6889</v>
      </c>
      <c r="BF11" s="46">
        <v>15589</v>
      </c>
      <c r="BG11" s="46">
        <v>51005</v>
      </c>
      <c r="BH11" s="46">
        <v>58705</v>
      </c>
      <c r="BI11" s="46">
        <v>66378.87</v>
      </c>
      <c r="BJ11" s="46">
        <v>66378.87</v>
      </c>
      <c r="BK11" s="46">
        <v>66378.87</v>
      </c>
      <c r="BL11" s="46">
        <v>81219.87</v>
      </c>
      <c r="BM11" s="46">
        <v>91894.87</v>
      </c>
      <c r="BN11" s="46">
        <v>106969.87</v>
      </c>
      <c r="BO11" s="46">
        <v>123460.87</v>
      </c>
      <c r="BP11" s="46">
        <v>144403.87</v>
      </c>
      <c r="BQ11" s="46">
        <v>146978.87</v>
      </c>
      <c r="BR11" s="46">
        <v>146978.87</v>
      </c>
      <c r="BS11" s="46">
        <v>159156.87</v>
      </c>
      <c r="BT11" s="46">
        <v>172122.87</v>
      </c>
      <c r="BU11" s="46">
        <v>181947.87</v>
      </c>
      <c r="BV11" s="46">
        <v>209356.87</v>
      </c>
      <c r="BW11" s="46">
        <v>222948.87</v>
      </c>
      <c r="BX11" s="46">
        <v>222948.87</v>
      </c>
      <c r="BY11" s="46">
        <v>223753.87</v>
      </c>
      <c r="BZ11" s="46">
        <v>243313.87</v>
      </c>
      <c r="CA11" s="46">
        <v>264665.87</v>
      </c>
      <c r="CB11" s="46">
        <v>278935.87</v>
      </c>
      <c r="CC11" s="46">
        <v>305439.87</v>
      </c>
      <c r="CD11" s="46">
        <v>356511.87</v>
      </c>
      <c r="CE11" s="46">
        <v>384307.87</v>
      </c>
      <c r="CF11" s="46">
        <v>384489.87</v>
      </c>
      <c r="CG11" s="10" t="s">
        <v>159</v>
      </c>
      <c r="CI11" t="s">
        <v>2</v>
      </c>
      <c r="CJ11" t="s">
        <v>3</v>
      </c>
      <c r="CK11" t="s">
        <v>2</v>
      </c>
      <c r="CL11" t="s">
        <v>2</v>
      </c>
      <c r="CM11" t="s">
        <v>2</v>
      </c>
      <c r="CO11" t="s">
        <v>637</v>
      </c>
      <c r="CP11" t="s">
        <v>7</v>
      </c>
      <c r="CQ11" t="s">
        <v>18</v>
      </c>
      <c r="CR11">
        <v>46162</v>
      </c>
      <c r="CS11">
        <v>1</v>
      </c>
      <c r="CT11">
        <v>1</v>
      </c>
      <c r="CV11">
        <v>1</v>
      </c>
      <c r="CX11">
        <v>1.7361111111111112E-4</v>
      </c>
      <c r="CY11">
        <v>1.7361111111111112E-4</v>
      </c>
      <c r="CZ11">
        <v>0.24234953703703704</v>
      </c>
      <c r="DA11">
        <v>0.13480324074074074</v>
      </c>
      <c r="DB11">
        <v>165</v>
      </c>
      <c r="DC11">
        <v>293</v>
      </c>
      <c r="DD11">
        <v>15</v>
      </c>
      <c r="DE11">
        <v>1.4</v>
      </c>
      <c r="DF11">
        <v>29929</v>
      </c>
      <c r="DG11">
        <v>9.0899999999999995E-2</v>
      </c>
      <c r="DO11">
        <v>100</v>
      </c>
    </row>
    <row r="12" spans="1:120" x14ac:dyDescent="0.25">
      <c r="A12" s="34" t="str" cm="1">
        <f t="array" ref="A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MALORY MONTEBLANCO</v>
      </c>
      <c r="C12" s="34" cm="1">
        <f t="array" ref="C12">_xlfn.XLOOKUP(1,(TablaMeta[CONCAT]=$M$3&amp;$N$3&amp;D1_MAYO_202681[[#This Row],[SUPER]])*(TablaMeta[SEGG]=D1_MAYO_202681[[#This Row],[SEGMENTO]]),TablaMeta[Meta_Asesor])</f>
        <v>44700</v>
      </c>
      <c r="D12" s="35">
        <f>IF(D1_MAYO_202681[[#This Row],[RECUPERO]]="VACACIONES","VACACIONES",IFERROR(D1_MAYO_202681[[#This Row],[RECUPERO]]/D1_MAYO_202681[[#This Row],[META]],""))</f>
        <v>0.88145413870246081</v>
      </c>
      <c r="E12" s="35" t="str">
        <f>D1_MAYO_202681[[#This Row],[SUPER]]</f>
        <v>JORGE</v>
      </c>
      <c r="F12" t="s">
        <v>25</v>
      </c>
      <c r="G12" s="36">
        <v>39401</v>
      </c>
      <c r="H12" s="34" cm="1">
        <f t="array" ref="H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2" s="60" cm="1">
        <f t="array" ref="I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2" s="60" t="str" cm="1">
        <f t="array" ref="J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0" t="str" cm="1">
        <f t="array" ref="K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5"/>
      <c r="M12" s="5">
        <f>DATA_MAYO_202684[[#This Row],[RECUPERO]]/DATA_MAYO_202684[[#This Row],[META]]</f>
        <v>0.7966319910514541</v>
      </c>
      <c r="N12" s="5" t="e">
        <f>6-ROUNDUP(_xlfn.RANK.EQ(DATA_MAYO_202684[[#This Row],[AL_AC]],DATA_MAYO_202684[AL_AC],0)/(COUNTA(DATA_MAYO_202684[AL_AC])/5),0)</f>
        <v>#N/A</v>
      </c>
      <c r="O12" s="54" t="str">
        <f>IFERROR(VLOOKUP(DATA_MAYO_202684[[#This Row],[ASER_]],$B:$G,4,0),"")</f>
        <v>LEONOR</v>
      </c>
      <c r="P12" s="6">
        <f>SUM(DATA_MAYO_202684[[#This Row],[2]:[31]])</f>
        <v>35609.449999999997</v>
      </c>
      <c r="Q12" s="6">
        <f>VLOOKUP(DATA_MAYO_202684[[#This Row],[ASER_]],D1_MAYO_202681[[ASESOR_CRR]:[META]],2,0)</f>
        <v>44700</v>
      </c>
      <c r="R12" t="s">
        <v>60</v>
      </c>
      <c r="S12">
        <v>570</v>
      </c>
      <c r="V12">
        <v>300</v>
      </c>
      <c r="W12">
        <v>8000</v>
      </c>
      <c r="X12">
        <v>1867</v>
      </c>
      <c r="AF12">
        <v>500</v>
      </c>
      <c r="AJ12">
        <v>300</v>
      </c>
      <c r="AL12">
        <v>8733</v>
      </c>
      <c r="AM12">
        <v>3116.45</v>
      </c>
      <c r="AO12">
        <v>700</v>
      </c>
      <c r="AQ12">
        <v>1600</v>
      </c>
      <c r="AS12">
        <v>636</v>
      </c>
      <c r="AT12">
        <v>8087</v>
      </c>
      <c r="AU12">
        <v>1200</v>
      </c>
      <c r="AW12" s="54" t="str" cm="1">
        <f t="array" ref="AW1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2" s="10">
        <f>SUMIFS(TablaMeta[Meta_Equipo],TablaMeta[CONCAT],$M$3&amp;$N$3&amp;DITE_MAYO_202685[[#This Row],[SUPER]])</f>
        <v>290167</v>
      </c>
      <c r="AZ12" s="10">
        <f>MAX(DITE_MAYO_202685[[#This Row],[SUPER]:[CARTERA]])</f>
        <v>240731</v>
      </c>
      <c r="BA12" s="16">
        <f>IFERROR(DITE_MAYO_202685[[#This Row],[RECUPERO SUPERVISOR]]/DITE_MAYO_202685[[#This Row],[META SUPER]],"")</f>
        <v>0.82962914459604298</v>
      </c>
      <c r="BB12" s="11" t="s">
        <v>604</v>
      </c>
      <c r="BC12" s="46"/>
      <c r="BD12" s="46">
        <v>0</v>
      </c>
      <c r="BE12" s="46">
        <v>11974</v>
      </c>
      <c r="BF12" s="46">
        <v>44399</v>
      </c>
      <c r="BG12" s="46">
        <v>58633</v>
      </c>
      <c r="BH12" s="46">
        <v>60883</v>
      </c>
      <c r="BI12" s="46">
        <v>77679</v>
      </c>
      <c r="BJ12" s="46">
        <v>77899</v>
      </c>
      <c r="BK12" s="46">
        <v>77899</v>
      </c>
      <c r="BL12" s="46">
        <v>79634</v>
      </c>
      <c r="BM12" s="46">
        <v>81704</v>
      </c>
      <c r="BN12" s="46">
        <v>86444</v>
      </c>
      <c r="BO12" s="46">
        <v>92299</v>
      </c>
      <c r="BP12" s="46">
        <v>99539</v>
      </c>
      <c r="BQ12" s="46">
        <v>100283</v>
      </c>
      <c r="BR12" s="46">
        <v>102783</v>
      </c>
      <c r="BS12" s="46">
        <v>110039</v>
      </c>
      <c r="BT12" s="46">
        <v>114892</v>
      </c>
      <c r="BU12" s="46">
        <v>123152</v>
      </c>
      <c r="BV12" s="46">
        <v>140804</v>
      </c>
      <c r="BW12" s="46">
        <v>152104</v>
      </c>
      <c r="BX12" s="46">
        <v>152454</v>
      </c>
      <c r="BY12" s="46">
        <v>152994</v>
      </c>
      <c r="BZ12" s="46">
        <v>163426</v>
      </c>
      <c r="CA12" s="46">
        <v>181154</v>
      </c>
      <c r="CB12" s="46">
        <v>193181</v>
      </c>
      <c r="CC12" s="46">
        <v>221047</v>
      </c>
      <c r="CD12" s="46">
        <v>231637</v>
      </c>
      <c r="CE12" s="46">
        <v>240731</v>
      </c>
      <c r="CF12" s="46">
        <v>240731</v>
      </c>
      <c r="CG12" s="11" t="s">
        <v>175</v>
      </c>
      <c r="CI12" t="s">
        <v>604</v>
      </c>
      <c r="CJ12" t="s">
        <v>124</v>
      </c>
      <c r="CK12" t="s">
        <v>7</v>
      </c>
      <c r="CL12" t="s">
        <v>7</v>
      </c>
      <c r="CM12" t="s">
        <v>604</v>
      </c>
      <c r="CO12" t="s">
        <v>637</v>
      </c>
      <c r="CP12" t="s">
        <v>7</v>
      </c>
      <c r="CQ12" t="s">
        <v>60</v>
      </c>
      <c r="CR12">
        <v>46148</v>
      </c>
      <c r="CS12">
        <v>1</v>
      </c>
      <c r="CT12">
        <v>1</v>
      </c>
      <c r="CV12">
        <v>1</v>
      </c>
      <c r="CX12">
        <v>1.8518518518518518E-4</v>
      </c>
      <c r="CY12">
        <v>1.8518518518518518E-4</v>
      </c>
      <c r="CZ12">
        <v>0.22231481481481483</v>
      </c>
      <c r="DA12">
        <v>7.1331018518518516E-2</v>
      </c>
      <c r="DB12">
        <v>133</v>
      </c>
      <c r="DC12">
        <v>211</v>
      </c>
      <c r="DD12">
        <v>11</v>
      </c>
      <c r="DE12" t="s">
        <v>674</v>
      </c>
      <c r="DF12">
        <v>20486</v>
      </c>
      <c r="DG12">
        <v>8.2699999999999996E-2</v>
      </c>
      <c r="DH12">
        <v>1</v>
      </c>
      <c r="DI12">
        <v>9.0899999999999995E-2</v>
      </c>
      <c r="DJ12">
        <v>8000</v>
      </c>
      <c r="DK12">
        <v>8000</v>
      </c>
      <c r="DL12">
        <v>8000</v>
      </c>
      <c r="DM12">
        <v>1</v>
      </c>
      <c r="DN12">
        <v>0.20050000000000001</v>
      </c>
      <c r="DO12">
        <v>100</v>
      </c>
      <c r="DP12">
        <v>8000</v>
      </c>
    </row>
    <row r="13" spans="1:120" x14ac:dyDescent="0.25">
      <c r="A13" s="34" t="str" cm="1">
        <f t="array" ref="A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JHONATAN CHAVEZ</v>
      </c>
      <c r="C13" s="34" cm="1">
        <f t="array" ref="C13">_xlfn.XLOOKUP(1,(TablaMeta[CONCAT]=$M$3&amp;$N$3&amp;D1_MAYO_202681[[#This Row],[SUPER]])*(TablaMeta[SEGG]=D1_MAYO_202681[[#This Row],[SEGMENTO]]),TablaMeta[Meta_Asesor])</f>
        <v>44700</v>
      </c>
      <c r="D13" s="35">
        <f>IF(D1_MAYO_202681[[#This Row],[RECUPERO]]="VACACIONES","VACACIONES",IFERROR(D1_MAYO_202681[[#This Row],[RECUPERO]]/D1_MAYO_202681[[#This Row],[META]],""))</f>
        <v>0.85384787472035795</v>
      </c>
      <c r="E13" s="35" t="str">
        <f>D1_MAYO_202681[[#This Row],[SUPER]]</f>
        <v>JORGE</v>
      </c>
      <c r="F13" t="s">
        <v>65</v>
      </c>
      <c r="G13" s="36">
        <v>38167</v>
      </c>
      <c r="H13" s="34" cm="1">
        <f t="array" ref="H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3" s="60" cm="1">
        <f t="array" ref="I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3" s="60" t="str" cm="1">
        <f t="array" ref="J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0" t="str" cm="1">
        <f t="array" ref="K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5"/>
      <c r="M13" s="5">
        <f>DATA_MAYO_202684[[#This Row],[RECUPERO]]/DATA_MAYO_202684[[#This Row],[META]]</f>
        <v>0.61436363636363633</v>
      </c>
      <c r="N13" s="5" t="e">
        <f>6-ROUNDUP(_xlfn.RANK.EQ(DATA_MAYO_202684[[#This Row],[AL_AC]],DATA_MAYO_202684[AL_AC],0)/(COUNTA(DATA_MAYO_202684[AL_AC])/5),0)</f>
        <v>#N/A</v>
      </c>
      <c r="O13" s="54" t="str">
        <f>IFERROR(VLOOKUP(DATA_MAYO_202684[[#This Row],[ASER_]],$B:$G,4,0),"")</f>
        <v>SANDY</v>
      </c>
      <c r="P13" s="6">
        <f>SUM(DATA_MAYO_202684[[#This Row],[2]:[31]])</f>
        <v>23653</v>
      </c>
      <c r="Q13" s="6">
        <f>VLOOKUP(DATA_MAYO_202684[[#This Row],[ASER_]],D1_MAYO_202681[[ASESOR_CRR]:[META]],2,0)</f>
        <v>38500</v>
      </c>
      <c r="R13" t="s">
        <v>85</v>
      </c>
      <c r="U13">
        <v>250</v>
      </c>
      <c r="V13">
        <v>700</v>
      </c>
      <c r="W13">
        <v>10000</v>
      </c>
      <c r="AB13">
        <v>270</v>
      </c>
      <c r="AC13">
        <v>280</v>
      </c>
      <c r="AF13">
        <v>170</v>
      </c>
      <c r="AI13">
        <v>300</v>
      </c>
      <c r="AJ13">
        <v>348</v>
      </c>
      <c r="AK13">
        <v>2785</v>
      </c>
      <c r="AM13">
        <v>2000</v>
      </c>
      <c r="AT13">
        <v>5550</v>
      </c>
      <c r="AU13">
        <v>1000</v>
      </c>
      <c r="AW13" s="54" t="str" cm="1">
        <f t="array" ref="AW1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3" s="10">
        <f>SUMIFS(TablaMeta[Meta_Equipo],TablaMeta[CONCAT],$M$3&amp;$N$3&amp;DITE_MAYO_202685[[#This Row],[SUPER]])</f>
        <v>446424</v>
      </c>
      <c r="AZ13" s="10">
        <f>MAX(DITE_MAYO_202685[[#This Row],[SUPER]:[CARTERA]])</f>
        <v>340543.95</v>
      </c>
      <c r="BA13" s="16">
        <f>IFERROR(DITE_MAYO_202685[[#This Row],[RECUPERO SUPERVISOR]]/DITE_MAYO_202685[[#This Row],[META SUPER]],"")</f>
        <v>0.76282625934089565</v>
      </c>
      <c r="BB13" s="10" t="s">
        <v>7</v>
      </c>
      <c r="BC13" s="46">
        <v>570</v>
      </c>
      <c r="BD13" s="45">
        <v>570</v>
      </c>
      <c r="BE13" s="46">
        <v>11923</v>
      </c>
      <c r="BF13" s="46">
        <v>23423</v>
      </c>
      <c r="BG13" s="46">
        <v>47243</v>
      </c>
      <c r="BH13" s="46">
        <v>62581</v>
      </c>
      <c r="BI13" s="46">
        <v>65001</v>
      </c>
      <c r="BJ13" s="46">
        <v>65301</v>
      </c>
      <c r="BK13" s="46">
        <v>65301</v>
      </c>
      <c r="BL13" s="46">
        <v>70701</v>
      </c>
      <c r="BM13" s="46">
        <v>81681</v>
      </c>
      <c r="BN13" s="46">
        <v>84069</v>
      </c>
      <c r="BO13" s="46">
        <v>85769</v>
      </c>
      <c r="BP13" s="46">
        <v>97399</v>
      </c>
      <c r="BQ13" s="46">
        <v>97627</v>
      </c>
      <c r="BR13" s="46">
        <v>97627</v>
      </c>
      <c r="BS13" s="45">
        <v>112227</v>
      </c>
      <c r="BT13" s="46">
        <v>126537</v>
      </c>
      <c r="BU13" s="46">
        <v>134587</v>
      </c>
      <c r="BV13" s="46">
        <v>145394</v>
      </c>
      <c r="BW13" s="45">
        <v>158110.45000000001</v>
      </c>
      <c r="BX13" s="46">
        <v>158798.45000000001</v>
      </c>
      <c r="BY13" s="46">
        <v>159498.45000000001</v>
      </c>
      <c r="BZ13" s="46">
        <v>162853.45000000001</v>
      </c>
      <c r="CA13" s="46">
        <v>192125.45</v>
      </c>
      <c r="CB13" s="46">
        <v>233525.45</v>
      </c>
      <c r="CC13" s="46">
        <v>254033.45</v>
      </c>
      <c r="CD13" s="46">
        <v>319477.45</v>
      </c>
      <c r="CE13" s="46">
        <v>339543.95</v>
      </c>
      <c r="CF13" s="46">
        <v>340543.95</v>
      </c>
      <c r="CG13" s="10" t="s">
        <v>159</v>
      </c>
      <c r="CI13" t="s">
        <v>7</v>
      </c>
      <c r="CJ13" t="s">
        <v>125</v>
      </c>
      <c r="CK13" t="s">
        <v>125</v>
      </c>
      <c r="CL13" t="s">
        <v>125</v>
      </c>
      <c r="CM13" t="s">
        <v>7</v>
      </c>
      <c r="CO13" t="s">
        <v>637</v>
      </c>
      <c r="CP13" t="s">
        <v>7</v>
      </c>
      <c r="CQ13" t="s">
        <v>60</v>
      </c>
      <c r="CR13">
        <v>46155</v>
      </c>
      <c r="CS13">
        <v>1</v>
      </c>
      <c r="CT13">
        <v>1</v>
      </c>
      <c r="CV13">
        <v>1</v>
      </c>
      <c r="CX13">
        <v>2.3148148148148147E-5</v>
      </c>
      <c r="CY13">
        <v>2.3148148148148147E-5</v>
      </c>
      <c r="CZ13">
        <v>0.1741087962962963</v>
      </c>
      <c r="DA13">
        <v>0.11233796296296296</v>
      </c>
      <c r="DB13">
        <v>126</v>
      </c>
      <c r="DC13">
        <v>168</v>
      </c>
      <c r="DD13">
        <v>20</v>
      </c>
      <c r="DE13">
        <v>1.85</v>
      </c>
      <c r="DF13">
        <v>16225</v>
      </c>
      <c r="DG13">
        <v>0.15870000000000001</v>
      </c>
      <c r="DO13">
        <v>100</v>
      </c>
    </row>
    <row r="14" spans="1:120" x14ac:dyDescent="0.25">
      <c r="A14" s="34" t="str" cm="1">
        <f t="array" ref="A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HAROLD FLORES</v>
      </c>
      <c r="C14" s="34" cm="1">
        <f t="array" ref="C14">_xlfn.XLOOKUP(1,(TablaMeta[CONCAT]=$M$3&amp;$N$3&amp;D1_MAYO_202681[[#This Row],[SUPER]])*(TablaMeta[SEGG]=D1_MAYO_202681[[#This Row],[SEGMENTO]]),TablaMeta[Meta_Asesor])</f>
        <v>44700</v>
      </c>
      <c r="D14" s="35">
        <f>IF(D1_MAYO_202681[[#This Row],[RECUPERO]]="VACACIONES","VACACIONES",IFERROR(D1_MAYO_202681[[#This Row],[RECUPERO]]/D1_MAYO_202681[[#This Row],[META]],""))</f>
        <v>0.78812080536912754</v>
      </c>
      <c r="E14" s="35" t="str">
        <f>D1_MAYO_202681[[#This Row],[SUPER]]</f>
        <v>JORGE</v>
      </c>
      <c r="F14" t="s">
        <v>42</v>
      </c>
      <c r="G14" s="36">
        <v>35229</v>
      </c>
      <c r="H14" s="34" cm="1">
        <f t="array" ref="H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4" s="60" cm="1">
        <f t="array" ref="I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4" s="60" t="str" cm="1">
        <f t="array" ref="J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0" t="str" cm="1">
        <f t="array" ref="K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5"/>
      <c r="M14" s="5">
        <f>DATA_MAYO_202684[[#This Row],[RECUPERO]]/DATA_MAYO_202684[[#This Row],[META]]</f>
        <v>0.12168831168831169</v>
      </c>
      <c r="N14" s="5" t="e">
        <f>6-ROUNDUP(_xlfn.RANK.EQ(DATA_MAYO_202684[[#This Row],[AL_AC]],DATA_MAYO_202684[AL_AC],0)/(COUNTA(DATA_MAYO_202684[AL_AC])/5),0)</f>
        <v>#N/A</v>
      </c>
      <c r="O14" s="54" t="str">
        <f>IFERROR(VLOOKUP(DATA_MAYO_202684[[#This Row],[ASER_]],$B:$G,4,0),"")</f>
        <v>SANDY</v>
      </c>
      <c r="P14" s="6">
        <f>SUM(DATA_MAYO_202684[[#This Row],[2]:[31]])</f>
        <v>4685</v>
      </c>
      <c r="Q14" s="6">
        <f>VLOOKUP(DATA_MAYO_202684[[#This Row],[ASER_]],D1_MAYO_202681[[ASESOR_CRR]:[META]],2,0)</f>
        <v>38500</v>
      </c>
      <c r="R14" t="s">
        <v>174</v>
      </c>
      <c r="U14">
        <v>210</v>
      </c>
      <c r="X14">
        <v>800</v>
      </c>
      <c r="Y14">
        <v>1100</v>
      </c>
      <c r="AD14">
        <v>2000</v>
      </c>
      <c r="AE14">
        <v>575</v>
      </c>
      <c r="AW14" s="54" t="str" cm="1">
        <f t="array" ref="AW1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14" t="s">
        <v>637</v>
      </c>
      <c r="CP14" t="s">
        <v>7</v>
      </c>
      <c r="CQ14" t="s">
        <v>60</v>
      </c>
      <c r="CR14">
        <v>46162</v>
      </c>
      <c r="CS14">
        <v>1</v>
      </c>
      <c r="CT14">
        <v>1</v>
      </c>
      <c r="CV14">
        <v>1</v>
      </c>
      <c r="CX14">
        <v>5.7870370370370373E-5</v>
      </c>
      <c r="CY14">
        <v>5.7870370370370373E-5</v>
      </c>
      <c r="CZ14">
        <v>0.24589120370370371</v>
      </c>
      <c r="DA14">
        <v>0.12664351851851852</v>
      </c>
      <c r="DB14">
        <v>160</v>
      </c>
      <c r="DC14">
        <v>241</v>
      </c>
      <c r="DD14">
        <v>10</v>
      </c>
      <c r="DE14">
        <v>2.2999999999999998</v>
      </c>
      <c r="DF14">
        <v>18025</v>
      </c>
      <c r="DG14">
        <v>6.25E-2</v>
      </c>
      <c r="DO14">
        <v>100</v>
      </c>
    </row>
    <row r="15" spans="1:120" x14ac:dyDescent="0.25">
      <c r="A15" s="34" t="str" cm="1">
        <f t="array" ref="A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JIMENA MEDINA</v>
      </c>
      <c r="C15" s="34" cm="1">
        <f t="array" ref="C15">_xlfn.XLOOKUP(1,(TablaMeta[CONCAT]=$M$3&amp;$N$3&amp;D1_MAYO_202681[[#This Row],[SUPER]])*(TablaMeta[SEGG]=D1_MAYO_202681[[#This Row],[SEGMENTO]]),TablaMeta[Meta_Asesor])</f>
        <v>44700</v>
      </c>
      <c r="D15" s="35">
        <f>IF(D1_MAYO_202681[[#This Row],[RECUPERO]]="VACACIONES","VACACIONES",IFERROR(D1_MAYO_202681[[#This Row],[RECUPERO]]/D1_MAYO_202681[[#This Row],[META]],""))</f>
        <v>0.70691275167785239</v>
      </c>
      <c r="E15" s="35" t="str">
        <f>D1_MAYO_202681[[#This Row],[SUPER]]</f>
        <v>JORGE</v>
      </c>
      <c r="F15" t="s">
        <v>37</v>
      </c>
      <c r="G15" s="36">
        <v>31599</v>
      </c>
      <c r="H15" s="34" cm="1">
        <f t="array" ref="H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5" s="60" cm="1">
        <f t="array" ref="I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5" s="60" t="str" cm="1">
        <f t="array" ref="J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0" t="str" cm="1">
        <f t="array" ref="K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5"/>
      <c r="M15" s="5">
        <f>DATA_MAYO_202684[[#This Row],[RECUPERO]]/DATA_MAYO_202684[[#This Row],[META]]</f>
        <v>0.60342577487765092</v>
      </c>
      <c r="N15" s="5" t="e">
        <f>6-ROUNDUP(_xlfn.RANK.EQ(DATA_MAYO_202684[[#This Row],[AL_AC]],DATA_MAYO_202684[AL_AC],0)/(COUNTA(DATA_MAYO_202684[AL_AC])/5),0)</f>
        <v>#N/A</v>
      </c>
      <c r="O15" s="54" t="str">
        <f>IFERROR(VLOOKUP(DATA_MAYO_202684[[#This Row],[ASER_]],$B:$G,4,0),"")</f>
        <v>KENNETH</v>
      </c>
      <c r="P15" s="6">
        <f>SUM(DATA_MAYO_202684[[#This Row],[2]:[31]])</f>
        <v>36990</v>
      </c>
      <c r="Q15" s="6">
        <f>VLOOKUP(DATA_MAYO_202684[[#This Row],[ASER_]],D1_MAYO_202681[[ASESOR_CRR]:[META]],2,0)</f>
        <v>61300</v>
      </c>
      <c r="R15" t="s">
        <v>19</v>
      </c>
      <c r="U15">
        <v>700</v>
      </c>
      <c r="X15">
        <v>700</v>
      </c>
      <c r="AB15">
        <v>15000</v>
      </c>
      <c r="AC15">
        <v>655</v>
      </c>
      <c r="AD15">
        <v>1670</v>
      </c>
      <c r="AH15" s="45"/>
      <c r="AJ15">
        <v>1050</v>
      </c>
      <c r="AK15">
        <v>300</v>
      </c>
      <c r="AM15">
        <v>3000</v>
      </c>
      <c r="AP15">
        <v>480</v>
      </c>
      <c r="AQ15">
        <v>7600</v>
      </c>
      <c r="AR15">
        <v>2585</v>
      </c>
      <c r="AT15">
        <v>3250</v>
      </c>
      <c r="AW15" s="54" t="str" cm="1">
        <f t="array" ref="AW1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15" s="45"/>
      <c r="BT15" s="45"/>
      <c r="BU15" s="45"/>
      <c r="BW15" s="45"/>
      <c r="CO15" t="s">
        <v>637</v>
      </c>
      <c r="CP15" t="s">
        <v>7</v>
      </c>
      <c r="CQ15" t="s">
        <v>61</v>
      </c>
      <c r="CR15">
        <v>46154</v>
      </c>
      <c r="CS15">
        <v>1</v>
      </c>
      <c r="CT15">
        <v>1</v>
      </c>
      <c r="CV15">
        <v>1</v>
      </c>
      <c r="CX15">
        <v>1.8518518518518518E-4</v>
      </c>
      <c r="CY15">
        <v>1.8518518518518518E-4</v>
      </c>
      <c r="CZ15">
        <v>0.26784722222222224</v>
      </c>
      <c r="DA15">
        <v>0.14839120370370371</v>
      </c>
      <c r="DB15">
        <v>122</v>
      </c>
      <c r="DC15">
        <v>303</v>
      </c>
      <c r="DD15">
        <v>30</v>
      </c>
      <c r="DE15" t="s">
        <v>675</v>
      </c>
      <c r="DF15">
        <v>28725</v>
      </c>
      <c r="DG15">
        <v>0.24590000000000001</v>
      </c>
      <c r="DH15">
        <v>4</v>
      </c>
      <c r="DI15">
        <v>0.1333</v>
      </c>
      <c r="DJ15">
        <v>7868</v>
      </c>
      <c r="DK15">
        <v>1967</v>
      </c>
      <c r="DL15">
        <v>6668</v>
      </c>
      <c r="DM15">
        <v>0.84750000000000003</v>
      </c>
      <c r="DN15">
        <v>0.1082</v>
      </c>
      <c r="DO15">
        <v>100</v>
      </c>
      <c r="DP15">
        <v>3334</v>
      </c>
    </row>
    <row r="16" spans="1:120" x14ac:dyDescent="0.25">
      <c r="A16" s="34" t="str" cm="1">
        <f t="array" ref="A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CENTENO</v>
      </c>
      <c r="C16" s="34" cm="1">
        <f t="array" ref="C16">_xlfn.XLOOKUP(1,(TablaMeta[CONCAT]=$M$3&amp;$N$3&amp;D1_MAYO_202681[[#This Row],[SUPER]])*(TablaMeta[SEGG]=D1_MAYO_202681[[#This Row],[SEGMENTO]]),TablaMeta[Meta_Asesor])</f>
        <v>44700</v>
      </c>
      <c r="D16" s="35">
        <f>IF(D1_MAYO_202681[[#This Row],[RECUPERO]]="VACACIONES","VACACIONES",IFERROR(D1_MAYO_202681[[#This Row],[RECUPERO]]/D1_MAYO_202681[[#This Row],[META]],""))</f>
        <v>0.59116331096196872</v>
      </c>
      <c r="E16" s="35" t="str">
        <f>D1_MAYO_202681[[#This Row],[SUPER]]</f>
        <v>JORGE</v>
      </c>
      <c r="F16" t="s">
        <v>31</v>
      </c>
      <c r="G16" s="36">
        <v>26425</v>
      </c>
      <c r="H16" s="34" cm="1">
        <f t="array" ref="H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6" s="60" cm="1">
        <f t="array" ref="I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6" s="60" t="str" cm="1">
        <f t="array" ref="J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60" t="str" cm="1">
        <f t="array" ref="K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5"/>
      <c r="M16" s="5">
        <f>DATA_MAYO_202684[[#This Row],[RECUPERO]]/DATA_MAYO_202684[[#This Row],[META]]</f>
        <v>1.071878453038674</v>
      </c>
      <c r="N16" s="5" t="e">
        <f>6-ROUNDUP(_xlfn.RANK.EQ(DATA_MAYO_202684[[#This Row],[AL_AC]],DATA_MAYO_202684[AL_AC],0)/(COUNTA(DATA_MAYO_202684[AL_AC])/5),0)</f>
        <v>#N/A</v>
      </c>
      <c r="O16" s="54" t="str">
        <f>IFERROR(VLOOKUP(DATA_MAYO_202684[[#This Row],[ASER_]],$B:$G,4,0),"")</f>
        <v>LISELY</v>
      </c>
      <c r="P16" s="6">
        <f>SUM(DATA_MAYO_202684[[#This Row],[2]:[31]])</f>
        <v>19401</v>
      </c>
      <c r="Q16" s="6">
        <f>VLOOKUP(DATA_MAYO_202684[[#This Row],[ASER_]],D1_MAYO_202681[[ASESOR_CRR]:[META]],2,0)</f>
        <v>18100</v>
      </c>
      <c r="R16" t="s">
        <v>41</v>
      </c>
      <c r="V16">
        <v>6900</v>
      </c>
      <c r="W16">
        <v>1500</v>
      </c>
      <c r="X16">
        <v>500</v>
      </c>
      <c r="Y16">
        <v>351</v>
      </c>
      <c r="AC16">
        <v>550</v>
      </c>
      <c r="AJ16">
        <v>2000</v>
      </c>
      <c r="AK16">
        <v>1000</v>
      </c>
      <c r="AL16">
        <v>350</v>
      </c>
      <c r="AM16">
        <v>300</v>
      </c>
      <c r="AN16">
        <v>350</v>
      </c>
      <c r="AP16">
        <v>700</v>
      </c>
      <c r="AQ16">
        <v>1500</v>
      </c>
      <c r="AR16">
        <v>500</v>
      </c>
      <c r="AS16">
        <v>1900</v>
      </c>
      <c r="AU16">
        <v>1000</v>
      </c>
      <c r="AW16" s="54" t="str" cm="1">
        <f t="array" ref="AW1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R16" s="45"/>
      <c r="BS16" s="45"/>
      <c r="BT16" s="45"/>
      <c r="BU16" s="45"/>
      <c r="BW16" s="45"/>
      <c r="BX16" s="45"/>
      <c r="BY16" s="45"/>
      <c r="CG16" s="45"/>
      <c r="CO16" t="s">
        <v>637</v>
      </c>
      <c r="CP16" t="s">
        <v>7</v>
      </c>
      <c r="CQ16" t="s">
        <v>61</v>
      </c>
      <c r="CR16">
        <v>46162</v>
      </c>
      <c r="CS16">
        <v>1</v>
      </c>
      <c r="CT16">
        <v>1</v>
      </c>
      <c r="CV16">
        <v>1</v>
      </c>
      <c r="CX16">
        <v>8.1018518518518516E-5</v>
      </c>
      <c r="CY16">
        <v>8.1018518518518516E-5</v>
      </c>
      <c r="CZ16">
        <v>0.27274305555555556</v>
      </c>
      <c r="DA16">
        <v>0.10339120370370371</v>
      </c>
      <c r="DB16">
        <v>133</v>
      </c>
      <c r="DC16">
        <v>257</v>
      </c>
      <c r="DD16">
        <v>22</v>
      </c>
      <c r="DE16" t="s">
        <v>676</v>
      </c>
      <c r="DF16">
        <v>44525</v>
      </c>
      <c r="DG16">
        <v>0.16539999999999999</v>
      </c>
      <c r="DO16">
        <v>100</v>
      </c>
    </row>
    <row r="17" spans="1:120" x14ac:dyDescent="0.25">
      <c r="A17" s="34" t="str" cm="1">
        <f t="array" ref="A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7" s="34" t="str" cm="1">
        <f t="array" ref="B1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NOEMI CHUQUILIN</v>
      </c>
      <c r="C17" s="34" cm="1">
        <f t="array" ref="C17">_xlfn.XLOOKUP(1,(TablaMeta[CONCAT]=$M$3&amp;$N$3&amp;D1_MAYO_202681[[#This Row],[SUPER]])*(TablaMeta[SEGG]=D1_MAYO_202681[[#This Row],[SEGMENTO]]),TablaMeta[Meta_Asesor])</f>
        <v>61300</v>
      </c>
      <c r="D17" s="35">
        <f>IF(D1_MAYO_202681[[#This Row],[RECUPERO]]="VACACIONES","VACACIONES",IFERROR(D1_MAYO_202681[[#This Row],[RECUPERO]]/D1_MAYO_202681[[#This Row],[META]],""))</f>
        <v>1.1421071778140293</v>
      </c>
      <c r="E17" s="35" t="str">
        <f>D1_MAYO_202681[[#This Row],[SUPER]]</f>
        <v>KENNETH</v>
      </c>
      <c r="F17" t="s">
        <v>97</v>
      </c>
      <c r="G17" s="36">
        <v>70011.17</v>
      </c>
      <c r="H17" s="34" cm="1">
        <f t="array" ref="H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7" s="60" cm="1">
        <f t="array" ref="I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7" s="60" t="str" cm="1">
        <f t="array" ref="J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60" t="str" cm="1">
        <f t="array" ref="K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5"/>
      <c r="M17" s="5">
        <f>DATA_MAYO_202684[[#This Row],[RECUPERO]]/DATA_MAYO_202684[[#This Row],[META]]</f>
        <v>1.0455480984340044</v>
      </c>
      <c r="N17" s="5" t="e">
        <f>6-ROUNDUP(_xlfn.RANK.EQ(DATA_MAYO_202684[[#This Row],[AL_AC]],DATA_MAYO_202684[AL_AC],0)/(COUNTA(DATA_MAYO_202684[AL_AC])/5),0)</f>
        <v>#N/A</v>
      </c>
      <c r="O17" s="54" t="str">
        <f>IFERROR(VLOOKUP(DATA_MAYO_202684[[#This Row],[ASER_]],$B:$G,4,0),"")</f>
        <v>LEONOR</v>
      </c>
      <c r="P17" s="6">
        <f>SUM(DATA_MAYO_202684[[#This Row],[2]:[31]])</f>
        <v>46736</v>
      </c>
      <c r="Q17" s="6">
        <f>VLOOKUP(DATA_MAYO_202684[[#This Row],[ASER_]],D1_MAYO_202681[[ASESOR_CRR]:[META]],2,0)</f>
        <v>44700</v>
      </c>
      <c r="R17" t="s">
        <v>61</v>
      </c>
      <c r="U17">
        <v>1503</v>
      </c>
      <c r="V17">
        <v>900</v>
      </c>
      <c r="W17">
        <v>750</v>
      </c>
      <c r="X17">
        <v>4621</v>
      </c>
      <c r="Y17">
        <v>2000</v>
      </c>
      <c r="AB17">
        <v>2700</v>
      </c>
      <c r="AC17">
        <v>6080</v>
      </c>
      <c r="AD17">
        <v>588</v>
      </c>
      <c r="AF17">
        <v>130</v>
      </c>
      <c r="AJ17">
        <v>2700</v>
      </c>
      <c r="AL17">
        <v>614</v>
      </c>
      <c r="AM17">
        <v>300</v>
      </c>
      <c r="AP17">
        <v>400</v>
      </c>
      <c r="AQ17">
        <v>8000</v>
      </c>
      <c r="AR17">
        <v>7200</v>
      </c>
      <c r="AS17">
        <v>3400</v>
      </c>
      <c r="AT17">
        <v>4000</v>
      </c>
      <c r="AU17">
        <v>850</v>
      </c>
      <c r="AW17" s="54" t="str" cm="1">
        <f t="array" ref="AW1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O17" t="s">
        <v>637</v>
      </c>
      <c r="CP17" t="s">
        <v>7</v>
      </c>
      <c r="CQ17" t="s">
        <v>80</v>
      </c>
      <c r="CR17">
        <v>46155</v>
      </c>
      <c r="CS17">
        <v>1</v>
      </c>
      <c r="CT17">
        <v>1</v>
      </c>
      <c r="CV17">
        <v>1</v>
      </c>
      <c r="CX17">
        <v>0</v>
      </c>
      <c r="CY17">
        <v>0</v>
      </c>
      <c r="CZ17">
        <v>0.16493055555555555</v>
      </c>
      <c r="DA17">
        <v>0.13972222222222222</v>
      </c>
      <c r="DB17">
        <v>83</v>
      </c>
      <c r="DC17">
        <v>176</v>
      </c>
      <c r="DD17">
        <v>12</v>
      </c>
      <c r="DE17" t="s">
        <v>677</v>
      </c>
      <c r="DF17">
        <v>15067</v>
      </c>
      <c r="DG17">
        <v>0.14460000000000001</v>
      </c>
      <c r="DO17">
        <v>100</v>
      </c>
    </row>
    <row r="18" spans="1:120" x14ac:dyDescent="0.25">
      <c r="A18" s="34" t="str" cm="1">
        <f t="array" ref="A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STWUAR MACURI</v>
      </c>
      <c r="C18" s="34" cm="1">
        <f t="array" ref="C18">_xlfn.XLOOKUP(1,(TablaMeta[CONCAT]=$M$3&amp;$N$3&amp;D1_MAYO_202681[[#This Row],[SUPER]])*(TablaMeta[SEGG]=D1_MAYO_202681[[#This Row],[SEGMENTO]]),TablaMeta[Meta_Asesor])</f>
        <v>61300</v>
      </c>
      <c r="D18" s="35">
        <f>IF(D1_MAYO_202681[[#This Row],[RECUPERO]]="VACACIONES","VACACIONES",IFERROR(D1_MAYO_202681[[#This Row],[RECUPERO]]/D1_MAYO_202681[[#This Row],[META]],""))</f>
        <v>1.1226753670473084</v>
      </c>
      <c r="E18" s="35" t="str">
        <f>D1_MAYO_202681[[#This Row],[SUPER]]</f>
        <v>KENNETH</v>
      </c>
      <c r="F18" t="s">
        <v>34</v>
      </c>
      <c r="G18" s="36">
        <v>68820</v>
      </c>
      <c r="H18" s="34" cm="1">
        <f t="array" ref="H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8" s="60" cm="1">
        <f t="array" ref="I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8" s="60" t="str" cm="1">
        <f t="array" ref="J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60" t="str" cm="1">
        <f t="array" ref="K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5"/>
      <c r="M18" s="5">
        <f>DATA_MAYO_202684[[#This Row],[RECUPERO]]/DATA_MAYO_202684[[#This Row],[META]]</f>
        <v>0.85134228187919458</v>
      </c>
      <c r="N18" s="5" t="e">
        <f>6-ROUNDUP(_xlfn.RANK.EQ(DATA_MAYO_202684[[#This Row],[AL_AC]],DATA_MAYO_202684[AL_AC],0)/(COUNTA(DATA_MAYO_202684[AL_AC])/5),0)</f>
        <v>#N/A</v>
      </c>
      <c r="O18" s="54" t="str">
        <f>IFERROR(VLOOKUP(DATA_MAYO_202684[[#This Row],[ASER_]],$B:$G,4,0),"")</f>
        <v>LEONOR</v>
      </c>
      <c r="P18" s="6">
        <f>SUM(DATA_MAYO_202684[[#This Row],[2]:[31]])</f>
        <v>38055</v>
      </c>
      <c r="Q18" s="6">
        <f>VLOOKUP(DATA_MAYO_202684[[#This Row],[ASER_]],D1_MAYO_202681[[ASESOR_CRR]:[META]],2,0)</f>
        <v>44700</v>
      </c>
      <c r="R18" t="s">
        <v>80</v>
      </c>
      <c r="U18">
        <v>5000</v>
      </c>
      <c r="AC18">
        <v>600</v>
      </c>
      <c r="AK18">
        <v>6000</v>
      </c>
      <c r="AM18">
        <v>1200</v>
      </c>
      <c r="AP18">
        <v>2155</v>
      </c>
      <c r="AR18">
        <v>8500</v>
      </c>
      <c r="AS18">
        <v>335</v>
      </c>
      <c r="AT18">
        <v>14265</v>
      </c>
      <c r="AW18" s="54" t="str" cm="1">
        <f t="array" ref="AW1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O18" t="s">
        <v>637</v>
      </c>
      <c r="CP18" t="s">
        <v>7</v>
      </c>
      <c r="CQ18" t="s">
        <v>80</v>
      </c>
      <c r="CR18">
        <v>46162</v>
      </c>
      <c r="CS18">
        <v>1</v>
      </c>
      <c r="CT18">
        <v>1</v>
      </c>
      <c r="CV18">
        <v>1</v>
      </c>
      <c r="CX18">
        <v>1.0416666666666667E-4</v>
      </c>
      <c r="CY18">
        <v>1.0416666666666667E-4</v>
      </c>
      <c r="CZ18">
        <v>0.25482638888888887</v>
      </c>
      <c r="DA18">
        <v>0.11952546296296296</v>
      </c>
      <c r="DB18">
        <v>98</v>
      </c>
      <c r="DC18">
        <v>180</v>
      </c>
      <c r="DD18">
        <v>8</v>
      </c>
      <c r="DE18">
        <v>2</v>
      </c>
      <c r="DF18">
        <v>58772</v>
      </c>
      <c r="DG18">
        <v>8.1600000000000006E-2</v>
      </c>
      <c r="DO18">
        <v>100</v>
      </c>
    </row>
    <row r="19" spans="1:120" x14ac:dyDescent="0.25">
      <c r="A19" s="34" t="str" cm="1">
        <f t="array" ref="A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MILAGROS QUIO</v>
      </c>
      <c r="C19" s="34" cm="1">
        <f t="array" ref="C19">_xlfn.XLOOKUP(1,(TablaMeta[CONCAT]=$M$3&amp;$N$3&amp;D1_MAYO_202681[[#This Row],[SUPER]])*(TablaMeta[SEGG]=D1_MAYO_202681[[#This Row],[SEGMENTO]]),TablaMeta[Meta_Asesor])</f>
        <v>61300</v>
      </c>
      <c r="D19" s="35">
        <f>IF(D1_MAYO_202681[[#This Row],[RECUPERO]]="VACACIONES","VACACIONES",IFERROR(D1_MAYO_202681[[#This Row],[RECUPERO]]/D1_MAYO_202681[[#This Row],[META]],""))</f>
        <v>1.1106362153344209</v>
      </c>
      <c r="E19" s="35" t="str">
        <f>D1_MAYO_202681[[#This Row],[SUPER]]</f>
        <v>KENNETH</v>
      </c>
      <c r="F19" t="s">
        <v>11</v>
      </c>
      <c r="G19" s="36">
        <v>68082</v>
      </c>
      <c r="H19" s="34" cm="1">
        <f t="array" ref="H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9" s="60" cm="1">
        <f t="array" ref="I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9" s="60" t="str" cm="1">
        <f t="array" ref="J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60" t="str" cm="1">
        <f t="array" ref="K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5"/>
      <c r="M19" s="5" t="e">
        <f>DATA_MAYO_202684[[#This Row],[RECUPERO]]/DATA_MAYO_202684[[#This Row],[META]]</f>
        <v>#N/A</v>
      </c>
      <c r="N19" s="5" t="e">
        <f>6-ROUNDUP(_xlfn.RANK.EQ(DATA_MAYO_202684[[#This Row],[AL_AC]],DATA_MAYO_202684[AL_AC],0)/(COUNTA(DATA_MAYO_202684[AL_AC])/5),0)</f>
        <v>#N/A</v>
      </c>
      <c r="O19" s="54" t="str">
        <f>IFERROR(VLOOKUP(DATA_MAYO_202684[[#This Row],[ASER_]],$B:$G,4,0),"")</f>
        <v>LICENCIA</v>
      </c>
      <c r="P19" s="6">
        <f>SUM(DATA_MAYO_202684[[#This Row],[2]:[31]])</f>
        <v>11322</v>
      </c>
      <c r="Q19" s="6" t="e">
        <f>VLOOKUP(DATA_MAYO_202684[[#This Row],[ASER_]],D1_MAYO_202681[[ASESOR_CRR]:[META]],2,0)</f>
        <v>#N/A</v>
      </c>
      <c r="R19" t="s">
        <v>81</v>
      </c>
      <c r="AB19">
        <v>10222</v>
      </c>
      <c r="AE19">
        <v>600</v>
      </c>
      <c r="AF19">
        <v>500</v>
      </c>
      <c r="AW19" s="54" t="str" cm="1">
        <f t="array" ref="AW1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BC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O19" t="s">
        <v>637</v>
      </c>
      <c r="CP19" t="s">
        <v>7</v>
      </c>
      <c r="CQ19" t="s">
        <v>80</v>
      </c>
      <c r="CR19">
        <v>46167</v>
      </c>
      <c r="CS19">
        <v>1</v>
      </c>
      <c r="CT19">
        <v>1</v>
      </c>
      <c r="CV19">
        <v>1</v>
      </c>
      <c r="CX19">
        <v>0</v>
      </c>
      <c r="CY19">
        <v>0</v>
      </c>
      <c r="CZ19">
        <v>0.15589120370370371</v>
      </c>
      <c r="DA19">
        <v>0.17841435185185187</v>
      </c>
      <c r="DB19">
        <v>66</v>
      </c>
      <c r="DC19">
        <v>138</v>
      </c>
      <c r="DD19">
        <v>10</v>
      </c>
      <c r="DE19">
        <v>2.4</v>
      </c>
      <c r="DF19">
        <v>28677</v>
      </c>
      <c r="DG19">
        <v>0.1515</v>
      </c>
      <c r="DH19">
        <v>2</v>
      </c>
      <c r="DI19">
        <v>0.2</v>
      </c>
      <c r="DJ19">
        <v>2155</v>
      </c>
      <c r="DK19">
        <v>1078</v>
      </c>
      <c r="DL19">
        <v>2155</v>
      </c>
      <c r="DM19">
        <v>1</v>
      </c>
      <c r="DN19">
        <v>0.12429999999999999</v>
      </c>
      <c r="DO19">
        <v>100</v>
      </c>
      <c r="DP19">
        <v>1078</v>
      </c>
    </row>
    <row r="20" spans="1:120" x14ac:dyDescent="0.25">
      <c r="A20" s="34" t="str" cm="1">
        <f t="array" ref="A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LOZA</v>
      </c>
      <c r="C20" s="34" cm="1">
        <f t="array" ref="C20">_xlfn.XLOOKUP(1,(TablaMeta[CONCAT]=$M$3&amp;$N$3&amp;D1_MAYO_202681[[#This Row],[SUPER]])*(TablaMeta[SEGG]=D1_MAYO_202681[[#This Row],[SEGMENTO]]),TablaMeta[Meta_Asesor])</f>
        <v>61300</v>
      </c>
      <c r="D20" s="35">
        <f>IF(D1_MAYO_202681[[#This Row],[RECUPERO]]="VACACIONES","VACACIONES",IFERROR(D1_MAYO_202681[[#This Row],[RECUPERO]]/D1_MAYO_202681[[#This Row],[META]],""))</f>
        <v>0.85006525285481238</v>
      </c>
      <c r="E20" s="35" t="str">
        <f>D1_MAYO_202681[[#This Row],[SUPER]]</f>
        <v>KENNETH</v>
      </c>
      <c r="F20" t="s">
        <v>35</v>
      </c>
      <c r="G20" s="36">
        <v>52109</v>
      </c>
      <c r="H20" s="34" cm="1">
        <f t="array" ref="H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0" s="60" cm="1">
        <f t="array" ref="I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0" s="60" t="str" cm="1">
        <f t="array" ref="J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60" t="str" cm="1">
        <f t="array" ref="K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5"/>
      <c r="M20" s="5">
        <f>DATA_MAYO_202684[[#This Row],[RECUPERO]]/DATA_MAYO_202684[[#This Row],[META]]</f>
        <v>0.98333333333333328</v>
      </c>
      <c r="N20" s="5" t="e">
        <f>6-ROUNDUP(_xlfn.RANK.EQ(DATA_MAYO_202684[[#This Row],[AL_AC]],DATA_MAYO_202684[AL_AC],0)/(COUNTA(DATA_MAYO_202684[AL_AC])/5),0)</f>
        <v>#N/A</v>
      </c>
      <c r="O20" s="54" t="str">
        <f>IFERROR(VLOOKUP(DATA_MAYO_202684[[#This Row],[ASER_]],$B:$G,4,0),"")</f>
        <v>LISELY</v>
      </c>
      <c r="P20" s="6">
        <f>SUM(DATA_MAYO_202684[[#This Row],[2]:[31]])</f>
        <v>22420</v>
      </c>
      <c r="Q20" s="6">
        <f>VLOOKUP(DATA_MAYO_202684[[#This Row],[ASER_]],D1_MAYO_202681[[ASESOR_CRR]:[META]],2,0)</f>
        <v>22800</v>
      </c>
      <c r="R20" t="s">
        <v>495</v>
      </c>
      <c r="U20">
        <v>600</v>
      </c>
      <c r="V20">
        <v>2000</v>
      </c>
      <c r="X20">
        <v>1200</v>
      </c>
      <c r="Y20">
        <v>1500</v>
      </c>
      <c r="AB20">
        <v>400</v>
      </c>
      <c r="AD20">
        <v>2000</v>
      </c>
      <c r="AE20">
        <v>250</v>
      </c>
      <c r="AF20">
        <v>410</v>
      </c>
      <c r="AI20">
        <v>1600</v>
      </c>
      <c r="AK20">
        <v>2000</v>
      </c>
      <c r="AM20">
        <v>5500</v>
      </c>
      <c r="AP20">
        <v>250</v>
      </c>
      <c r="AQ20">
        <v>1650</v>
      </c>
      <c r="AS20">
        <v>1200</v>
      </c>
      <c r="AT20">
        <v>1010</v>
      </c>
      <c r="AU20">
        <v>850</v>
      </c>
      <c r="AW20" s="54" t="str" cm="1">
        <f t="array" ref="AW2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C20" s="47"/>
      <c r="BS20" s="45"/>
      <c r="BY20" s="45"/>
      <c r="CA20" s="45"/>
      <c r="CB20" s="47"/>
      <c r="CE20" s="45"/>
      <c r="CF20" s="47"/>
      <c r="CG20" s="45"/>
      <c r="CO20" t="s">
        <v>637</v>
      </c>
      <c r="CP20" t="s">
        <v>7</v>
      </c>
      <c r="CQ20" t="s">
        <v>72</v>
      </c>
      <c r="CR20">
        <v>46155</v>
      </c>
      <c r="CS20">
        <v>1</v>
      </c>
      <c r="CT20">
        <v>1</v>
      </c>
      <c r="CV20">
        <v>1</v>
      </c>
      <c r="CX20">
        <v>1.7361111111111112E-4</v>
      </c>
      <c r="CY20">
        <v>1.7361111111111112E-4</v>
      </c>
      <c r="CZ20">
        <v>0.17987268518518518</v>
      </c>
      <c r="DA20">
        <v>0.1323148148148148</v>
      </c>
      <c r="DB20">
        <v>155</v>
      </c>
      <c r="DC20">
        <v>333</v>
      </c>
      <c r="DD20">
        <v>31</v>
      </c>
      <c r="DE20" t="s">
        <v>678</v>
      </c>
      <c r="DF20">
        <v>34671</v>
      </c>
      <c r="DG20">
        <v>0.2</v>
      </c>
      <c r="DO20">
        <v>100</v>
      </c>
    </row>
    <row r="21" spans="1:120" x14ac:dyDescent="0.25">
      <c r="A21" s="34" t="str" cm="1">
        <f t="array" ref="A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FRANK PACORA</v>
      </c>
      <c r="C21" s="34" cm="1">
        <f t="array" ref="C21">_xlfn.XLOOKUP(1,(TablaMeta[CONCAT]=$M$3&amp;$N$3&amp;D1_MAYO_202681[[#This Row],[SUPER]])*(TablaMeta[SEGG]=D1_MAYO_202681[[#This Row],[SEGMENTO]]),TablaMeta[Meta_Asesor])</f>
        <v>61300</v>
      </c>
      <c r="D21" s="35">
        <f>IF(D1_MAYO_202681[[#This Row],[RECUPERO]]="VACACIONES","VACACIONES",IFERROR(D1_MAYO_202681[[#This Row],[RECUPERO]]/D1_MAYO_202681[[#This Row],[META]],""))</f>
        <v>0.71125611745513861</v>
      </c>
      <c r="E21" s="35" t="str">
        <f>D1_MAYO_202681[[#This Row],[SUPER]]</f>
        <v>KENNETH</v>
      </c>
      <c r="F21" t="s">
        <v>105</v>
      </c>
      <c r="G21" s="36">
        <v>43600</v>
      </c>
      <c r="H21" s="34" cm="1">
        <f t="array" ref="H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1" s="60" cm="1">
        <f t="array" ref="I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1" s="60" t="str" cm="1">
        <f t="array" ref="J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60" t="str" cm="1">
        <f t="array" ref="K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5"/>
      <c r="M21" s="5">
        <f>DATA_MAYO_202684[[#This Row],[RECUPERO]]/DATA_MAYO_202684[[#This Row],[META]]</f>
        <v>0.76570469798657714</v>
      </c>
      <c r="N21" s="5" t="e">
        <f>6-ROUNDUP(_xlfn.RANK.EQ(DATA_MAYO_202684[[#This Row],[AL_AC]],DATA_MAYO_202684[AL_AC],0)/(COUNTA(DATA_MAYO_202684[AL_AC])/5),0)</f>
        <v>#N/A</v>
      </c>
      <c r="O21" s="54" t="str">
        <f>IFERROR(VLOOKUP(DATA_MAYO_202684[[#This Row],[ASER_]],$B:$G,4,0),"")</f>
        <v>LEONOR</v>
      </c>
      <c r="P21" s="6">
        <f>SUM(DATA_MAYO_202684[[#This Row],[2]:[31]])</f>
        <v>34227</v>
      </c>
      <c r="Q21" s="6">
        <f>VLOOKUP(DATA_MAYO_202684[[#This Row],[ASER_]],D1_MAYO_202681[[ASESOR_CRR]:[META]],2,0)</f>
        <v>44700</v>
      </c>
      <c r="R21" t="s">
        <v>72</v>
      </c>
      <c r="W21">
        <v>11600</v>
      </c>
      <c r="Y21">
        <v>420</v>
      </c>
      <c r="AF21">
        <v>2500</v>
      </c>
      <c r="AS21">
        <v>307</v>
      </c>
      <c r="AT21">
        <v>19400</v>
      </c>
      <c r="AW21" s="54" t="str" cm="1">
        <f t="array" ref="AW2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1" s="45"/>
      <c r="CA21" s="45"/>
      <c r="CB21" s="47"/>
      <c r="CE21" s="45"/>
      <c r="CF21" s="45"/>
      <c r="CO21" t="s">
        <v>637</v>
      </c>
      <c r="CP21" t="s">
        <v>7</v>
      </c>
      <c r="CQ21" t="s">
        <v>72</v>
      </c>
      <c r="CR21">
        <v>46162</v>
      </c>
      <c r="CS21">
        <v>1</v>
      </c>
      <c r="CT21">
        <v>1</v>
      </c>
      <c r="CV21">
        <v>1</v>
      </c>
      <c r="CX21">
        <v>1.6203703703703703E-4</v>
      </c>
      <c r="CY21">
        <v>1.6203703703703703E-4</v>
      </c>
      <c r="CZ21">
        <v>0.19116898148148148</v>
      </c>
      <c r="DA21">
        <v>0.16295138888888888</v>
      </c>
      <c r="DB21">
        <v>120</v>
      </c>
      <c r="DC21">
        <v>274</v>
      </c>
      <c r="DD21">
        <v>27</v>
      </c>
      <c r="DE21" t="s">
        <v>679</v>
      </c>
      <c r="DF21">
        <v>31051</v>
      </c>
      <c r="DG21">
        <v>0.22500000000000001</v>
      </c>
      <c r="DO21">
        <v>100</v>
      </c>
    </row>
    <row r="22" spans="1:120" x14ac:dyDescent="0.25">
      <c r="A22" s="34" t="str" cm="1">
        <f t="array" ref="A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CARMEN PUMA</v>
      </c>
      <c r="C22" s="34" cm="1">
        <f t="array" ref="C22">_xlfn.XLOOKUP(1,(TablaMeta[CONCAT]=$M$3&amp;$N$3&amp;D1_MAYO_202681[[#This Row],[SUPER]])*(TablaMeta[SEGG]=D1_MAYO_202681[[#This Row],[SEGMENTO]]),TablaMeta[Meta_Asesor])</f>
        <v>61300</v>
      </c>
      <c r="D22" s="35">
        <f>IF(D1_MAYO_202681[[#This Row],[RECUPERO]]="VACACIONES","VACACIONES",IFERROR(D1_MAYO_202681[[#This Row],[RECUPERO]]/D1_MAYO_202681[[#This Row],[META]],""))</f>
        <v>0.60342577487765092</v>
      </c>
      <c r="E22" s="35" t="str">
        <f>D1_MAYO_202681[[#This Row],[SUPER]]</f>
        <v>KENNETH</v>
      </c>
      <c r="F22" t="s">
        <v>19</v>
      </c>
      <c r="G22" s="36">
        <v>36990</v>
      </c>
      <c r="H22" s="34" cm="1">
        <f t="array" ref="H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2" s="60" cm="1">
        <f t="array" ref="I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2" s="60" t="str" cm="1">
        <f t="array" ref="J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60" t="str" cm="1">
        <f t="array" ref="K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5"/>
      <c r="M22" s="5">
        <f>DATA_MAYO_202684[[#This Row],[RECUPERO]]/DATA_MAYO_202684[[#This Row],[META]]</f>
        <v>1.1412498881431767</v>
      </c>
      <c r="N22" s="5" t="e">
        <f>6-ROUNDUP(_xlfn.RANK.EQ(DATA_MAYO_202684[[#This Row],[AL_AC]],DATA_MAYO_202684[AL_AC],0)/(COUNTA(DATA_MAYO_202684[AL_AC])/5),0)</f>
        <v>#N/A</v>
      </c>
      <c r="O22" s="54" t="str">
        <f>IFERROR(VLOOKUP(DATA_MAYO_202684[[#This Row],[ASER_]],$B:$G,4,0),"")</f>
        <v>JORGE</v>
      </c>
      <c r="P22" s="6">
        <f>SUM(DATA_MAYO_202684[[#This Row],[2]:[31]])</f>
        <v>51013.869999999995</v>
      </c>
      <c r="Q22" s="6">
        <f>VLOOKUP(DATA_MAYO_202684[[#This Row],[ASER_]],D1_MAYO_202681[[ASESOR_CRR]:[META]],2,0)</f>
        <v>44700</v>
      </c>
      <c r="R22" t="s">
        <v>22</v>
      </c>
      <c r="U22">
        <v>2000</v>
      </c>
      <c r="Y22">
        <v>4713.87</v>
      </c>
      <c r="AF22">
        <v>8300</v>
      </c>
      <c r="AG22">
        <v>2000</v>
      </c>
      <c r="AI22">
        <v>500</v>
      </c>
      <c r="AJ22">
        <v>400</v>
      </c>
      <c r="AL22">
        <v>3100</v>
      </c>
      <c r="AP22">
        <v>3000</v>
      </c>
      <c r="AQ22">
        <v>2800</v>
      </c>
      <c r="AR22">
        <v>1800</v>
      </c>
      <c r="AT22">
        <v>10600</v>
      </c>
      <c r="AU22">
        <v>11800</v>
      </c>
      <c r="AW22" s="54" t="str" cm="1">
        <f t="array" ref="AW2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2" s="47"/>
      <c r="CA22" s="47"/>
      <c r="CB22" s="45"/>
      <c r="CE22" s="45"/>
      <c r="CO22" t="s">
        <v>637</v>
      </c>
      <c r="CP22" t="s">
        <v>7</v>
      </c>
      <c r="CQ22" t="s">
        <v>72</v>
      </c>
      <c r="CR22">
        <v>46167</v>
      </c>
      <c r="CS22">
        <v>1</v>
      </c>
      <c r="CT22">
        <v>1</v>
      </c>
      <c r="CV22">
        <v>1</v>
      </c>
      <c r="CX22">
        <v>2.0833333333333335E-4</v>
      </c>
      <c r="CY22">
        <v>2.0833333333333335E-4</v>
      </c>
      <c r="CZ22">
        <v>0.18241898148148147</v>
      </c>
      <c r="DA22">
        <v>0.15589120370370371</v>
      </c>
      <c r="DB22">
        <v>129</v>
      </c>
      <c r="DC22">
        <v>299</v>
      </c>
      <c r="DD22">
        <v>22</v>
      </c>
      <c r="DE22" t="s">
        <v>676</v>
      </c>
      <c r="DF22">
        <v>39496</v>
      </c>
      <c r="DG22">
        <v>0.17050000000000001</v>
      </c>
      <c r="DH22">
        <v>1</v>
      </c>
      <c r="DI22">
        <v>4.5499999999999999E-2</v>
      </c>
      <c r="DJ22">
        <v>18000</v>
      </c>
      <c r="DK22">
        <v>18000</v>
      </c>
      <c r="DL22">
        <v>18000</v>
      </c>
      <c r="DM22">
        <v>1</v>
      </c>
      <c r="DN22">
        <v>0.2019</v>
      </c>
      <c r="DO22">
        <v>100</v>
      </c>
      <c r="DP22">
        <v>18000</v>
      </c>
    </row>
    <row r="23" spans="1:120" x14ac:dyDescent="0.25">
      <c r="A23" s="34" t="str" cm="1">
        <f t="array" ref="A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VICTOR RAMIREZ</v>
      </c>
      <c r="C23" s="34" cm="1">
        <f t="array" ref="C23">_xlfn.XLOOKUP(1,(TablaMeta[CONCAT]=$M$3&amp;$N$3&amp;D1_MAYO_202681[[#This Row],[SUPER]])*(TablaMeta[SEGG]=D1_MAYO_202681[[#This Row],[SEGMENTO]]),TablaMeta[Meta_Asesor])</f>
        <v>61300</v>
      </c>
      <c r="D23" s="35">
        <f>IF(D1_MAYO_202681[[#This Row],[RECUPERO]]="VACACIONES","VACACIONES",IFERROR(D1_MAYO_202681[[#This Row],[RECUPERO]]/D1_MAYO_202681[[#This Row],[META]],""))</f>
        <v>0.18261011419249593</v>
      </c>
      <c r="E23" s="35" t="str">
        <f>D1_MAYO_202681[[#This Row],[SUPER]]</f>
        <v>KENNETH</v>
      </c>
      <c r="F23" t="s">
        <v>76</v>
      </c>
      <c r="G23" s="36">
        <v>11194</v>
      </c>
      <c r="H23" s="34" cm="1">
        <f t="array" ref="H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3" s="60" cm="1">
        <f t="array" ref="I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3" s="60" t="str" cm="1">
        <f t="array" ref="J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60" t="str" cm="1">
        <f t="array" ref="K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5"/>
      <c r="M23" s="5">
        <f>DATA_MAYO_202684[[#This Row],[RECUPERO]]/DATA_MAYO_202684[[#This Row],[META]]</f>
        <v>0.87850877192982457</v>
      </c>
      <c r="N23" s="5" t="e">
        <f>6-ROUNDUP(_xlfn.RANK.EQ(DATA_MAYO_202684[[#This Row],[AL_AC]],DATA_MAYO_202684[AL_AC],0)/(COUNTA(DATA_MAYO_202684[AL_AC])/5),0)</f>
        <v>#N/A</v>
      </c>
      <c r="O23" s="54" t="str">
        <f>IFERROR(VLOOKUP(DATA_MAYO_202684[[#This Row],[ASER_]],$B:$G,4,0),"")</f>
        <v>LISELY</v>
      </c>
      <c r="P23" s="6">
        <f>SUM(DATA_MAYO_202684[[#This Row],[2]:[31]])</f>
        <v>20030</v>
      </c>
      <c r="Q23" s="6">
        <f>VLOOKUP(DATA_MAYO_202684[[#This Row],[ASER_]],D1_MAYO_202681[[ASESOR_CRR]:[META]],2,0)</f>
        <v>22800</v>
      </c>
      <c r="R23" t="s">
        <v>600</v>
      </c>
      <c r="AD23">
        <v>1000</v>
      </c>
      <c r="AE23">
        <v>2700</v>
      </c>
      <c r="AL23">
        <v>13000</v>
      </c>
      <c r="AQ23">
        <v>530</v>
      </c>
      <c r="AS23">
        <v>2800</v>
      </c>
      <c r="AW23" s="54" t="str" cm="1">
        <f t="array" ref="AW2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A23" s="45"/>
      <c r="CO23" t="s">
        <v>637</v>
      </c>
      <c r="CP23" t="s">
        <v>7</v>
      </c>
      <c r="CQ23" t="s">
        <v>12</v>
      </c>
      <c r="CR23">
        <v>46155</v>
      </c>
      <c r="CS23">
        <v>1</v>
      </c>
      <c r="CT23">
        <v>1</v>
      </c>
      <c r="CV23">
        <v>1</v>
      </c>
      <c r="CX23">
        <v>3.2407407407407406E-4</v>
      </c>
      <c r="CY23">
        <v>3.2407407407407406E-4</v>
      </c>
      <c r="CZ23">
        <v>0.16515046296296296</v>
      </c>
      <c r="DA23">
        <v>0.14200231481481482</v>
      </c>
      <c r="DB23">
        <v>92</v>
      </c>
      <c r="DC23">
        <v>258</v>
      </c>
      <c r="DD23">
        <v>17</v>
      </c>
      <c r="DE23" t="s">
        <v>680</v>
      </c>
      <c r="DF23">
        <v>17302</v>
      </c>
      <c r="DG23">
        <v>0.18479999999999999</v>
      </c>
      <c r="DO23">
        <v>100</v>
      </c>
    </row>
    <row r="24" spans="1:120" x14ac:dyDescent="0.25">
      <c r="A24" s="34" t="str" cm="1">
        <f t="array" ref="A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NATALIA MARIN</v>
      </c>
      <c r="C24" s="34" cm="1">
        <f t="array" ref="C24">_xlfn.XLOOKUP(1,(TablaMeta[CONCAT]=$M$3&amp;$N$3&amp;D1_MAYO_202681[[#This Row],[SUPER]])*(TablaMeta[SEGG]=D1_MAYO_202681[[#This Row],[SEGMENTO]]),TablaMeta[Meta_Asesor])</f>
        <v>38500</v>
      </c>
      <c r="D24" s="35">
        <f>IF(D1_MAYO_202681[[#This Row],[RECUPERO]]="VACACIONES","VACACIONES",IFERROR(D1_MAYO_202681[[#This Row],[RECUPERO]]/D1_MAYO_202681[[#This Row],[META]],""))</f>
        <v>1.484935064935065</v>
      </c>
      <c r="E24" s="35" t="str">
        <f>D1_MAYO_202681[[#This Row],[SUPER]]</f>
        <v>SANDY</v>
      </c>
      <c r="F24" t="s">
        <v>79</v>
      </c>
      <c r="G24" s="36">
        <v>57170</v>
      </c>
      <c r="H24" s="34" cm="1">
        <f t="array" ref="H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4" s="60" cm="1">
        <f t="array" ref="I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4" s="60" t="str" cm="1">
        <f t="array" ref="J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60" t="str" cm="1">
        <f t="array" ref="K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5"/>
      <c r="M24" s="5">
        <f>DATA_MAYO_202684[[#This Row],[RECUPERO]]/DATA_MAYO_202684[[#This Row],[META]]</f>
        <v>1.1901118568232663</v>
      </c>
      <c r="N24" s="5" t="e">
        <f>6-ROUNDUP(_xlfn.RANK.EQ(DATA_MAYO_202684[[#This Row],[AL_AC]],DATA_MAYO_202684[AL_AC],0)/(COUNTA(DATA_MAYO_202684[AL_AC])/5),0)</f>
        <v>#N/A</v>
      </c>
      <c r="O24" s="54" t="str">
        <f>IFERROR(VLOOKUP(DATA_MAYO_202684[[#This Row],[ASER_]],$B:$G,4,0),"")</f>
        <v>JORGE</v>
      </c>
      <c r="P24" s="6">
        <f>SUM(DATA_MAYO_202684[[#This Row],[2]:[31]])</f>
        <v>53198</v>
      </c>
      <c r="Q24" s="6">
        <f>VLOOKUP(DATA_MAYO_202684[[#This Row],[ASER_]],D1_MAYO_202681[[ASESOR_CRR]:[META]],2,0)</f>
        <v>44700</v>
      </c>
      <c r="R24" t="s">
        <v>24</v>
      </c>
      <c r="V24">
        <v>700</v>
      </c>
      <c r="X24">
        <v>6250</v>
      </c>
      <c r="AD24">
        <v>5290</v>
      </c>
      <c r="AE24">
        <v>2600</v>
      </c>
      <c r="AI24">
        <v>10100</v>
      </c>
      <c r="AJ24">
        <v>4000</v>
      </c>
      <c r="AK24">
        <v>450</v>
      </c>
      <c r="AL24">
        <v>1085</v>
      </c>
      <c r="AM24">
        <v>780</v>
      </c>
      <c r="AP24">
        <v>5950</v>
      </c>
      <c r="AR24">
        <v>1000</v>
      </c>
      <c r="AS24">
        <v>750</v>
      </c>
      <c r="AT24">
        <v>4000</v>
      </c>
      <c r="AU24">
        <v>10243</v>
      </c>
      <c r="AW24" s="54" t="str" cm="1">
        <f t="array" ref="AW2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  <c r="CO24" t="s">
        <v>637</v>
      </c>
      <c r="CP24" t="s">
        <v>7</v>
      </c>
      <c r="CQ24" t="s">
        <v>12</v>
      </c>
      <c r="CR24">
        <v>46162</v>
      </c>
      <c r="CS24">
        <v>1</v>
      </c>
      <c r="CT24">
        <v>1</v>
      </c>
      <c r="CV24">
        <v>1</v>
      </c>
      <c r="CX24">
        <v>3.4722222222222224E-4</v>
      </c>
      <c r="CY24">
        <v>3.4722222222222224E-4</v>
      </c>
      <c r="CZ24">
        <v>0.22952546296296297</v>
      </c>
      <c r="DA24">
        <v>0.15074074074074073</v>
      </c>
      <c r="DB24">
        <v>96</v>
      </c>
      <c r="DC24">
        <v>235</v>
      </c>
      <c r="DD24">
        <v>21</v>
      </c>
      <c r="DE24" t="s">
        <v>681</v>
      </c>
      <c r="DF24">
        <v>21453</v>
      </c>
      <c r="DG24">
        <v>0.21879999999999999</v>
      </c>
      <c r="DH24">
        <v>1</v>
      </c>
      <c r="DI24">
        <v>4.7600000000000003E-2</v>
      </c>
      <c r="DJ24">
        <v>350</v>
      </c>
      <c r="DK24">
        <v>350</v>
      </c>
      <c r="DL24">
        <v>350</v>
      </c>
      <c r="DM24">
        <v>1</v>
      </c>
      <c r="DN24">
        <v>0.3896</v>
      </c>
      <c r="DO24">
        <v>100</v>
      </c>
      <c r="DP24">
        <v>350</v>
      </c>
    </row>
    <row r="25" spans="1:120" x14ac:dyDescent="0.25">
      <c r="A25" s="34" t="str" cm="1">
        <f t="array" ref="A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VALLADARES</v>
      </c>
      <c r="C25" s="34" cm="1">
        <f t="array" ref="C25">_xlfn.XLOOKUP(1,(TablaMeta[CONCAT]=$M$3&amp;$N$3&amp;D1_MAYO_202681[[#This Row],[SUPER]])*(TablaMeta[SEGG]=D1_MAYO_202681[[#This Row],[SEGMENTO]]),TablaMeta[Meta_Asesor])</f>
        <v>38500</v>
      </c>
      <c r="D25" s="35">
        <f>IF(D1_MAYO_202681[[#This Row],[RECUPERO]]="VACACIONES","VACACIONES",IFERROR(D1_MAYO_202681[[#This Row],[RECUPERO]]/D1_MAYO_202681[[#This Row],[META]],""))</f>
        <v>1.0765402597402598</v>
      </c>
      <c r="E25" s="35" t="str">
        <f>D1_MAYO_202681[[#This Row],[SUPER]]</f>
        <v>SANDY</v>
      </c>
      <c r="F25" t="s">
        <v>29</v>
      </c>
      <c r="G25" s="36">
        <v>41446.800000000003</v>
      </c>
      <c r="H25" s="34" cm="1">
        <f t="array" ref="H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5" s="60" cm="1">
        <f t="array" ref="I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5" s="60" t="str" cm="1">
        <f t="array" ref="J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60" t="str" cm="1">
        <f t="array" ref="K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5"/>
      <c r="M25" s="5">
        <f>DATA_MAYO_202684[[#This Row],[RECUPERO]]/DATA_MAYO_202684[[#This Row],[META]]</f>
        <v>0.71125611745513861</v>
      </c>
      <c r="N25" s="5" t="e">
        <f>6-ROUNDUP(_xlfn.RANK.EQ(DATA_MAYO_202684[[#This Row],[AL_AC]],DATA_MAYO_202684[AL_AC],0)/(COUNTA(DATA_MAYO_202684[AL_AC])/5),0)</f>
        <v>#N/A</v>
      </c>
      <c r="O25" s="54" t="str">
        <f>IFERROR(VLOOKUP(DATA_MAYO_202684[[#This Row],[ASER_]],$B:$G,4,0),"")</f>
        <v>KENNETH</v>
      </c>
      <c r="P25" s="6">
        <f>SUM(DATA_MAYO_202684[[#This Row],[2]:[31]])</f>
        <v>43600</v>
      </c>
      <c r="Q25" s="6">
        <f>VLOOKUP(DATA_MAYO_202684[[#This Row],[ASER_]],D1_MAYO_202681[[ASESOR_CRR]:[META]],2,0)</f>
        <v>61300</v>
      </c>
      <c r="R25" t="s">
        <v>105</v>
      </c>
      <c r="X25">
        <v>12000</v>
      </c>
      <c r="Y25">
        <v>1000</v>
      </c>
      <c r="AF25">
        <v>20000</v>
      </c>
      <c r="AK25">
        <v>100</v>
      </c>
      <c r="AQ25">
        <v>2000</v>
      </c>
      <c r="AS25">
        <v>5000</v>
      </c>
      <c r="AT25">
        <v>3500</v>
      </c>
      <c r="AW25" s="54" t="str" cm="1">
        <f t="array" ref="AW2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5" t="s">
        <v>637</v>
      </c>
      <c r="CP25" t="s">
        <v>7</v>
      </c>
      <c r="CQ25" t="s">
        <v>51</v>
      </c>
      <c r="CR25">
        <v>46162</v>
      </c>
      <c r="CS25">
        <v>1</v>
      </c>
      <c r="CT25">
        <v>1</v>
      </c>
      <c r="CV25">
        <v>1</v>
      </c>
      <c r="CX25">
        <v>3.3564814814814812E-4</v>
      </c>
      <c r="CY25">
        <v>3.3564814814814812E-4</v>
      </c>
      <c r="CZ25">
        <v>0.26068287037037036</v>
      </c>
      <c r="DA25">
        <v>0.10210648148148148</v>
      </c>
      <c r="DB25">
        <v>96</v>
      </c>
      <c r="DC25">
        <v>309</v>
      </c>
      <c r="DD25">
        <v>7</v>
      </c>
      <c r="DE25" t="s">
        <v>682</v>
      </c>
      <c r="DF25">
        <v>23952</v>
      </c>
      <c r="DG25">
        <v>7.2900000000000006E-2</v>
      </c>
      <c r="DO25">
        <v>100</v>
      </c>
    </row>
    <row r="26" spans="1:120" x14ac:dyDescent="0.25">
      <c r="A26" s="34" t="str" cm="1">
        <f t="array" ref="A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QUINONES</v>
      </c>
      <c r="C26" s="34" cm="1">
        <f t="array" ref="C26">_xlfn.XLOOKUP(1,(TablaMeta[CONCAT]=$M$3&amp;$N$3&amp;D1_MAYO_202681[[#This Row],[SUPER]])*(TablaMeta[SEGG]=D1_MAYO_202681[[#This Row],[SEGMENTO]]),TablaMeta[Meta_Asesor])</f>
        <v>38500</v>
      </c>
      <c r="D26" s="35">
        <f>IF(D1_MAYO_202681[[#This Row],[RECUPERO]]="VACACIONES","VACACIONES",IFERROR(D1_MAYO_202681[[#This Row],[RECUPERO]]/D1_MAYO_202681[[#This Row],[META]],""))</f>
        <v>1.0003116883116883</v>
      </c>
      <c r="E26" s="35" t="str">
        <f>D1_MAYO_202681[[#This Row],[SUPER]]</f>
        <v>SANDY</v>
      </c>
      <c r="F26" t="s">
        <v>564</v>
      </c>
      <c r="G26" s="36">
        <v>38512</v>
      </c>
      <c r="H26" s="34" cm="1">
        <f t="array" ref="H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6" s="60" cm="1">
        <f t="array" ref="I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6" s="60" t="str" cm="1">
        <f t="array" ref="J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60" t="str" cm="1">
        <f t="array" ref="K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5"/>
      <c r="M26" s="5">
        <f>DATA_MAYO_202684[[#This Row],[RECUPERO]]/DATA_MAYO_202684[[#This Row],[META]]</f>
        <v>0.91488311688311685</v>
      </c>
      <c r="N26" s="5" t="e">
        <f>6-ROUNDUP(_xlfn.RANK.EQ(DATA_MAYO_202684[[#This Row],[AL_AC]],DATA_MAYO_202684[AL_AC],0)/(COUNTA(DATA_MAYO_202684[AL_AC])/5),0)</f>
        <v>#N/A</v>
      </c>
      <c r="O26" s="54" t="str">
        <f>IFERROR(VLOOKUP(DATA_MAYO_202684[[#This Row],[ASER_]],$B:$G,4,0),"")</f>
        <v>SANDY</v>
      </c>
      <c r="P26" s="6">
        <f>SUM(DATA_MAYO_202684[[#This Row],[2]:[31]])</f>
        <v>35223</v>
      </c>
      <c r="Q26" s="6">
        <f>VLOOKUP(DATA_MAYO_202684[[#This Row],[ASER_]],D1_MAYO_202681[[ASESOR_CRR]:[META]],2,0)</f>
        <v>38500</v>
      </c>
      <c r="R26" t="s">
        <v>493</v>
      </c>
      <c r="U26">
        <v>750</v>
      </c>
      <c r="V26">
        <v>2000</v>
      </c>
      <c r="W26">
        <v>2400</v>
      </c>
      <c r="Y26">
        <v>4200</v>
      </c>
      <c r="AB26">
        <v>7000</v>
      </c>
      <c r="AC26">
        <v>450</v>
      </c>
      <c r="AD26">
        <v>360</v>
      </c>
      <c r="AE26">
        <v>3150</v>
      </c>
      <c r="AJ26">
        <v>250</v>
      </c>
      <c r="AK26">
        <v>500</v>
      </c>
      <c r="AM26">
        <v>300</v>
      </c>
      <c r="AP26">
        <v>713</v>
      </c>
      <c r="AR26">
        <v>2650</v>
      </c>
      <c r="AS26">
        <v>500</v>
      </c>
      <c r="AT26">
        <v>10000</v>
      </c>
      <c r="AW26" s="54" t="str" cm="1">
        <f t="array" ref="AW2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26" t="s">
        <v>637</v>
      </c>
      <c r="CP26" t="s">
        <v>7</v>
      </c>
      <c r="CQ26" t="s">
        <v>26</v>
      </c>
      <c r="CR26">
        <v>46155</v>
      </c>
      <c r="CS26">
        <v>1</v>
      </c>
      <c r="CT26">
        <v>1</v>
      </c>
      <c r="CV26">
        <v>1</v>
      </c>
      <c r="CX26">
        <v>1.0416666666666667E-4</v>
      </c>
      <c r="CY26">
        <v>1.0416666666666667E-4</v>
      </c>
      <c r="CZ26">
        <v>0.1705787037037037</v>
      </c>
      <c r="DA26">
        <v>0.12865740740740741</v>
      </c>
      <c r="DB26">
        <v>168</v>
      </c>
      <c r="DC26">
        <v>298</v>
      </c>
      <c r="DD26">
        <v>22</v>
      </c>
      <c r="DE26" t="s">
        <v>683</v>
      </c>
      <c r="DF26">
        <v>21891</v>
      </c>
      <c r="DG26">
        <v>0.13100000000000001</v>
      </c>
      <c r="DO26">
        <v>100</v>
      </c>
    </row>
    <row r="27" spans="1:120" x14ac:dyDescent="0.25">
      <c r="A27" s="34" t="str" cm="1">
        <f t="array" ref="A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PALACIOS</v>
      </c>
      <c r="C27" s="34" cm="1">
        <f t="array" ref="C27">_xlfn.XLOOKUP(1,(TablaMeta[CONCAT]=$M$3&amp;$N$3&amp;D1_MAYO_202681[[#This Row],[SUPER]])*(TablaMeta[SEGG]=D1_MAYO_202681[[#This Row],[SEGMENTO]]),TablaMeta[Meta_Asesor])</f>
        <v>38500</v>
      </c>
      <c r="D27" s="35">
        <f>IF(D1_MAYO_202681[[#This Row],[RECUPERO]]="VACACIONES","VACACIONES",IFERROR(D1_MAYO_202681[[#This Row],[RECUPERO]]/D1_MAYO_202681[[#This Row],[META]],""))</f>
        <v>0.91488311688311685</v>
      </c>
      <c r="E27" s="35" t="str">
        <f>D1_MAYO_202681[[#This Row],[SUPER]]</f>
        <v>SANDY</v>
      </c>
      <c r="F27" t="s">
        <v>493</v>
      </c>
      <c r="G27" s="36">
        <v>35223</v>
      </c>
      <c r="H27" s="34" cm="1">
        <f t="array" ref="H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7" s="60" cm="1">
        <f t="array" ref="I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60" t="str" cm="1">
        <f t="array" ref="J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60" t="str" cm="1">
        <f t="array" ref="K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DATA_MAYO_202684[[#This Row],[RECUPERO]]/DATA_MAYO_202684[[#This Row],[META]]</f>
        <v>0.73328859060402685</v>
      </c>
      <c r="N27" s="5" t="e">
        <f>6-ROUNDUP(_xlfn.RANK.EQ(DATA_MAYO_202684[[#This Row],[AL_AC]],DATA_MAYO_202684[AL_AC],0)/(COUNTA(DATA_MAYO_202684[AL_AC])/5),0)</f>
        <v>#N/A</v>
      </c>
      <c r="O27" s="54" t="str">
        <f>IFERROR(VLOOKUP(DATA_MAYO_202684[[#This Row],[ASER_]],$B:$G,4,0),"")</f>
        <v>LEONOR</v>
      </c>
      <c r="P27" s="6">
        <f>SUM(DATA_MAYO_202684[[#This Row],[2]:[31]])</f>
        <v>32778</v>
      </c>
      <c r="Q27" s="6">
        <f>VLOOKUP(DATA_MAYO_202684[[#This Row],[ASER_]],D1_MAYO_202681[[ASESOR_CRR]:[META]],2,0)</f>
        <v>44700</v>
      </c>
      <c r="R27" t="s">
        <v>12</v>
      </c>
      <c r="AC27">
        <v>800</v>
      </c>
      <c r="AE27">
        <v>300</v>
      </c>
      <c r="AG27">
        <v>228</v>
      </c>
      <c r="AI27">
        <v>8900</v>
      </c>
      <c r="AJ27">
        <v>5000</v>
      </c>
      <c r="AK27">
        <v>350</v>
      </c>
      <c r="AR27">
        <v>8200</v>
      </c>
      <c r="AT27">
        <v>8000</v>
      </c>
      <c r="AU27">
        <v>1000</v>
      </c>
      <c r="AW27" s="54" t="str" cm="1">
        <f t="array" ref="AW2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7" t="s">
        <v>637</v>
      </c>
      <c r="CP27" t="s">
        <v>7</v>
      </c>
      <c r="CQ27" t="s">
        <v>26</v>
      </c>
      <c r="CR27">
        <v>46162</v>
      </c>
      <c r="CS27">
        <v>1</v>
      </c>
      <c r="CT27">
        <v>1</v>
      </c>
      <c r="CV27">
        <v>1</v>
      </c>
      <c r="CX27">
        <v>8.1018518518518516E-5</v>
      </c>
      <c r="CY27">
        <v>8.1018518518518516E-5</v>
      </c>
      <c r="CZ27">
        <v>0.22746527777777778</v>
      </c>
      <c r="DA27">
        <v>0.17071759259259259</v>
      </c>
      <c r="DB27">
        <v>108</v>
      </c>
      <c r="DC27">
        <v>246</v>
      </c>
      <c r="DD27">
        <v>22</v>
      </c>
      <c r="DE27" t="s">
        <v>684</v>
      </c>
      <c r="DF27">
        <v>41391</v>
      </c>
      <c r="DG27">
        <v>0.20369999999999999</v>
      </c>
      <c r="DO27">
        <v>100</v>
      </c>
    </row>
    <row r="28" spans="1:120" x14ac:dyDescent="0.25">
      <c r="A28" s="34" t="str" cm="1">
        <f t="array" ref="A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8" s="34" t="str" cm="1">
        <f t="array" ref="B2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JESSICA MELGAREJO</v>
      </c>
      <c r="C28" s="34" cm="1">
        <f t="array" ref="C28">_xlfn.XLOOKUP(1,(TablaMeta[CONCAT]=$M$3&amp;$N$3&amp;D1_MAYO_202681[[#This Row],[SUPER]])*(TablaMeta[SEGG]=D1_MAYO_202681[[#This Row],[SEGMENTO]]),TablaMeta[Meta_Asesor])</f>
        <v>38500</v>
      </c>
      <c r="D28" s="35">
        <f>IF(D1_MAYO_202681[[#This Row],[RECUPERO]]="VACACIONES","VACACIONES",IFERROR(D1_MAYO_202681[[#This Row],[RECUPERO]]/D1_MAYO_202681[[#This Row],[META]],""))</f>
        <v>0.8836623376623377</v>
      </c>
      <c r="E28" s="35" t="str">
        <f>D1_MAYO_202681[[#This Row],[SUPER]]</f>
        <v>SANDY</v>
      </c>
      <c r="F28" t="s">
        <v>96</v>
      </c>
      <c r="G28" s="36">
        <v>34021</v>
      </c>
      <c r="H28" s="34" cm="1">
        <f t="array" ref="H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8" s="60" cm="1">
        <f t="array" ref="I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8" s="60" t="str" cm="1">
        <f t="array" ref="J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60" t="str" cm="1">
        <f t="array" ref="K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DATA_MAYO_202684[[#This Row],[RECUPERO]]/DATA_MAYO_202684[[#This Row],[META]]</f>
        <v>0.1360178970917226</v>
      </c>
      <c r="N28" s="5" t="e">
        <f>6-ROUNDUP(_xlfn.RANK.EQ(DATA_MAYO_202684[[#This Row],[AL_AC]],DATA_MAYO_202684[AL_AC],0)/(COUNTA(DATA_MAYO_202684[AL_AC])/5),0)</f>
        <v>#N/A</v>
      </c>
      <c r="O28" s="54" t="str">
        <f>IFERROR(VLOOKUP(DATA_MAYO_202684[[#This Row],[ASER_]],$B:$G,4,0),"")</f>
        <v>LEONOR</v>
      </c>
      <c r="P28" s="6">
        <f>SUM(DATA_MAYO_202684[[#This Row],[2]:[31]])</f>
        <v>6080</v>
      </c>
      <c r="Q28" s="6">
        <f>VLOOKUP(DATA_MAYO_202684[[#This Row],[ASER_]],D1_MAYO_202681[[ASESOR_CRR]:[META]],2,0)</f>
        <v>44700</v>
      </c>
      <c r="R28" t="s">
        <v>51</v>
      </c>
      <c r="U28">
        <v>500</v>
      </c>
      <c r="AB28">
        <v>1400</v>
      </c>
      <c r="AF28">
        <v>2250</v>
      </c>
      <c r="AJ28">
        <v>250</v>
      </c>
      <c r="AL28">
        <v>180</v>
      </c>
      <c r="AS28">
        <v>1500</v>
      </c>
      <c r="AW28" s="54" t="str" cm="1">
        <f t="array" ref="AW2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8" t="s">
        <v>637</v>
      </c>
      <c r="CP28" t="s">
        <v>7</v>
      </c>
      <c r="CQ28" t="s">
        <v>26</v>
      </c>
      <c r="CR28">
        <v>46172</v>
      </c>
      <c r="CS28">
        <v>1</v>
      </c>
      <c r="CT28">
        <v>1</v>
      </c>
      <c r="CV28">
        <v>1</v>
      </c>
      <c r="CX28">
        <v>1.273148148148148E-4</v>
      </c>
      <c r="CY28">
        <v>1.273148148148148E-4</v>
      </c>
      <c r="CZ28">
        <v>4.2754629629629629E-2</v>
      </c>
      <c r="DA28">
        <v>0.21635416666666665</v>
      </c>
      <c r="DB28">
        <v>69</v>
      </c>
      <c r="DC28">
        <v>150</v>
      </c>
      <c r="DD28">
        <v>19</v>
      </c>
      <c r="DE28" t="s">
        <v>685</v>
      </c>
      <c r="DF28">
        <v>33475</v>
      </c>
      <c r="DG28">
        <v>0.27539999999999998</v>
      </c>
      <c r="DH28">
        <v>1</v>
      </c>
      <c r="DI28">
        <v>5.2600000000000001E-2</v>
      </c>
      <c r="DJ28">
        <v>2500</v>
      </c>
      <c r="DK28">
        <v>2500</v>
      </c>
      <c r="DO28">
        <v>100</v>
      </c>
    </row>
    <row r="29" spans="1:120" x14ac:dyDescent="0.25">
      <c r="A29" s="34" t="str" cm="1">
        <f t="array" ref="A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9" s="34" t="str" cm="1">
        <f t="array" ref="B2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LUCERO JORDAN</v>
      </c>
      <c r="C29" s="34" cm="1">
        <f t="array" ref="C29">_xlfn.XLOOKUP(1,(TablaMeta[CONCAT]=$M$3&amp;$N$3&amp;D1_MAYO_202681[[#This Row],[SUPER]])*(TablaMeta[SEGG]=D1_MAYO_202681[[#This Row],[SEGMENTO]]),TablaMeta[Meta_Asesor])</f>
        <v>38500</v>
      </c>
      <c r="D29" s="35">
        <f>IF(D1_MAYO_202681[[#This Row],[RECUPERO]]="VACACIONES","VACACIONES",IFERROR(D1_MAYO_202681[[#This Row],[RECUPERO]]/D1_MAYO_202681[[#This Row],[META]],""))</f>
        <v>0.8617402597402597</v>
      </c>
      <c r="E29" s="35" t="str">
        <f>D1_MAYO_202681[[#This Row],[SUPER]]</f>
        <v>SANDY</v>
      </c>
      <c r="F29" t="s">
        <v>68</v>
      </c>
      <c r="G29" s="36">
        <v>33177</v>
      </c>
      <c r="H29" s="34" cm="1">
        <f t="array" ref="H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9" s="60" cm="1">
        <f t="array" ref="I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9" s="60" t="str" cm="1">
        <f t="array" ref="J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60" t="str" cm="1">
        <f t="array" ref="K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DATA_MAYO_202684[[#This Row],[RECUPERO]]/DATA_MAYO_202684[[#This Row],[META]]</f>
        <v>1.2533333333333334</v>
      </c>
      <c r="N29" s="5" t="e">
        <f>6-ROUNDUP(_xlfn.RANK.EQ(DATA_MAYO_202684[[#This Row],[AL_AC]],DATA_MAYO_202684[AL_AC],0)/(COUNTA(DATA_MAYO_202684[AL_AC])/5),0)</f>
        <v>#N/A</v>
      </c>
      <c r="O29" s="54" t="str">
        <f>IFERROR(VLOOKUP(DATA_MAYO_202684[[#This Row],[ASER_]],$B:$G,4,0),"")</f>
        <v>JORGE</v>
      </c>
      <c r="P29" s="6">
        <f>SUM(DATA_MAYO_202684[[#This Row],[2]:[31]])</f>
        <v>56024</v>
      </c>
      <c r="Q29" s="6">
        <f>VLOOKUP(DATA_MAYO_202684[[#This Row],[ASER_]],D1_MAYO_202681[[ASESOR_CRR]:[META]],2,0)</f>
        <v>44700</v>
      </c>
      <c r="R29" t="s">
        <v>13</v>
      </c>
      <c r="T29" s="45"/>
      <c r="U29" s="45">
        <v>1600</v>
      </c>
      <c r="V29" s="45"/>
      <c r="W29" s="45"/>
      <c r="X29" s="45"/>
      <c r="Y29" s="45"/>
      <c r="Z29" s="45"/>
      <c r="AA29" s="45"/>
      <c r="AB29" s="45">
        <v>2001</v>
      </c>
      <c r="AC29" s="45">
        <v>10000</v>
      </c>
      <c r="AD29" s="45">
        <v>500</v>
      </c>
      <c r="AE29">
        <v>1500</v>
      </c>
      <c r="AF29">
        <v>700</v>
      </c>
      <c r="AK29">
        <v>1300</v>
      </c>
      <c r="AL29">
        <v>9000</v>
      </c>
      <c r="AM29">
        <v>3250</v>
      </c>
      <c r="AP29">
        <v>8550</v>
      </c>
      <c r="AQ29">
        <v>1000</v>
      </c>
      <c r="AS29">
        <v>8000</v>
      </c>
      <c r="AT29">
        <v>7500</v>
      </c>
      <c r="AU29">
        <v>1123</v>
      </c>
      <c r="AW29" s="54" t="str" cm="1">
        <f t="array" ref="AW2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29" t="s">
        <v>637</v>
      </c>
      <c r="CP29" t="s">
        <v>7</v>
      </c>
      <c r="CQ29" t="s">
        <v>75</v>
      </c>
      <c r="CR29">
        <v>46155</v>
      </c>
      <c r="CS29">
        <v>1</v>
      </c>
      <c r="CT29">
        <v>1</v>
      </c>
      <c r="CV29">
        <v>1</v>
      </c>
      <c r="CX29">
        <v>3.0092592592592595E-4</v>
      </c>
      <c r="CY29">
        <v>3.0092592592592595E-4</v>
      </c>
      <c r="CZ29">
        <v>0.17956018518518518</v>
      </c>
      <c r="DA29">
        <v>0.13024305555555554</v>
      </c>
      <c r="DB29">
        <v>85</v>
      </c>
      <c r="DC29">
        <v>186</v>
      </c>
      <c r="DD29">
        <v>19</v>
      </c>
      <c r="DE29" t="s">
        <v>686</v>
      </c>
      <c r="DF29">
        <v>17583</v>
      </c>
      <c r="DG29">
        <v>0.2235</v>
      </c>
      <c r="DO29">
        <v>100</v>
      </c>
    </row>
    <row r="30" spans="1:120" x14ac:dyDescent="0.25">
      <c r="A30" s="34" t="str" cm="1">
        <f t="array" ref="A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0" s="34" t="str" cm="1">
        <f t="array" ref="B3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ALEJANDRA QUISPE</v>
      </c>
      <c r="C30" s="34" cm="1">
        <f t="array" ref="C30">_xlfn.XLOOKUP(1,(TablaMeta[CONCAT]=$M$3&amp;$N$3&amp;D1_MAYO_202681[[#This Row],[SUPER]])*(TablaMeta[SEGG]=D1_MAYO_202681[[#This Row],[SEGMENTO]]),TablaMeta[Meta_Asesor])</f>
        <v>38500</v>
      </c>
      <c r="D30" s="35">
        <f>IF(D1_MAYO_202681[[#This Row],[RECUPERO]]="VACACIONES","VACACIONES",IFERROR(D1_MAYO_202681[[#This Row],[RECUPERO]]/D1_MAYO_202681[[#This Row],[META]],""))</f>
        <v>0.8433506493506493</v>
      </c>
      <c r="E30" s="35" t="str">
        <f>D1_MAYO_202681[[#This Row],[SUPER]]</f>
        <v>SANDY</v>
      </c>
      <c r="F30" t="s">
        <v>58</v>
      </c>
      <c r="G30" s="36">
        <v>32469</v>
      </c>
      <c r="H30" s="34" cm="1">
        <f t="array" ref="H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0" s="60" cm="1">
        <f t="array" ref="I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0" s="60" t="str" cm="1">
        <f t="array" ref="J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60" t="str" cm="1">
        <f t="array" ref="K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DATA_MAYO_202684[[#This Row],[RECUPERO]]/DATA_MAYO_202684[[#This Row],[META]]</f>
        <v>0.78355844155844157</v>
      </c>
      <c r="N30" s="5" t="e">
        <f>6-ROUNDUP(_xlfn.RANK.EQ(DATA_MAYO_202684[[#This Row],[AL_AC]],DATA_MAYO_202684[AL_AC],0)/(COUNTA(DATA_MAYO_202684[AL_AC])/5),0)</f>
        <v>#N/A</v>
      </c>
      <c r="O30" s="54" t="str">
        <f>IFERROR(VLOOKUP(DATA_MAYO_202684[[#This Row],[ASER_]],$B:$G,4,0),"")</f>
        <v>SANDY</v>
      </c>
      <c r="P30" s="6">
        <f>SUM(DATA_MAYO_202684[[#This Row],[2]:[31]])</f>
        <v>30167</v>
      </c>
      <c r="Q30" s="6">
        <f>VLOOKUP(DATA_MAYO_202684[[#This Row],[ASER_]],D1_MAYO_202681[[ASESOR_CRR]:[META]],2,0)</f>
        <v>38500</v>
      </c>
      <c r="R30" t="s">
        <v>32</v>
      </c>
      <c r="W30">
        <v>3000</v>
      </c>
      <c r="AA30">
        <v>412</v>
      </c>
      <c r="AB30">
        <v>5000</v>
      </c>
      <c r="AC30">
        <v>190</v>
      </c>
      <c r="AI30">
        <v>4000</v>
      </c>
      <c r="AK30">
        <v>1180</v>
      </c>
      <c r="AM30">
        <v>1450</v>
      </c>
      <c r="AP30">
        <v>10080</v>
      </c>
      <c r="AR30">
        <v>300</v>
      </c>
      <c r="AT30">
        <v>2400</v>
      </c>
      <c r="AU30">
        <v>1155</v>
      </c>
      <c r="AV30">
        <v>1000</v>
      </c>
      <c r="AW30" s="54" t="str" cm="1">
        <f t="array" ref="AW3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0" t="s">
        <v>637</v>
      </c>
      <c r="CP30" t="s">
        <v>7</v>
      </c>
      <c r="CQ30" t="s">
        <v>75</v>
      </c>
      <c r="CR30">
        <v>46162</v>
      </c>
      <c r="CS30">
        <v>1</v>
      </c>
      <c r="CT30">
        <v>1</v>
      </c>
      <c r="CV30">
        <v>1</v>
      </c>
      <c r="CX30">
        <v>9.2592592592592588E-5</v>
      </c>
      <c r="CY30">
        <v>9.2592592592592588E-5</v>
      </c>
      <c r="CZ30">
        <v>0.2446875</v>
      </c>
      <c r="DA30">
        <v>0.12939814814814815</v>
      </c>
      <c r="DB30">
        <v>106</v>
      </c>
      <c r="DC30">
        <v>204</v>
      </c>
      <c r="DD30">
        <v>15</v>
      </c>
      <c r="DE30" t="s">
        <v>677</v>
      </c>
      <c r="DF30">
        <v>15749</v>
      </c>
      <c r="DG30">
        <v>0.14149999999999999</v>
      </c>
      <c r="DO30">
        <v>100</v>
      </c>
    </row>
    <row r="31" spans="1:120" x14ac:dyDescent="0.25">
      <c r="A31" s="34" t="str" cm="1">
        <f t="array" ref="A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1" s="34" t="str" cm="1">
        <f t="array" ref="B3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GIANNINA AGUILAR</v>
      </c>
      <c r="C31" s="34" cm="1">
        <f t="array" ref="C31">_xlfn.XLOOKUP(1,(TablaMeta[CONCAT]=$M$3&amp;$N$3&amp;D1_MAYO_202681[[#This Row],[SUPER]])*(TablaMeta[SEGG]=D1_MAYO_202681[[#This Row],[SEGMENTO]]),TablaMeta[Meta_Asesor])</f>
        <v>38500</v>
      </c>
      <c r="D31" s="35">
        <f>IF(D1_MAYO_202681[[#This Row],[RECUPERO]]="VACACIONES","VACACIONES",IFERROR(D1_MAYO_202681[[#This Row],[RECUPERO]]/D1_MAYO_202681[[#This Row],[META]],""))</f>
        <v>0.78355844155844157</v>
      </c>
      <c r="E31" s="35" t="str">
        <f>D1_MAYO_202681[[#This Row],[SUPER]]</f>
        <v>SANDY</v>
      </c>
      <c r="F31" t="s">
        <v>32</v>
      </c>
      <c r="G31" s="36">
        <v>30167</v>
      </c>
      <c r="H31" s="34" cm="1">
        <f t="array" ref="H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1" s="60" cm="1">
        <f t="array" ref="I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1" s="60" t="str" cm="1">
        <f t="array" ref="J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60" t="str" cm="1">
        <f t="array" ref="K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DATA_MAYO_202684[[#This Row],[RECUPERO]]/DATA_MAYO_202684[[#This Row],[META]]</f>
        <v>0.78812080536912754</v>
      </c>
      <c r="N31" s="5" t="e">
        <f>6-ROUNDUP(_xlfn.RANK.EQ(DATA_MAYO_202684[[#This Row],[AL_AC]],DATA_MAYO_202684[AL_AC],0)/(COUNTA(DATA_MAYO_202684[AL_AC])/5),0)</f>
        <v>#N/A</v>
      </c>
      <c r="O31" s="54" t="str">
        <f>IFERROR(VLOOKUP(DATA_MAYO_202684[[#This Row],[ASER_]],$B:$G,4,0),"")</f>
        <v>JORGE</v>
      </c>
      <c r="P31" s="6">
        <f>SUM(DATA_MAYO_202684[[#This Row],[2]:[31]])</f>
        <v>35229</v>
      </c>
      <c r="Q31" s="6">
        <f>VLOOKUP(DATA_MAYO_202684[[#This Row],[ASER_]],D1_MAYO_202681[[ASESOR_CRR]:[META]],2,0)</f>
        <v>44700</v>
      </c>
      <c r="R31" t="s">
        <v>42</v>
      </c>
      <c r="S31">
        <v>400</v>
      </c>
      <c r="W31">
        <v>1300</v>
      </c>
      <c r="Y31">
        <v>875</v>
      </c>
      <c r="AD31">
        <v>1885</v>
      </c>
      <c r="AE31">
        <v>300</v>
      </c>
      <c r="AF31">
        <v>2000</v>
      </c>
      <c r="AM31">
        <v>5550</v>
      </c>
      <c r="AP31">
        <v>1560</v>
      </c>
      <c r="AR31">
        <v>10850</v>
      </c>
      <c r="AS31">
        <v>400</v>
      </c>
      <c r="AT31">
        <v>10109</v>
      </c>
      <c r="AW31" s="54" t="str" cm="1">
        <f t="array" ref="AW3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1" t="s">
        <v>637</v>
      </c>
      <c r="CP31" t="s">
        <v>7</v>
      </c>
      <c r="CQ31" t="s">
        <v>59</v>
      </c>
      <c r="CR31">
        <v>46155</v>
      </c>
      <c r="CS31">
        <v>1</v>
      </c>
      <c r="CT31">
        <v>1</v>
      </c>
      <c r="CV31">
        <v>1</v>
      </c>
      <c r="CX31">
        <v>1.1574074074074073E-5</v>
      </c>
      <c r="CY31">
        <v>1.1574074074074073E-5</v>
      </c>
      <c r="CZ31">
        <v>0.14414351851851853</v>
      </c>
      <c r="DA31">
        <v>0.18930555555555556</v>
      </c>
      <c r="DB31">
        <v>179</v>
      </c>
      <c r="DC31">
        <v>348</v>
      </c>
      <c r="DD31">
        <v>25</v>
      </c>
      <c r="DE31">
        <v>1.84</v>
      </c>
      <c r="DF31">
        <v>33088</v>
      </c>
      <c r="DG31">
        <v>0.13969999999999999</v>
      </c>
      <c r="DH31">
        <v>2</v>
      </c>
      <c r="DI31">
        <v>0.08</v>
      </c>
      <c r="DJ31">
        <v>3800</v>
      </c>
      <c r="DK31">
        <v>1900</v>
      </c>
      <c r="DO31">
        <v>100</v>
      </c>
    </row>
    <row r="32" spans="1:120" x14ac:dyDescent="0.25">
      <c r="A32" s="34" t="str" cm="1">
        <f t="array" ref="A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2" s="34" t="str" cm="1">
        <f t="array" ref="B3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ANTHONY VICENTE</v>
      </c>
      <c r="C32" s="34" cm="1">
        <f t="array" ref="C32">_xlfn.XLOOKUP(1,(TablaMeta[CONCAT]=$M$3&amp;$N$3&amp;D1_MAYO_202681[[#This Row],[SUPER]])*(TablaMeta[SEGG]=D1_MAYO_202681[[#This Row],[SEGMENTO]]),TablaMeta[Meta_Asesor])</f>
        <v>38500</v>
      </c>
      <c r="D32" s="35">
        <f>IF(D1_MAYO_202681[[#This Row],[RECUPERO]]="VACACIONES","VACACIONES",IFERROR(D1_MAYO_202681[[#This Row],[RECUPERO]]/D1_MAYO_202681[[#This Row],[META]],""))</f>
        <v>0.61436363636363633</v>
      </c>
      <c r="E32" s="35" t="str">
        <f>D1_MAYO_202681[[#This Row],[SUPER]]</f>
        <v>SANDY</v>
      </c>
      <c r="F32" t="s">
        <v>85</v>
      </c>
      <c r="G32" s="36">
        <v>23653</v>
      </c>
      <c r="H32" s="34" cm="1">
        <f t="array" ref="H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2" s="60" cm="1">
        <f t="array" ref="I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2" s="60" t="str" cm="1">
        <f t="array" ref="J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60" t="str" cm="1">
        <f t="array" ref="K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DATA_MAYO_202684[[#This Row],[RECUPERO]]/DATA_MAYO_202684[[#This Row],[META]]</f>
        <v>0.76166666666666671</v>
      </c>
      <c r="N32" s="5" t="e">
        <f>6-ROUNDUP(_xlfn.RANK.EQ(DATA_MAYO_202684[[#This Row],[AL_AC]],DATA_MAYO_202684[AL_AC],0)/(COUNTA(DATA_MAYO_202684[AL_AC])/5),0)</f>
        <v>#N/A</v>
      </c>
      <c r="O32" s="54" t="str">
        <f>IFERROR(VLOOKUP(DATA_MAYO_202684[[#This Row],[ASER_]],$B:$G,4,0),"")</f>
        <v>LISELY</v>
      </c>
      <c r="P32" s="6">
        <f>SUM(DATA_MAYO_202684[[#This Row],[2]:[31]])</f>
        <v>17366</v>
      </c>
      <c r="Q32" s="6">
        <f>VLOOKUP(DATA_MAYO_202684[[#This Row],[ASER_]],D1_MAYO_202681[[ASESOR_CRR]:[META]],2,0)</f>
        <v>22800</v>
      </c>
      <c r="R32" t="s">
        <v>49</v>
      </c>
      <c r="U32">
        <v>5800</v>
      </c>
      <c r="AF32">
        <v>600</v>
      </c>
      <c r="AG32">
        <v>744</v>
      </c>
      <c r="AI32">
        <v>3706</v>
      </c>
      <c r="AL32">
        <v>400</v>
      </c>
      <c r="AQ32">
        <v>308</v>
      </c>
      <c r="AR32">
        <v>2000</v>
      </c>
      <c r="AS32">
        <v>2500</v>
      </c>
      <c r="AT32">
        <v>1000</v>
      </c>
      <c r="AU32">
        <v>308</v>
      </c>
      <c r="AW32" s="54" t="str" cm="1">
        <f t="array" ref="AW3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32" t="s">
        <v>637</v>
      </c>
      <c r="CP32" t="s">
        <v>7</v>
      </c>
      <c r="CQ32" t="s">
        <v>59</v>
      </c>
      <c r="CR32">
        <v>46162</v>
      </c>
      <c r="CS32">
        <v>1</v>
      </c>
      <c r="CT32">
        <v>1</v>
      </c>
      <c r="CV32">
        <v>1</v>
      </c>
      <c r="CX32">
        <v>1.1574074074074073E-5</v>
      </c>
      <c r="CY32">
        <v>1.1574074074074073E-5</v>
      </c>
      <c r="CZ32">
        <v>0.18239583333333334</v>
      </c>
      <c r="DA32">
        <v>0.19712962962962963</v>
      </c>
      <c r="DB32">
        <v>193</v>
      </c>
      <c r="DC32">
        <v>331</v>
      </c>
      <c r="DD32">
        <v>10</v>
      </c>
      <c r="DE32">
        <v>1.9</v>
      </c>
      <c r="DF32">
        <v>28698</v>
      </c>
      <c r="DG32">
        <v>5.1799999999999999E-2</v>
      </c>
      <c r="DO32">
        <v>100</v>
      </c>
    </row>
    <row r="33" spans="1:120" x14ac:dyDescent="0.25">
      <c r="A33" s="34" t="str" cm="1">
        <f t="array" ref="A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MAYRA AVALOS</v>
      </c>
      <c r="C33" s="34" cm="1">
        <f t="array" ref="C33">_xlfn.XLOOKUP(1,(TablaMeta[CONCAT]=$M$3&amp;$N$3&amp;D1_MAYO_202681[[#This Row],[SUPER]])*(TablaMeta[SEGG]=D1_MAYO_202681[[#This Row],[SEGMENTO]]),TablaMeta[Meta_Asesor])</f>
        <v>18100</v>
      </c>
      <c r="D33" s="35">
        <f>IF(D1_MAYO_202681[[#This Row],[RECUPERO]]="VACACIONES","VACACIONES",IFERROR(D1_MAYO_202681[[#This Row],[RECUPERO]]/D1_MAYO_202681[[#This Row],[META]],""))</f>
        <v>1.1293922651933701</v>
      </c>
      <c r="E33" s="35" t="str">
        <f>D1_MAYO_202681[[#This Row],[SUPER]]</f>
        <v>LISELY</v>
      </c>
      <c r="F33" t="s">
        <v>55</v>
      </c>
      <c r="G33" s="36">
        <v>20442</v>
      </c>
      <c r="H33" s="34" cm="1">
        <f t="array" ref="H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3" s="60" cm="1">
        <f t="array" ref="I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3" s="60" t="str" cm="1">
        <f t="array" ref="J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60" t="str" cm="1">
        <f t="array" ref="K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5"/>
      <c r="M33" s="5">
        <f>DATA_MAYO_202684[[#This Row],[RECUPERO]]/DATA_MAYO_202684[[#This Row],[META]]</f>
        <v>0.48143176733780763</v>
      </c>
      <c r="N33" s="5" t="e">
        <f>6-ROUNDUP(_xlfn.RANK.EQ(DATA_MAYO_202684[[#This Row],[AL_AC]],DATA_MAYO_202684[AL_AC],0)/(COUNTA(DATA_MAYO_202684[AL_AC])/5),0)</f>
        <v>#N/A</v>
      </c>
      <c r="O33" s="54" t="str">
        <f>IFERROR(VLOOKUP(DATA_MAYO_202684[[#This Row],[ASER_]],$B:$G,4,0),"")</f>
        <v>LEONOR</v>
      </c>
      <c r="P33" s="6">
        <f>SUM(DATA_MAYO_202684[[#This Row],[2]:[31]])</f>
        <v>21520</v>
      </c>
      <c r="Q33" s="6">
        <f>VLOOKUP(DATA_MAYO_202684[[#This Row],[ASER_]],D1_MAYO_202681[[ASESOR_CRR]:[META]],2,0)</f>
        <v>44700</v>
      </c>
      <c r="R33" t="s">
        <v>26</v>
      </c>
      <c r="U33">
        <v>1000</v>
      </c>
      <c r="W33">
        <v>470</v>
      </c>
      <c r="Z33">
        <v>300</v>
      </c>
      <c r="AB33">
        <v>200</v>
      </c>
      <c r="AE33">
        <v>200</v>
      </c>
      <c r="AF33">
        <v>250</v>
      </c>
      <c r="AI33">
        <v>3000</v>
      </c>
      <c r="AK33" s="6">
        <v>200</v>
      </c>
      <c r="AL33" s="6">
        <v>1280</v>
      </c>
      <c r="AM33" s="6"/>
      <c r="AN33" s="6"/>
      <c r="AO33" s="6"/>
      <c r="AP33" s="6"/>
      <c r="AQ33" s="6"/>
      <c r="AR33">
        <v>7500</v>
      </c>
      <c r="AT33">
        <v>7120</v>
      </c>
      <c r="AW33" s="54" t="str" cm="1">
        <f t="array" ref="AW3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3" t="s">
        <v>637</v>
      </c>
      <c r="CP33" t="s">
        <v>7</v>
      </c>
      <c r="CQ33" t="s">
        <v>59</v>
      </c>
      <c r="CR33">
        <v>46172</v>
      </c>
      <c r="CS33">
        <v>1</v>
      </c>
      <c r="CT33">
        <v>1</v>
      </c>
      <c r="CV33">
        <v>1</v>
      </c>
      <c r="CX33">
        <v>2.3148148148148147E-5</v>
      </c>
      <c r="CY33">
        <v>2.3148148148148147E-5</v>
      </c>
      <c r="CZ33">
        <v>8.1516203703703702E-2</v>
      </c>
      <c r="DA33">
        <v>0.10903935185185185</v>
      </c>
      <c r="DB33">
        <v>27</v>
      </c>
      <c r="DC33">
        <v>53</v>
      </c>
      <c r="DD33">
        <v>7</v>
      </c>
      <c r="DE33" t="s">
        <v>687</v>
      </c>
      <c r="DF33">
        <v>37763</v>
      </c>
      <c r="DG33">
        <v>0.25929999999999997</v>
      </c>
      <c r="DH33">
        <v>1</v>
      </c>
      <c r="DI33">
        <v>0.1429</v>
      </c>
      <c r="DJ33">
        <v>12162</v>
      </c>
      <c r="DK33">
        <v>12162</v>
      </c>
      <c r="DL33">
        <v>12162</v>
      </c>
      <c r="DM33">
        <v>1</v>
      </c>
      <c r="DN33">
        <v>8.1000000000000003E-2</v>
      </c>
      <c r="DO33">
        <v>100</v>
      </c>
      <c r="DP33">
        <v>12162</v>
      </c>
    </row>
    <row r="34" spans="1:120" x14ac:dyDescent="0.25">
      <c r="A34" s="34" t="str" cm="1">
        <f t="array" ref="A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CHRISTIAN ALVARADO</v>
      </c>
      <c r="C34" s="34" cm="1">
        <f t="array" ref="C34">_xlfn.XLOOKUP(1,(TablaMeta[CONCAT]=$M$3&amp;$N$3&amp;D1_MAYO_202681[[#This Row],[SUPER]])*(TablaMeta[SEGG]=D1_MAYO_202681[[#This Row],[SEGMENTO]]),TablaMeta[Meta_Asesor])</f>
        <v>18100</v>
      </c>
      <c r="D34" s="35">
        <f>IF(D1_MAYO_202681[[#This Row],[RECUPERO]]="VACACIONES","VACACIONES",IFERROR(D1_MAYO_202681[[#This Row],[RECUPERO]]/D1_MAYO_202681[[#This Row],[META]],""))</f>
        <v>1.071878453038674</v>
      </c>
      <c r="E34" s="35" t="str">
        <f>D1_MAYO_202681[[#This Row],[SUPER]]</f>
        <v>LISELY</v>
      </c>
      <c r="F34" t="s">
        <v>41</v>
      </c>
      <c r="G34" s="36">
        <v>19401</v>
      </c>
      <c r="H34" s="34" cm="1">
        <f t="array" ref="H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4" s="60" cm="1">
        <f t="array" ref="I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4" s="60" t="str" cm="1">
        <f t="array" ref="J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60" t="str" cm="1">
        <f t="array" ref="K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4" s="55"/>
      <c r="M34" s="5">
        <f>DATA_MAYO_202684[[#This Row],[RECUPERO]]/DATA_MAYO_202684[[#This Row],[META]]</f>
        <v>1.0003116883116883</v>
      </c>
      <c r="N34" s="5" t="e">
        <f>6-ROUNDUP(_xlfn.RANK.EQ(DATA_MAYO_202684[[#This Row],[AL_AC]],DATA_MAYO_202684[AL_AC],0)/(COUNTA(DATA_MAYO_202684[AL_AC])/5),0)</f>
        <v>#N/A</v>
      </c>
      <c r="O34" s="54" t="str">
        <f>IFERROR(VLOOKUP(DATA_MAYO_202684[[#This Row],[ASER_]],$B:$G,4,0),"")</f>
        <v>SANDY</v>
      </c>
      <c r="P34" s="6">
        <f>SUM(DATA_MAYO_202684[[#This Row],[2]:[31]])</f>
        <v>38512</v>
      </c>
      <c r="Q34" s="6">
        <f>VLOOKUP(DATA_MAYO_202684[[#This Row],[ASER_]],D1_MAYO_202681[[ASESOR_CRR]:[META]],2,0)</f>
        <v>38500</v>
      </c>
      <c r="R34" t="s">
        <v>564</v>
      </c>
      <c r="W34">
        <v>1000</v>
      </c>
      <c r="X34">
        <v>1405</v>
      </c>
      <c r="AB34">
        <v>250</v>
      </c>
      <c r="AD34">
        <v>1800</v>
      </c>
      <c r="AE34">
        <v>1000</v>
      </c>
      <c r="AF34">
        <v>1562</v>
      </c>
      <c r="AJ34">
        <v>4500</v>
      </c>
      <c r="AK34" s="6"/>
      <c r="AL34" s="6">
        <v>4000</v>
      </c>
      <c r="AM34" s="6">
        <v>1800</v>
      </c>
      <c r="AN34" s="6"/>
      <c r="AO34" s="6"/>
      <c r="AP34" s="6"/>
      <c r="AQ34" s="6">
        <v>18300</v>
      </c>
      <c r="AR34">
        <v>400</v>
      </c>
      <c r="AT34">
        <v>1970</v>
      </c>
      <c r="AU34">
        <v>525</v>
      </c>
      <c r="AW34" s="54" t="str" cm="1">
        <f t="array" ref="AW3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4" t="s">
        <v>637</v>
      </c>
      <c r="CP34" t="s">
        <v>604</v>
      </c>
      <c r="CQ34" t="s">
        <v>41</v>
      </c>
      <c r="CR34">
        <v>46147</v>
      </c>
      <c r="CS34">
        <v>1</v>
      </c>
      <c r="CT34">
        <v>1</v>
      </c>
      <c r="CV34">
        <v>1</v>
      </c>
      <c r="CX34">
        <v>2.3148148148148147E-5</v>
      </c>
      <c r="CY34">
        <v>2.3148148148148147E-5</v>
      </c>
      <c r="CZ34">
        <v>0.26881944444444444</v>
      </c>
      <c r="DA34">
        <v>8.4826388888888896E-2</v>
      </c>
      <c r="DB34">
        <v>103</v>
      </c>
      <c r="DC34">
        <v>215</v>
      </c>
      <c r="DD34">
        <v>38</v>
      </c>
      <c r="DE34" t="s">
        <v>688</v>
      </c>
      <c r="DF34">
        <v>8179</v>
      </c>
      <c r="DG34">
        <v>0.36890000000000001</v>
      </c>
      <c r="DH34">
        <v>5</v>
      </c>
      <c r="DI34">
        <v>0.13159999999999999</v>
      </c>
      <c r="DJ34">
        <v>9111</v>
      </c>
      <c r="DK34">
        <v>1822</v>
      </c>
      <c r="DL34">
        <v>8751</v>
      </c>
      <c r="DM34">
        <v>0.96050000000000002</v>
      </c>
      <c r="DN34">
        <v>0.19040000000000001</v>
      </c>
      <c r="DO34">
        <v>100</v>
      </c>
      <c r="DP34">
        <v>2917</v>
      </c>
    </row>
    <row r="35" spans="1:120" x14ac:dyDescent="0.25">
      <c r="A35" s="34" t="str" cm="1">
        <f t="array" ref="A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JOSELIN MONTALVO</v>
      </c>
      <c r="C35" s="34" cm="1">
        <f t="array" ref="C35">_xlfn.XLOOKUP(1,(TablaMeta[CONCAT]=$M$3&amp;$N$3&amp;D1_MAYO_202681[[#This Row],[SUPER]])*(TablaMeta[SEGG]=D1_MAYO_202681[[#This Row],[SEGMENTO]]),TablaMeta[Meta_Asesor])</f>
        <v>18100</v>
      </c>
      <c r="D35" s="35">
        <f>IF(D1_MAYO_202681[[#This Row],[RECUPERO]]="VACACIONES","VACACIONES",IFERROR(D1_MAYO_202681[[#This Row],[RECUPERO]]/D1_MAYO_202681[[#This Row],[META]],""))</f>
        <v>0.78088397790055253</v>
      </c>
      <c r="E35" s="35" t="str">
        <f>D1_MAYO_202681[[#This Row],[SUPER]]</f>
        <v>LISELY</v>
      </c>
      <c r="F35" t="s">
        <v>549</v>
      </c>
      <c r="G35" s="36">
        <v>14134</v>
      </c>
      <c r="H35" s="34" cm="1">
        <f t="array" ref="H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60" cm="1">
        <f t="array" ref="I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60" t="str" cm="1">
        <f t="array" ref="J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60" t="str" cm="1">
        <f t="array" ref="K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5"/>
      <c r="M35" s="5">
        <f>DATA_MAYO_202684[[#This Row],[RECUPERO]]/DATA_MAYO_202684[[#This Row],[META]]</f>
        <v>0.15497237569060773</v>
      </c>
      <c r="N35" s="5" t="e">
        <f>6-ROUNDUP(_xlfn.RANK.EQ(DATA_MAYO_202684[[#This Row],[AL_AC]],DATA_MAYO_202684[AL_AC],0)/(COUNTA(DATA_MAYO_202684[AL_AC])/5),0)</f>
        <v>#N/A</v>
      </c>
      <c r="O35" s="54" t="str">
        <f>IFERROR(VLOOKUP(DATA_MAYO_202684[[#This Row],[ASER_]],$B:$G,4,0),"")</f>
        <v>LISELY</v>
      </c>
      <c r="P35" s="6">
        <f>SUM(DATA_MAYO_202684[[#This Row],[2]:[31]])</f>
        <v>2805</v>
      </c>
      <c r="Q35" s="6">
        <f>VLOOKUP(DATA_MAYO_202684[[#This Row],[ASER_]],D1_MAYO_202681[[ASESOR_CRR]:[META]],2,0)</f>
        <v>18100</v>
      </c>
      <c r="R35" t="s">
        <v>599</v>
      </c>
      <c r="Y35">
        <v>1225</v>
      </c>
      <c r="AC35">
        <v>400</v>
      </c>
      <c r="AD35">
        <v>180</v>
      </c>
      <c r="AF35" s="5"/>
      <c r="AG35" s="6"/>
      <c r="AH35" s="6"/>
      <c r="AI35" s="6">
        <v>500</v>
      </c>
      <c r="AJ35" s="6"/>
      <c r="AK35" s="6"/>
      <c r="AL35" s="6"/>
      <c r="AM35" s="6"/>
      <c r="AN35" s="6"/>
      <c r="AO35" s="6"/>
      <c r="AP35" s="6">
        <v>300</v>
      </c>
      <c r="AQ35" s="6"/>
      <c r="AR35" s="6"/>
      <c r="AS35" s="6">
        <v>200</v>
      </c>
      <c r="AT35" s="6"/>
      <c r="AU35" s="6"/>
      <c r="AV35" s="6"/>
      <c r="AW35" s="54" t="str" cm="1">
        <f t="array" ref="AW3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5" t="s">
        <v>637</v>
      </c>
      <c r="CP35" t="s">
        <v>604</v>
      </c>
      <c r="CQ35" t="s">
        <v>495</v>
      </c>
      <c r="CR35">
        <v>46149</v>
      </c>
      <c r="CS35">
        <v>1</v>
      </c>
      <c r="CT35">
        <v>1</v>
      </c>
      <c r="CV35">
        <v>1</v>
      </c>
      <c r="CX35">
        <v>2.7777777777777778E-4</v>
      </c>
      <c r="CY35">
        <v>2.7777777777777778E-4</v>
      </c>
      <c r="CZ35">
        <v>0.20370370370370369</v>
      </c>
      <c r="DA35">
        <v>0.15265046296296297</v>
      </c>
      <c r="DB35">
        <v>76</v>
      </c>
      <c r="DC35">
        <v>185</v>
      </c>
      <c r="DD35">
        <v>17</v>
      </c>
      <c r="DE35" t="s">
        <v>689</v>
      </c>
      <c r="DF35">
        <v>16411</v>
      </c>
      <c r="DG35">
        <v>0.22370000000000001</v>
      </c>
      <c r="DH35">
        <v>3</v>
      </c>
      <c r="DI35">
        <v>0.17649999999999999</v>
      </c>
      <c r="DJ35">
        <v>2400</v>
      </c>
      <c r="DK35">
        <v>800</v>
      </c>
      <c r="DL35">
        <v>2100</v>
      </c>
      <c r="DM35">
        <v>0.875</v>
      </c>
      <c r="DN35">
        <v>0.1376</v>
      </c>
      <c r="DO35">
        <v>100</v>
      </c>
      <c r="DP35">
        <v>1050</v>
      </c>
    </row>
    <row r="36" spans="1:120" x14ac:dyDescent="0.25">
      <c r="A36" s="34" t="str" cm="1">
        <f t="array" ref="A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ZAYDA CORTEZ</v>
      </c>
      <c r="C36" s="34" cm="1">
        <f t="array" ref="C36">_xlfn.XLOOKUP(1,(TablaMeta[CONCAT]=$M$3&amp;$N$3&amp;D1_MAYO_202681[[#This Row],[SUPER]])*(TablaMeta[SEGG]=D1_MAYO_202681[[#This Row],[SEGMENTO]]),TablaMeta[Meta_Asesor])</f>
        <v>18100</v>
      </c>
      <c r="D36" s="35">
        <f>IF(D1_MAYO_202681[[#This Row],[RECUPERO]]="VACACIONES","VACACIONES",IFERROR(D1_MAYO_202681[[#This Row],[RECUPERO]]/D1_MAYO_202681[[#This Row],[META]],""))</f>
        <v>0.16850828729281769</v>
      </c>
      <c r="E36" s="35" t="str">
        <f>D1_MAYO_202681[[#This Row],[SUPER]]</f>
        <v>LISELY</v>
      </c>
      <c r="F36" t="s">
        <v>601</v>
      </c>
      <c r="G36" s="36">
        <v>3050</v>
      </c>
      <c r="H36" s="34" cm="1">
        <f t="array" ref="H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6" s="60" cm="1">
        <f t="array" ref="I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6" s="60" t="str" cm="1">
        <f t="array" ref="J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6" s="60" t="str" cm="1">
        <f t="array" ref="K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5"/>
      <c r="M36" s="5">
        <f>DATA_MAYO_202684[[#This Row],[RECUPERO]]/DATA_MAYO_202684[[#This Row],[META]]</f>
        <v>0.8836623376623377</v>
      </c>
      <c r="N36" s="5" t="e">
        <f>6-ROUNDUP(_xlfn.RANK.EQ(DATA_MAYO_202684[[#This Row],[AL_AC]],DATA_MAYO_202684[AL_AC],0)/(COUNTA(DATA_MAYO_202684[AL_AC])/5),0)</f>
        <v>#N/A</v>
      </c>
      <c r="O36" s="54" t="str">
        <f>IFERROR(VLOOKUP(DATA_MAYO_202684[[#This Row],[ASER_]],$B:$G,4,0),"")</f>
        <v>SANDY</v>
      </c>
      <c r="P36" s="6">
        <f>SUM(DATA_MAYO_202684[[#This Row],[2]:[31]])</f>
        <v>34021</v>
      </c>
      <c r="Q36" s="6">
        <f>VLOOKUP(DATA_MAYO_202684[[#This Row],[ASER_]],D1_MAYO_202681[[ASESOR_CRR]:[META]],2,0)</f>
        <v>38500</v>
      </c>
      <c r="R36" t="s">
        <v>96</v>
      </c>
      <c r="V36">
        <v>976</v>
      </c>
      <c r="W36">
        <v>2500</v>
      </c>
      <c r="AB36">
        <v>1510</v>
      </c>
      <c r="AC36">
        <v>660</v>
      </c>
      <c r="AD36">
        <v>900</v>
      </c>
      <c r="AE36">
        <v>600</v>
      </c>
      <c r="AF36" s="5"/>
      <c r="AG36" s="6"/>
      <c r="AH36" s="6"/>
      <c r="AI36" s="6">
        <v>7650</v>
      </c>
      <c r="AJ36" s="6">
        <v>300</v>
      </c>
      <c r="AK36" s="6">
        <v>500</v>
      </c>
      <c r="AL36" s="6">
        <v>3000</v>
      </c>
      <c r="AM36" s="6">
        <v>1200</v>
      </c>
      <c r="AN36" s="6"/>
      <c r="AO36" s="6"/>
      <c r="AP36" s="6">
        <v>1200</v>
      </c>
      <c r="AQ36" s="6">
        <v>8000</v>
      </c>
      <c r="AR36" s="6"/>
      <c r="AS36" s="6">
        <v>500</v>
      </c>
      <c r="AT36" s="6">
        <v>4000</v>
      </c>
      <c r="AU36" s="6">
        <v>525</v>
      </c>
      <c r="AV36" s="6"/>
      <c r="AW36" s="54" t="str" cm="1">
        <f t="array" ref="AW3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36" t="s">
        <v>637</v>
      </c>
      <c r="CP36" t="s">
        <v>604</v>
      </c>
      <c r="CQ36" t="s">
        <v>495</v>
      </c>
      <c r="CR36">
        <v>46172</v>
      </c>
      <c r="CS36">
        <v>1</v>
      </c>
      <c r="CT36">
        <v>1</v>
      </c>
      <c r="CV36">
        <v>1</v>
      </c>
      <c r="CX36">
        <v>8.1018518518518516E-5</v>
      </c>
      <c r="CY36">
        <v>8.1018518518518516E-5</v>
      </c>
      <c r="CZ36">
        <v>8.7418981481481486E-2</v>
      </c>
      <c r="DA36">
        <v>0.11278935185185185</v>
      </c>
      <c r="DB36">
        <v>26</v>
      </c>
      <c r="DC36">
        <v>48</v>
      </c>
      <c r="DD36">
        <v>11</v>
      </c>
      <c r="DE36">
        <v>2</v>
      </c>
      <c r="DF36">
        <v>20436</v>
      </c>
      <c r="DG36">
        <v>0.42309999999999998</v>
      </c>
      <c r="DH36">
        <v>1</v>
      </c>
      <c r="DI36">
        <v>9.0899999999999995E-2</v>
      </c>
      <c r="DJ36">
        <v>250</v>
      </c>
      <c r="DK36">
        <v>250</v>
      </c>
      <c r="DL36">
        <v>250</v>
      </c>
      <c r="DM36">
        <v>1</v>
      </c>
      <c r="DO36">
        <v>100</v>
      </c>
      <c r="DP36">
        <v>250</v>
      </c>
    </row>
    <row r="37" spans="1:120" x14ac:dyDescent="0.25">
      <c r="A37" s="34" t="str" cm="1">
        <f t="array" ref="A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JEREMY RODRIGUEZ</v>
      </c>
      <c r="C37" s="34" cm="1">
        <f t="array" ref="C37">_xlfn.XLOOKUP(1,(TablaMeta[CONCAT]=$M$3&amp;$N$3&amp;D1_MAYO_202681[[#This Row],[SUPER]])*(TablaMeta[SEGG]=D1_MAYO_202681[[#This Row],[SEGMENTO]]),TablaMeta[Meta_Asesor])</f>
        <v>18100</v>
      </c>
      <c r="D37" s="35">
        <f>IF(D1_MAYO_202681[[#This Row],[RECUPERO]]="VACACIONES","VACACIONES",IFERROR(D1_MAYO_202681[[#This Row],[RECUPERO]]/D1_MAYO_202681[[#This Row],[META]],""))</f>
        <v>0.15497237569060773</v>
      </c>
      <c r="E37" s="35" t="str">
        <f>D1_MAYO_202681[[#This Row],[SUPER]]</f>
        <v>LISELY</v>
      </c>
      <c r="F37" t="s">
        <v>599</v>
      </c>
      <c r="G37" s="36">
        <v>2805</v>
      </c>
      <c r="H37" s="34" cm="1">
        <f t="array" ref="H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7" s="60" cm="1">
        <f t="array" ref="I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7" s="60" t="str" cm="1">
        <f t="array" ref="J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60" t="str" cm="1">
        <f t="array" ref="K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5"/>
      <c r="M37" s="5">
        <f>DATA_MAYO_202684[[#This Row],[RECUPERO]]/DATA_MAYO_202684[[#This Row],[META]]</f>
        <v>0.85384787472035795</v>
      </c>
      <c r="N37" s="5" t="e">
        <f>6-ROUNDUP(_xlfn.RANK.EQ(DATA_MAYO_202684[[#This Row],[AL_AC]],DATA_MAYO_202684[AL_AC],0)/(COUNTA(DATA_MAYO_202684[AL_AC])/5),0)</f>
        <v>#N/A</v>
      </c>
      <c r="O37" s="54" t="str">
        <f>IFERROR(VLOOKUP(DATA_MAYO_202684[[#This Row],[ASER_]],$B:$G,4,0),"")</f>
        <v>JORGE</v>
      </c>
      <c r="P37" s="6">
        <f>SUM(DATA_MAYO_202684[[#This Row],[2]:[31]])</f>
        <v>38167</v>
      </c>
      <c r="Q37" s="6">
        <f>VLOOKUP(DATA_MAYO_202684[[#This Row],[ASER_]],D1_MAYO_202681[[ASESOR_CRR]:[META]],2,0)</f>
        <v>44700</v>
      </c>
      <c r="R37" t="s">
        <v>65</v>
      </c>
      <c r="S37">
        <v>824</v>
      </c>
      <c r="T37">
        <v>700</v>
      </c>
      <c r="U37">
        <v>265</v>
      </c>
      <c r="W37">
        <v>2785</v>
      </c>
      <c r="Y37">
        <v>1685</v>
      </c>
      <c r="AB37">
        <v>618</v>
      </c>
      <c r="AD37">
        <v>3550</v>
      </c>
      <c r="AF37" s="5">
        <v>6443</v>
      </c>
      <c r="AG37" s="6"/>
      <c r="AH37" s="6"/>
      <c r="AI37" s="6">
        <v>578</v>
      </c>
      <c r="AJ37" s="6">
        <v>1440</v>
      </c>
      <c r="AK37" s="6">
        <v>1450</v>
      </c>
      <c r="AL37" s="6">
        <v>2439</v>
      </c>
      <c r="AM37" s="6"/>
      <c r="AN37" s="6"/>
      <c r="AO37" s="6">
        <v>805</v>
      </c>
      <c r="AP37" s="6">
        <v>500</v>
      </c>
      <c r="AQ37" s="6">
        <v>4800</v>
      </c>
      <c r="AR37" s="6">
        <v>290</v>
      </c>
      <c r="AS37" s="6">
        <v>3000</v>
      </c>
      <c r="AT37" s="6">
        <v>5274</v>
      </c>
      <c r="AU37" s="6">
        <v>721</v>
      </c>
      <c r="AV37" s="6"/>
      <c r="AW37" s="54" t="str" cm="1">
        <f t="array" ref="AW3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7" t="s">
        <v>637</v>
      </c>
      <c r="CP37" t="s">
        <v>604</v>
      </c>
      <c r="CQ37" t="s">
        <v>77</v>
      </c>
      <c r="CR37">
        <v>46170</v>
      </c>
      <c r="CS37">
        <v>1</v>
      </c>
      <c r="CT37">
        <v>1</v>
      </c>
      <c r="CV37">
        <v>1</v>
      </c>
      <c r="CX37">
        <v>0</v>
      </c>
      <c r="CY37">
        <v>0</v>
      </c>
      <c r="CZ37">
        <v>0.14184027777777777</v>
      </c>
      <c r="DA37">
        <v>0.20199074074074075</v>
      </c>
      <c r="DB37">
        <v>73</v>
      </c>
      <c r="DC37">
        <v>127</v>
      </c>
      <c r="DD37">
        <v>21</v>
      </c>
      <c r="DE37" t="s">
        <v>690</v>
      </c>
      <c r="DF37">
        <v>29346</v>
      </c>
      <c r="DG37">
        <v>0.28770000000000001</v>
      </c>
      <c r="DH37">
        <v>3</v>
      </c>
      <c r="DI37">
        <v>0.1429</v>
      </c>
      <c r="DJ37">
        <v>10994</v>
      </c>
      <c r="DK37">
        <v>3665</v>
      </c>
      <c r="DL37">
        <v>10994</v>
      </c>
      <c r="DM37">
        <v>1</v>
      </c>
      <c r="DN37">
        <v>0.16980000000000001</v>
      </c>
      <c r="DO37">
        <v>100</v>
      </c>
      <c r="DP37">
        <v>3665</v>
      </c>
    </row>
    <row r="38" spans="1:120" x14ac:dyDescent="0.25">
      <c r="A38" s="34" t="str" cm="1">
        <f t="array" ref="A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NICOLE CAURURO</v>
      </c>
      <c r="C38" s="34" cm="1">
        <f t="array" ref="C38">_xlfn.XLOOKUP(1,(TablaMeta[CONCAT]=$M$3&amp;$N$3&amp;D1_MAYO_202681[[#This Row],[SUPER]])*(TablaMeta[SEGG]=D1_MAYO_202681[[#This Row],[SEGMENTO]]),TablaMeta[Meta_Asesor])</f>
        <v>18100</v>
      </c>
      <c r="D38" s="35">
        <f>IF(D1_MAYO_202681[[#This Row],[RECUPERO]]="VACACIONES","VACACIONES",IFERROR(D1_MAYO_202681[[#This Row],[RECUPERO]]/D1_MAYO_202681[[#This Row],[META]],""))</f>
        <v>0.11906077348066299</v>
      </c>
      <c r="E38" s="35" t="str">
        <f>D1_MAYO_202681[[#This Row],[SUPER]]</f>
        <v>LISELY</v>
      </c>
      <c r="F38" t="s">
        <v>566</v>
      </c>
      <c r="G38" s="36">
        <v>2155</v>
      </c>
      <c r="H38" s="34" cm="1">
        <f t="array" ref="H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8" s="60" cm="1">
        <f t="array" ref="I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8" s="60" t="str" cm="1">
        <f t="array" ref="J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8" s="60" t="str" cm="1">
        <f t="array" ref="K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5"/>
      <c r="M38" s="5">
        <f>DATA_MAYO_202684[[#This Row],[RECUPERO]]/DATA_MAYO_202684[[#This Row],[META]]</f>
        <v>0.70691275167785239</v>
      </c>
      <c r="N38" s="5" t="e">
        <f>6-ROUNDUP(_xlfn.RANK.EQ(DATA_MAYO_202684[[#This Row],[AL_AC]],DATA_MAYO_202684[AL_AC],0)/(COUNTA(DATA_MAYO_202684[AL_AC])/5),0)</f>
        <v>#N/A</v>
      </c>
      <c r="O38" s="54" t="str">
        <f>IFERROR(VLOOKUP(DATA_MAYO_202684[[#This Row],[ASER_]],$B:$G,4,0),"")</f>
        <v>JORGE</v>
      </c>
      <c r="P38" s="6">
        <f>SUM(DATA_MAYO_202684[[#This Row],[2]:[31]])</f>
        <v>31599</v>
      </c>
      <c r="Q38" s="6">
        <f>VLOOKUP(DATA_MAYO_202684[[#This Row],[ASER_]],D1_MAYO_202681[[ASESOR_CRR]:[META]],2,0)</f>
        <v>44700</v>
      </c>
      <c r="R38" t="s">
        <v>37</v>
      </c>
      <c r="V38">
        <v>6000</v>
      </c>
      <c r="X38">
        <v>950</v>
      </c>
      <c r="AC38">
        <v>150</v>
      </c>
      <c r="AD38">
        <v>350</v>
      </c>
      <c r="AE38">
        <v>1191</v>
      </c>
      <c r="AF38" s="5">
        <v>500</v>
      </c>
      <c r="AG38" s="6">
        <v>350</v>
      </c>
      <c r="AH38" s="6"/>
      <c r="AI38" s="6"/>
      <c r="AJ38" s="6"/>
      <c r="AK38" s="6">
        <v>1925</v>
      </c>
      <c r="AL38" s="6"/>
      <c r="AM38" s="6"/>
      <c r="AN38" s="6"/>
      <c r="AO38" s="6"/>
      <c r="AP38" s="6"/>
      <c r="AQ38" s="6">
        <v>2500</v>
      </c>
      <c r="AR38" s="6">
        <v>330</v>
      </c>
      <c r="AS38" s="6">
        <v>13619</v>
      </c>
      <c r="AT38" s="6">
        <v>1100</v>
      </c>
      <c r="AU38" s="6">
        <v>2634</v>
      </c>
      <c r="AV38" s="6"/>
      <c r="AW38" s="54" t="str" cm="1">
        <f t="array" ref="AW3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38" t="s">
        <v>637</v>
      </c>
      <c r="CP38" t="s">
        <v>3</v>
      </c>
      <c r="CQ38" t="s">
        <v>58</v>
      </c>
      <c r="CR38">
        <v>46172</v>
      </c>
      <c r="CS38">
        <v>1</v>
      </c>
      <c r="CT38">
        <v>1</v>
      </c>
      <c r="CV38">
        <v>1</v>
      </c>
      <c r="CX38">
        <v>5.7870370370370373E-5</v>
      </c>
      <c r="CY38">
        <v>5.7870370370370373E-5</v>
      </c>
      <c r="CZ38">
        <v>0.10315972222222222</v>
      </c>
      <c r="DA38">
        <v>0.10755787037037037</v>
      </c>
      <c r="DB38">
        <v>33</v>
      </c>
      <c r="DC38">
        <v>96</v>
      </c>
      <c r="DD38">
        <v>17</v>
      </c>
      <c r="DE38" t="s">
        <v>691</v>
      </c>
      <c r="DF38">
        <v>18790</v>
      </c>
      <c r="DG38">
        <v>0.51519999999999999</v>
      </c>
      <c r="DO38">
        <v>100</v>
      </c>
    </row>
    <row r="39" spans="1:120" x14ac:dyDescent="0.25">
      <c r="A39" s="34" t="str" cm="1">
        <f t="array" ref="A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ALANOCCA</v>
      </c>
      <c r="C39" s="34" cm="1">
        <f t="array" ref="C39">_xlfn.XLOOKUP(1,(TablaMeta[CONCAT]=$M$3&amp;$N$3&amp;D1_MAYO_202681[[#This Row],[SUPER]])*(TablaMeta[SEGG]=D1_MAYO_202681[[#This Row],[SEGMENTO]]),TablaMeta[Meta_Asesor])</f>
        <v>22800</v>
      </c>
      <c r="D39" s="35">
        <f>IF(D1_MAYO_202681[[#This Row],[RECUPERO]]="VACACIONES","VACACIONES",IFERROR(D1_MAYO_202681[[#This Row],[RECUPERO]]/D1_MAYO_202681[[#This Row],[META]],""))</f>
        <v>1.3173245614035087</v>
      </c>
      <c r="E39" s="35" t="str">
        <f>D1_MAYO_202681[[#This Row],[SUPER]]</f>
        <v>LISELY</v>
      </c>
      <c r="F39" t="s">
        <v>77</v>
      </c>
      <c r="G39" s="36">
        <v>30035</v>
      </c>
      <c r="H39" s="34" cm="1">
        <f t="array" ref="H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9" s="60" cm="1">
        <f t="array" ref="I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9" s="60" t="str" cm="1">
        <f t="array" ref="J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60" t="str" cm="1">
        <f t="array" ref="K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5"/>
      <c r="M39" s="5">
        <f>DATA_MAYO_202684[[#This Row],[RECUPERO]]/DATA_MAYO_202684[[#This Row],[META]]</f>
        <v>0.78088397790055253</v>
      </c>
      <c r="N39" s="5" t="e">
        <f>6-ROUNDUP(_xlfn.RANK.EQ(DATA_MAYO_202684[[#This Row],[AL_AC]],DATA_MAYO_202684[AL_AC],0)/(COUNTA(DATA_MAYO_202684[AL_AC])/5),0)</f>
        <v>#N/A</v>
      </c>
      <c r="O39" s="54" t="str">
        <f>IFERROR(VLOOKUP(DATA_MAYO_202684[[#This Row],[ASER_]],$B:$G,4,0),"")</f>
        <v>LISELY</v>
      </c>
      <c r="P39" s="6">
        <f>SUM(DATA_MAYO_202684[[#This Row],[2]:[31]])</f>
        <v>14134</v>
      </c>
      <c r="Q39" s="6">
        <f>VLOOKUP(DATA_MAYO_202684[[#This Row],[ASER_]],D1_MAYO_202681[[ASESOR_CRR]:[META]],2,0)</f>
        <v>18100</v>
      </c>
      <c r="R39" t="s">
        <v>549</v>
      </c>
      <c r="U39">
        <v>350</v>
      </c>
      <c r="V39">
        <v>660</v>
      </c>
      <c r="W39">
        <v>734</v>
      </c>
      <c r="AC39">
        <v>90</v>
      </c>
      <c r="AD39">
        <v>500</v>
      </c>
      <c r="AE39">
        <v>700</v>
      </c>
      <c r="AF39" s="5">
        <v>300</v>
      </c>
      <c r="AG39" s="6"/>
      <c r="AH39" s="6"/>
      <c r="AI39" s="6"/>
      <c r="AJ39" s="6">
        <v>2400</v>
      </c>
      <c r="AK39" s="6">
        <v>800</v>
      </c>
      <c r="AL39" s="6"/>
      <c r="AM39" s="6">
        <v>1300</v>
      </c>
      <c r="AN39" s="6"/>
      <c r="AO39" s="6"/>
      <c r="AP39" s="6"/>
      <c r="AQ39" s="6"/>
      <c r="AR39" s="6">
        <v>5300</v>
      </c>
      <c r="AS39" s="6"/>
      <c r="AT39" s="6">
        <v>1000</v>
      </c>
      <c r="AU39" s="6"/>
      <c r="AV39" s="6"/>
      <c r="AW39" s="54" t="str" cm="1">
        <f t="array" ref="AW3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39" t="s">
        <v>637</v>
      </c>
      <c r="CP39" t="s">
        <v>3</v>
      </c>
      <c r="CQ39" t="s">
        <v>174</v>
      </c>
      <c r="CR39">
        <v>46150</v>
      </c>
      <c r="CS39">
        <v>1</v>
      </c>
      <c r="CT39">
        <v>1</v>
      </c>
      <c r="CV39">
        <v>1</v>
      </c>
      <c r="CX39">
        <v>1.1574074074074073E-5</v>
      </c>
      <c r="CY39">
        <v>1.1574074074074073E-5</v>
      </c>
      <c r="CZ39">
        <v>0.24071759259259259</v>
      </c>
      <c r="DA39">
        <v>6.446759259259259E-2</v>
      </c>
      <c r="DB39">
        <v>161</v>
      </c>
      <c r="DC39">
        <v>220</v>
      </c>
      <c r="DD39">
        <v>12</v>
      </c>
      <c r="DE39" t="s">
        <v>692</v>
      </c>
      <c r="DF39">
        <v>8184</v>
      </c>
      <c r="DG39">
        <v>7.4499999999999997E-2</v>
      </c>
      <c r="DH39">
        <v>1</v>
      </c>
      <c r="DI39">
        <v>8.3299999999999999E-2</v>
      </c>
      <c r="DJ39">
        <v>1100</v>
      </c>
      <c r="DK39">
        <v>1100</v>
      </c>
      <c r="DL39">
        <v>1100</v>
      </c>
      <c r="DM39">
        <v>1</v>
      </c>
      <c r="DN39">
        <v>0.24740000000000001</v>
      </c>
      <c r="DO39">
        <v>100</v>
      </c>
      <c r="DP39">
        <v>1100</v>
      </c>
    </row>
    <row r="40" spans="1:120" x14ac:dyDescent="0.25">
      <c r="A40" s="34" t="str" cm="1">
        <f t="array" ref="A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HUARCA</v>
      </c>
      <c r="C40" s="34" cm="1">
        <f t="array" ref="C40">_xlfn.XLOOKUP(1,(TablaMeta[CONCAT]=$M$3&amp;$N$3&amp;D1_MAYO_202681[[#This Row],[SUPER]])*(TablaMeta[SEGG]=D1_MAYO_202681[[#This Row],[SEGMENTO]]),TablaMeta[Meta_Asesor])</f>
        <v>22800</v>
      </c>
      <c r="D40" s="35">
        <f>IF(D1_MAYO_202681[[#This Row],[RECUPERO]]="VACACIONES","VACACIONES",IFERROR(D1_MAYO_202681[[#This Row],[RECUPERO]]/D1_MAYO_202681[[#This Row],[META]],""))</f>
        <v>1.1355701754385965</v>
      </c>
      <c r="E40" s="35" t="str">
        <f>D1_MAYO_202681[[#This Row],[SUPER]]</f>
        <v>LISELY</v>
      </c>
      <c r="F40" t="s">
        <v>48</v>
      </c>
      <c r="G40" s="36">
        <v>25891</v>
      </c>
      <c r="H40" s="34" cm="1">
        <f t="array" ref="H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0" s="60" cm="1">
        <f t="array" ref="I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0" s="60" t="str" cm="1">
        <f t="array" ref="J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60" t="str" cm="1">
        <f t="array" ref="K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5"/>
      <c r="M40" s="5">
        <f>DATA_MAYO_202684[[#This Row],[RECUPERO]]/DATA_MAYO_202684[[#This Row],[META]]</f>
        <v>1.3173245614035087</v>
      </c>
      <c r="N40" s="5" t="e">
        <f>6-ROUNDUP(_xlfn.RANK.EQ(DATA_MAYO_202684[[#This Row],[AL_AC]],DATA_MAYO_202684[AL_AC],0)/(COUNTA(DATA_MAYO_202684[AL_AC])/5),0)</f>
        <v>#N/A</v>
      </c>
      <c r="O40" s="54" t="str">
        <f>IFERROR(VLOOKUP(DATA_MAYO_202684[[#This Row],[ASER_]],$B:$G,4,0),"")</f>
        <v>LISELY</v>
      </c>
      <c r="P40" s="6">
        <f>SUM(DATA_MAYO_202684[[#This Row],[2]:[31]])</f>
        <v>30035</v>
      </c>
      <c r="Q40" s="6">
        <f>VLOOKUP(DATA_MAYO_202684[[#This Row],[ASER_]],D1_MAYO_202681[[ASESOR_CRR]:[META]],2,0)</f>
        <v>22800</v>
      </c>
      <c r="R40" t="s">
        <v>77</v>
      </c>
      <c r="U40">
        <v>4924</v>
      </c>
      <c r="V40">
        <v>865</v>
      </c>
      <c r="W40">
        <v>3500</v>
      </c>
      <c r="Z40">
        <v>220</v>
      </c>
      <c r="AD40">
        <v>160</v>
      </c>
      <c r="AF40">
        <v>2100</v>
      </c>
      <c r="AG40" s="5"/>
      <c r="AH40" s="76"/>
      <c r="AI40" s="6"/>
      <c r="AJ40" s="6"/>
      <c r="AK40" s="6"/>
      <c r="AL40" s="6"/>
      <c r="AM40" s="6"/>
      <c r="AN40" s="6"/>
      <c r="AO40" s="6"/>
      <c r="AP40" s="6">
        <v>420</v>
      </c>
      <c r="AQ40" s="6"/>
      <c r="AR40" s="6"/>
      <c r="AS40" s="6">
        <v>12016</v>
      </c>
      <c r="AT40" s="6">
        <v>2000</v>
      </c>
      <c r="AU40" s="6">
        <v>3830</v>
      </c>
      <c r="AV40" s="6"/>
      <c r="AW40" s="54" t="str" cm="1">
        <f t="array" ref="AW4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40" t="s">
        <v>637</v>
      </c>
      <c r="CP40" t="s">
        <v>3</v>
      </c>
      <c r="CQ40" t="s">
        <v>493</v>
      </c>
      <c r="CR40">
        <v>46172</v>
      </c>
      <c r="CS40">
        <v>1</v>
      </c>
      <c r="CT40">
        <v>1</v>
      </c>
      <c r="CV40">
        <v>1</v>
      </c>
      <c r="CX40">
        <v>0</v>
      </c>
      <c r="CY40">
        <v>0</v>
      </c>
      <c r="CZ40">
        <v>0.13621527777777778</v>
      </c>
      <c r="DA40">
        <v>5.8506944444444445E-2</v>
      </c>
      <c r="DB40">
        <v>52</v>
      </c>
      <c r="DC40">
        <v>56</v>
      </c>
      <c r="DD40">
        <v>21</v>
      </c>
      <c r="DE40">
        <v>1</v>
      </c>
      <c r="DF40">
        <v>24791</v>
      </c>
      <c r="DG40">
        <v>0.40379999999999999</v>
      </c>
      <c r="DO40">
        <v>100</v>
      </c>
    </row>
    <row r="41" spans="1:120" x14ac:dyDescent="0.25">
      <c r="A41" s="34" t="str" cm="1">
        <f t="array" ref="A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ALEJANDRO GONZALES</v>
      </c>
      <c r="C41" s="34" cm="1">
        <f t="array" ref="C41">_xlfn.XLOOKUP(1,(TablaMeta[CONCAT]=$M$3&amp;$N$3&amp;D1_MAYO_202681[[#This Row],[SUPER]])*(TablaMeta[SEGG]=D1_MAYO_202681[[#This Row],[SEGMENTO]]),TablaMeta[Meta_Asesor])</f>
        <v>22800</v>
      </c>
      <c r="D41" s="35">
        <f>IF(D1_MAYO_202681[[#This Row],[RECUPERO]]="VACACIONES","VACACIONES",IFERROR(D1_MAYO_202681[[#This Row],[RECUPERO]]/D1_MAYO_202681[[#This Row],[META]],""))</f>
        <v>1.0237719298245613</v>
      </c>
      <c r="E41" s="35" t="str">
        <f>D1_MAYO_202681[[#This Row],[SUPER]]</f>
        <v>LISELY</v>
      </c>
      <c r="F41" t="s">
        <v>109</v>
      </c>
      <c r="G41" s="36">
        <v>23342</v>
      </c>
      <c r="H41" s="34" cm="1">
        <f t="array" ref="H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1" s="60" cm="1">
        <f t="array" ref="I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1" s="60" t="str" cm="1">
        <f t="array" ref="J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60" t="str" cm="1">
        <f t="array" ref="K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5"/>
      <c r="M41" s="5">
        <f>DATA_MAYO_202684[[#This Row],[RECUPERO]]/DATA_MAYO_202684[[#This Row],[META]]</f>
        <v>0.85006525285481238</v>
      </c>
      <c r="N41" s="5" t="e">
        <f>6-ROUNDUP(_xlfn.RANK.EQ(DATA_MAYO_202684[[#This Row],[AL_AC]],DATA_MAYO_202684[AL_AC],0)/(COUNTA(DATA_MAYO_202684[AL_AC])/5),0)</f>
        <v>#N/A</v>
      </c>
      <c r="O41" s="54" t="str">
        <f>IFERROR(VLOOKUP(DATA_MAYO_202684[[#This Row],[ASER_]],$B:$G,4,0),"")</f>
        <v>KENNETH</v>
      </c>
      <c r="P41" s="6">
        <f>SUM(DATA_MAYO_202684[[#This Row],[2]:[31]])</f>
        <v>52109</v>
      </c>
      <c r="Q41" s="6">
        <f>VLOOKUP(DATA_MAYO_202684[[#This Row],[ASER_]],D1_MAYO_202681[[ASESOR_CRR]:[META]],2,0)</f>
        <v>61300</v>
      </c>
      <c r="R41" t="s">
        <v>35</v>
      </c>
      <c r="U41">
        <v>500</v>
      </c>
      <c r="W41">
        <v>480</v>
      </c>
      <c r="X41">
        <v>2000</v>
      </c>
      <c r="Z41">
        <v>380</v>
      </c>
      <c r="AB41">
        <v>2600</v>
      </c>
      <c r="AE41">
        <v>5850</v>
      </c>
      <c r="AF41">
        <v>2930</v>
      </c>
      <c r="AG41" s="5"/>
      <c r="AH41" s="6"/>
      <c r="AI41" s="6">
        <v>1500</v>
      </c>
      <c r="AJ41" s="6">
        <v>3160</v>
      </c>
      <c r="AK41" s="6">
        <v>3178</v>
      </c>
      <c r="AL41" s="6"/>
      <c r="AM41" s="6">
        <v>5500</v>
      </c>
      <c r="AN41" s="6"/>
      <c r="AO41" s="6"/>
      <c r="AP41" s="6">
        <v>900</v>
      </c>
      <c r="AQ41" s="6"/>
      <c r="AR41" s="6">
        <v>500</v>
      </c>
      <c r="AS41" s="6">
        <v>1401</v>
      </c>
      <c r="AT41" s="6">
        <v>12960</v>
      </c>
      <c r="AU41" s="6">
        <v>8270</v>
      </c>
      <c r="AV41" s="6"/>
      <c r="AW41" s="54" t="str" cm="1">
        <f t="array" ref="AW4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1" t="s">
        <v>637</v>
      </c>
      <c r="CP41" t="s">
        <v>3</v>
      </c>
      <c r="CQ41" t="s">
        <v>32</v>
      </c>
      <c r="CR41">
        <v>46167</v>
      </c>
      <c r="CS41">
        <v>1</v>
      </c>
      <c r="CT41">
        <v>1</v>
      </c>
      <c r="CV41">
        <v>1</v>
      </c>
      <c r="CX41">
        <v>4.1666666666666669E-4</v>
      </c>
      <c r="CY41">
        <v>4.1666666666666669E-4</v>
      </c>
      <c r="CZ41">
        <v>0.17945601851851853</v>
      </c>
      <c r="DA41">
        <v>0.19190972222222222</v>
      </c>
      <c r="DB41">
        <v>115</v>
      </c>
      <c r="DC41">
        <v>243</v>
      </c>
      <c r="DD41">
        <v>36</v>
      </c>
      <c r="DE41" t="s">
        <v>693</v>
      </c>
      <c r="DF41">
        <v>35774</v>
      </c>
      <c r="DG41">
        <v>0.313</v>
      </c>
      <c r="DH41">
        <v>3</v>
      </c>
      <c r="DI41">
        <v>8.3299999999999999E-2</v>
      </c>
      <c r="DJ41">
        <v>8400</v>
      </c>
      <c r="DK41">
        <v>2800</v>
      </c>
      <c r="DL41">
        <v>8400</v>
      </c>
      <c r="DM41">
        <v>1</v>
      </c>
      <c r="DN41">
        <v>0.18079999999999999</v>
      </c>
      <c r="DO41">
        <v>100</v>
      </c>
      <c r="DP41">
        <v>2800</v>
      </c>
    </row>
    <row r="42" spans="1:120" x14ac:dyDescent="0.25">
      <c r="A42" s="34" t="str" cm="1">
        <f t="array" ref="A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PANTA</v>
      </c>
      <c r="C42" s="34" cm="1">
        <f t="array" ref="C42">_xlfn.XLOOKUP(1,(TablaMeta[CONCAT]=$M$3&amp;$N$3&amp;D1_MAYO_202681[[#This Row],[SUPER]])*(TablaMeta[SEGG]=D1_MAYO_202681[[#This Row],[SEGMENTO]]),TablaMeta[Meta_Asesor])</f>
        <v>22800</v>
      </c>
      <c r="D42" s="35">
        <f>IF(D1_MAYO_202681[[#This Row],[RECUPERO]]="VACACIONES","VACACIONES",IFERROR(D1_MAYO_202681[[#This Row],[RECUPERO]]/D1_MAYO_202681[[#This Row],[META]],""))</f>
        <v>0.98333333333333328</v>
      </c>
      <c r="E42" s="35" t="str">
        <f>D1_MAYO_202681[[#This Row],[SUPER]]</f>
        <v>LISELY</v>
      </c>
      <c r="F42" t="s">
        <v>495</v>
      </c>
      <c r="G42" s="36">
        <v>22420</v>
      </c>
      <c r="H42" s="34" cm="1">
        <f t="array" ref="H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2" s="60" cm="1">
        <f t="array" ref="I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2" s="60" t="str" cm="1">
        <f t="array" ref="J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60" t="str" cm="1">
        <f t="array" ref="K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5"/>
      <c r="M42" s="5">
        <f>DATA_MAYO_202684[[#This Row],[RECUPERO]]/DATA_MAYO_202684[[#This Row],[META]]</f>
        <v>0.8617402597402597</v>
      </c>
      <c r="N42" s="5" t="e">
        <f>6-ROUNDUP(_xlfn.RANK.EQ(DATA_MAYO_202684[[#This Row],[AL_AC]],DATA_MAYO_202684[AL_AC],0)/(COUNTA(DATA_MAYO_202684[AL_AC])/5),0)</f>
        <v>#N/A</v>
      </c>
      <c r="O42" s="54" t="str">
        <f>IFERROR(VLOOKUP(DATA_MAYO_202684[[#This Row],[ASER_]],$B:$G,4,0),"")</f>
        <v>SANDY</v>
      </c>
      <c r="P42" s="6">
        <f>SUM(DATA_MAYO_202684[[#This Row],[2]:[31]])</f>
        <v>33177</v>
      </c>
      <c r="Q42" s="6">
        <f>VLOOKUP(DATA_MAYO_202684[[#This Row],[ASER_]],D1_MAYO_202681[[ASESOR_CRR]:[META]],2,0)</f>
        <v>38500</v>
      </c>
      <c r="R42" t="s">
        <v>68</v>
      </c>
      <c r="U42">
        <v>2900</v>
      </c>
      <c r="W42">
        <v>2000</v>
      </c>
      <c r="X42">
        <v>2973</v>
      </c>
      <c r="Y42">
        <v>500</v>
      </c>
      <c r="AB42">
        <v>103</v>
      </c>
      <c r="AC42">
        <v>341</v>
      </c>
      <c r="AD42">
        <v>485</v>
      </c>
      <c r="AE42">
        <v>650</v>
      </c>
      <c r="AF42">
        <v>350</v>
      </c>
      <c r="AG42" s="5"/>
      <c r="AH42" s="6"/>
      <c r="AI42" s="6">
        <v>500</v>
      </c>
      <c r="AJ42" s="6"/>
      <c r="AK42" s="6">
        <v>4435</v>
      </c>
      <c r="AL42" s="6">
        <v>7410</v>
      </c>
      <c r="AM42" s="6">
        <v>1200</v>
      </c>
      <c r="AN42" s="6"/>
      <c r="AO42" s="6"/>
      <c r="AP42" s="6">
        <v>890</v>
      </c>
      <c r="AQ42" s="6">
        <v>2200</v>
      </c>
      <c r="AR42" s="6"/>
      <c r="AS42" s="6"/>
      <c r="AT42" s="6">
        <v>6240</v>
      </c>
      <c r="AU42" s="6"/>
      <c r="AV42" s="6"/>
      <c r="AW42" s="54" t="str" cm="1">
        <f t="array" ref="AW4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2" t="s">
        <v>637</v>
      </c>
      <c r="CP42" t="s">
        <v>3</v>
      </c>
      <c r="CQ42" t="s">
        <v>564</v>
      </c>
      <c r="CR42">
        <v>46156</v>
      </c>
      <c r="CS42">
        <v>1</v>
      </c>
      <c r="CT42">
        <v>1</v>
      </c>
      <c r="CV42">
        <v>1</v>
      </c>
      <c r="CX42">
        <v>0</v>
      </c>
      <c r="CY42">
        <v>0</v>
      </c>
      <c r="CZ42">
        <v>0.17059027777777777</v>
      </c>
      <c r="DA42">
        <v>0.14466435185185186</v>
      </c>
      <c r="DB42">
        <v>106</v>
      </c>
      <c r="DC42">
        <v>178</v>
      </c>
      <c r="DD42">
        <v>19</v>
      </c>
      <c r="DE42" t="s">
        <v>694</v>
      </c>
      <c r="DF42">
        <v>14181</v>
      </c>
      <c r="DG42">
        <v>0.1792</v>
      </c>
      <c r="DH42">
        <v>1</v>
      </c>
      <c r="DI42">
        <v>5.2600000000000001E-2</v>
      </c>
      <c r="DJ42">
        <v>1500</v>
      </c>
      <c r="DK42">
        <v>1500</v>
      </c>
      <c r="DL42">
        <v>1500</v>
      </c>
      <c r="DM42">
        <v>1</v>
      </c>
      <c r="DN42">
        <v>0.1134</v>
      </c>
      <c r="DO42">
        <v>100</v>
      </c>
      <c r="DP42">
        <v>1500</v>
      </c>
    </row>
    <row r="43" spans="1:120" x14ac:dyDescent="0.25">
      <c r="A43" s="34" t="str" cm="1">
        <f t="array" ref="A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FERNANDA APAZA</v>
      </c>
      <c r="C43" s="34" cm="1">
        <f t="array" ref="C43">_xlfn.XLOOKUP(1,(TablaMeta[CONCAT]=$M$3&amp;$N$3&amp;D1_MAYO_202681[[#This Row],[SUPER]])*(TablaMeta[SEGG]=D1_MAYO_202681[[#This Row],[SEGMENTO]]),TablaMeta[Meta_Asesor])</f>
        <v>22800</v>
      </c>
      <c r="D43" s="35">
        <f>IF(D1_MAYO_202681[[#This Row],[RECUPERO]]="VACACIONES","VACACIONES",IFERROR(D1_MAYO_202681[[#This Row],[RECUPERO]]/D1_MAYO_202681[[#This Row],[META]],""))</f>
        <v>0.87850877192982457</v>
      </c>
      <c r="E43" s="35" t="str">
        <f>D1_MAYO_202681[[#This Row],[SUPER]]</f>
        <v>LISELY</v>
      </c>
      <c r="F43" t="s">
        <v>600</v>
      </c>
      <c r="G43" s="36">
        <v>20030</v>
      </c>
      <c r="H43" s="34" cm="1">
        <f t="array" ref="H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3" s="60" cm="1">
        <f t="array" ref="I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3" s="60" t="str" cm="1">
        <f t="array" ref="J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60" t="str" cm="1">
        <f t="array" ref="K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5"/>
      <c r="M43" s="5">
        <f>DATA_MAYO_202684[[#This Row],[RECUPERO]]/DATA_MAYO_202684[[#This Row],[META]]</f>
        <v>0.59116331096196872</v>
      </c>
      <c r="N43" s="5" t="e">
        <f>6-ROUNDUP(_xlfn.RANK.EQ(DATA_MAYO_202684[[#This Row],[AL_AC]],DATA_MAYO_202684[AL_AC],0)/(COUNTA(DATA_MAYO_202684[AL_AC])/5),0)</f>
        <v>#N/A</v>
      </c>
      <c r="O43" s="54" t="str">
        <f>IFERROR(VLOOKUP(DATA_MAYO_202684[[#This Row],[ASER_]],$B:$G,4,0),"")</f>
        <v>JORGE</v>
      </c>
      <c r="P43" s="6">
        <f>SUM(DATA_MAYO_202684[[#This Row],[2]:[31]])</f>
        <v>26425</v>
      </c>
      <c r="Q43" s="6">
        <f>VLOOKUP(DATA_MAYO_202684[[#This Row],[ASER_]],D1_MAYO_202681[[ASESOR_CRR]:[META]],2,0)</f>
        <v>44700</v>
      </c>
      <c r="R43" t="s">
        <v>31</v>
      </c>
      <c r="V43">
        <v>2000</v>
      </c>
      <c r="W43">
        <v>11264</v>
      </c>
      <c r="AD43">
        <v>2000</v>
      </c>
      <c r="AG43" s="5">
        <v>225</v>
      </c>
      <c r="AH43" s="6"/>
      <c r="AI43" s="6"/>
      <c r="AJ43" s="6">
        <v>6736</v>
      </c>
      <c r="AK43" s="6"/>
      <c r="AL43" s="6"/>
      <c r="AM43" s="6">
        <v>1800</v>
      </c>
      <c r="AN43" s="6"/>
      <c r="AO43" s="6"/>
      <c r="AP43" s="6"/>
      <c r="AQ43" s="6"/>
      <c r="AR43" s="6"/>
      <c r="AS43" s="6"/>
      <c r="AT43" s="6">
        <v>2400</v>
      </c>
      <c r="AU43" s="6"/>
      <c r="AV43" s="6"/>
      <c r="AW43" s="54" t="str" cm="1">
        <f t="array" ref="AW4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3" t="s">
        <v>637</v>
      </c>
      <c r="CP43" t="s">
        <v>3</v>
      </c>
      <c r="CQ43" t="s">
        <v>564</v>
      </c>
      <c r="CR43">
        <v>46172</v>
      </c>
      <c r="CS43">
        <v>1</v>
      </c>
      <c r="CT43">
        <v>1</v>
      </c>
      <c r="CV43">
        <v>1</v>
      </c>
      <c r="CX43">
        <v>2.7777777777777778E-4</v>
      </c>
      <c r="CY43">
        <v>2.7777777777777778E-4</v>
      </c>
      <c r="CZ43">
        <v>0.15480324074074073</v>
      </c>
      <c r="DA43">
        <v>3.7997685185185183E-2</v>
      </c>
      <c r="DB43">
        <v>52</v>
      </c>
      <c r="DC43">
        <v>59</v>
      </c>
      <c r="DD43">
        <v>23</v>
      </c>
      <c r="DE43" t="s">
        <v>695</v>
      </c>
      <c r="DF43">
        <v>21718</v>
      </c>
      <c r="DG43">
        <v>0.44230000000000003</v>
      </c>
      <c r="DO43">
        <v>100</v>
      </c>
    </row>
    <row r="44" spans="1:120" x14ac:dyDescent="0.25">
      <c r="A44" s="34" t="str" cm="1">
        <f t="array" ref="A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JANETH PORTOCARRERO</v>
      </c>
      <c r="C44" s="34" cm="1">
        <f t="array" ref="C44">_xlfn.XLOOKUP(1,(TablaMeta[CONCAT]=$M$3&amp;$N$3&amp;D1_MAYO_202681[[#This Row],[SUPER]])*(TablaMeta[SEGG]=D1_MAYO_202681[[#This Row],[SEGMENTO]]),TablaMeta[Meta_Asesor])</f>
        <v>22800</v>
      </c>
      <c r="D44" s="35">
        <f>IF(D1_MAYO_202681[[#This Row],[RECUPERO]]="VACACIONES","VACACIONES",IFERROR(D1_MAYO_202681[[#This Row],[RECUPERO]]/D1_MAYO_202681[[#This Row],[META]],""))</f>
        <v>0.76166666666666671</v>
      </c>
      <c r="E44" s="35" t="str">
        <f>D1_MAYO_202681[[#This Row],[SUPER]]</f>
        <v>LISELY</v>
      </c>
      <c r="F44" t="s">
        <v>49</v>
      </c>
      <c r="G44" s="36">
        <v>17366</v>
      </c>
      <c r="H44" s="34" cm="1">
        <f t="array" ref="H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4" s="60" cm="1">
        <f t="array" ref="I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4" s="60" t="str" cm="1">
        <f t="array" ref="J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60" t="str" cm="1">
        <f t="array" ref="K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5"/>
      <c r="M44" s="5">
        <f>DATA_MAYO_202684[[#This Row],[RECUPERO]]/DATA_MAYO_202684[[#This Row],[META]]</f>
        <v>1.0765402597402598</v>
      </c>
      <c r="N44" s="5" t="e">
        <f>6-ROUNDUP(_xlfn.RANK.EQ(DATA_MAYO_202684[[#This Row],[AL_AC]],DATA_MAYO_202684[AL_AC],0)/(COUNTA(DATA_MAYO_202684[AL_AC])/5),0)</f>
        <v>#N/A</v>
      </c>
      <c r="O44" s="54" t="str">
        <f>IFERROR(VLOOKUP(DATA_MAYO_202684[[#This Row],[ASER_]],$B:$G,4,0),"")</f>
        <v>SANDY</v>
      </c>
      <c r="P44" s="6">
        <f>SUM(DATA_MAYO_202684[[#This Row],[2]:[31]])</f>
        <v>41446.800000000003</v>
      </c>
      <c r="Q44" s="6">
        <f>VLOOKUP(DATA_MAYO_202684[[#This Row],[ASER_]],D1_MAYO_202681[[ASESOR_CRR]:[META]],2,0)</f>
        <v>38500</v>
      </c>
      <c r="R44" t="s">
        <v>29</v>
      </c>
      <c r="U44">
        <v>343.8</v>
      </c>
      <c r="V44">
        <v>236</v>
      </c>
      <c r="W44">
        <v>1885</v>
      </c>
      <c r="X44">
        <v>1000</v>
      </c>
      <c r="Y44">
        <v>275</v>
      </c>
      <c r="AB44">
        <v>1521</v>
      </c>
      <c r="AC44">
        <v>100</v>
      </c>
      <c r="AD44">
        <v>650</v>
      </c>
      <c r="AE44">
        <v>1115</v>
      </c>
      <c r="AF44">
        <v>530</v>
      </c>
      <c r="AG44" s="5">
        <v>850</v>
      </c>
      <c r="AH44" s="6"/>
      <c r="AI44" s="6">
        <v>5200</v>
      </c>
      <c r="AJ44" s="6">
        <v>1360</v>
      </c>
      <c r="AK44" s="6">
        <v>584</v>
      </c>
      <c r="AL44" s="6">
        <v>3980</v>
      </c>
      <c r="AM44" s="6">
        <v>1075</v>
      </c>
      <c r="AN44" s="6">
        <v>380</v>
      </c>
      <c r="AO44" s="6"/>
      <c r="AP44" s="6">
        <v>1979</v>
      </c>
      <c r="AQ44" s="6">
        <v>3500</v>
      </c>
      <c r="AR44" s="6">
        <v>2700</v>
      </c>
      <c r="AS44" s="6">
        <v>5650</v>
      </c>
      <c r="AT44" s="6">
        <v>6533</v>
      </c>
      <c r="AU44" s="6"/>
      <c r="AV44" s="6"/>
      <c r="AW44" s="54" t="str" cm="1">
        <f t="array" ref="AW4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4" t="s">
        <v>637</v>
      </c>
      <c r="CP44" t="s">
        <v>3</v>
      </c>
      <c r="CQ44" t="s">
        <v>96</v>
      </c>
      <c r="CR44">
        <v>46172</v>
      </c>
      <c r="CS44">
        <v>1</v>
      </c>
      <c r="CT44">
        <v>1</v>
      </c>
      <c r="CV44">
        <v>1</v>
      </c>
      <c r="CX44">
        <v>0</v>
      </c>
      <c r="CY44">
        <v>0</v>
      </c>
      <c r="CZ44">
        <v>0.10788194444444445</v>
      </c>
      <c r="DA44">
        <v>7.8275462962962963E-2</v>
      </c>
      <c r="DB44">
        <v>20</v>
      </c>
      <c r="DC44">
        <v>34</v>
      </c>
      <c r="DD44">
        <v>11</v>
      </c>
      <c r="DE44" t="s">
        <v>696</v>
      </c>
      <c r="DF44">
        <v>9469</v>
      </c>
      <c r="DG44">
        <v>0.55000000000000004</v>
      </c>
      <c r="DO44">
        <v>100</v>
      </c>
    </row>
    <row r="45" spans="1:120" x14ac:dyDescent="0.25">
      <c r="A45" s="34" t="str" cm="1">
        <f t="array" ref="A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URSULA CENTENO</v>
      </c>
      <c r="C45" s="34" cm="1">
        <f t="array" ref="C45">_xlfn.XLOOKUP(1,(TablaMeta[CONCAT]=$M$3&amp;$N$3&amp;D1_MAYO_202681[[#This Row],[SUPER]])*(TablaMeta[SEGG]=D1_MAYO_202681[[#This Row],[SEGMENTO]]),TablaMeta[Meta_Asesor])</f>
        <v>22800</v>
      </c>
      <c r="D45" s="35">
        <f>IF(D1_MAYO_202681[[#This Row],[RECUPERO]]="VACACIONES","VACACIONES",IFERROR(D1_MAYO_202681[[#This Row],[RECUPERO]]/D1_MAYO_202681[[#This Row],[META]],""))</f>
        <v>0.73070175438596496</v>
      </c>
      <c r="E45" s="35" t="str">
        <f>D1_MAYO_202681[[#This Row],[SUPER]]</f>
        <v>LISELY</v>
      </c>
      <c r="F45" t="s">
        <v>78</v>
      </c>
      <c r="G45" s="36">
        <v>16660</v>
      </c>
      <c r="H45" s="34" cm="1">
        <f t="array" ref="H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60" cm="1">
        <f t="array" ref="I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60" t="str" cm="1">
        <f t="array" ref="J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60" t="str" cm="1">
        <f t="array" ref="K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5"/>
      <c r="M45" s="5">
        <f>DATA_MAYO_202684[[#This Row],[RECUPERO]]/DATA_MAYO_202684[[#This Row],[META]]</f>
        <v>0.88145413870246081</v>
      </c>
      <c r="N45" s="5" t="e">
        <f>6-ROUNDUP(_xlfn.RANK.EQ(DATA_MAYO_202684[[#This Row],[AL_AC]],DATA_MAYO_202684[AL_AC],0)/(COUNTA(DATA_MAYO_202684[AL_AC])/5),0)</f>
        <v>#N/A</v>
      </c>
      <c r="O45" s="54" t="str">
        <f>IFERROR(VLOOKUP(DATA_MAYO_202684[[#This Row],[ASER_]],$B:$G,4,0),"")</f>
        <v>JORGE</v>
      </c>
      <c r="P45" s="6">
        <f>SUM(DATA_MAYO_202684[[#This Row],[2]:[31]])</f>
        <v>39401</v>
      </c>
      <c r="Q45" s="6">
        <f>VLOOKUP(DATA_MAYO_202684[[#This Row],[ASER_]],D1_MAYO_202681[[ASESOR_CRR]:[META]],2,0)</f>
        <v>44700</v>
      </c>
      <c r="R45" t="s">
        <v>25</v>
      </c>
      <c r="U45">
        <v>1100</v>
      </c>
      <c r="W45">
        <v>3080</v>
      </c>
      <c r="X45">
        <v>500</v>
      </c>
      <c r="Y45">
        <v>400</v>
      </c>
      <c r="AB45">
        <v>2000</v>
      </c>
      <c r="AC45">
        <v>525</v>
      </c>
      <c r="AD45">
        <v>1500</v>
      </c>
      <c r="AG45" s="5"/>
      <c r="AH45" s="6"/>
      <c r="AI45" s="6"/>
      <c r="AJ45" s="6">
        <v>390</v>
      </c>
      <c r="AK45" s="6">
        <v>500</v>
      </c>
      <c r="AL45" s="6">
        <v>11785</v>
      </c>
      <c r="AM45" s="6">
        <v>1400</v>
      </c>
      <c r="AN45" s="6"/>
      <c r="AO45" s="6"/>
      <c r="AP45" s="6"/>
      <c r="AQ45" s="6">
        <v>10252</v>
      </c>
      <c r="AR45" s="6"/>
      <c r="AS45" s="6">
        <v>300</v>
      </c>
      <c r="AT45" s="6">
        <v>4212</v>
      </c>
      <c r="AU45" s="6">
        <v>1275</v>
      </c>
      <c r="AV45" s="6">
        <v>182</v>
      </c>
      <c r="AW45" s="54" t="str" cm="1">
        <f t="array" ref="AW4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5" t="s">
        <v>637</v>
      </c>
      <c r="CP45" t="s">
        <v>3</v>
      </c>
      <c r="CQ45" t="s">
        <v>68</v>
      </c>
      <c r="CR45">
        <v>46149</v>
      </c>
      <c r="CS45">
        <v>1</v>
      </c>
      <c r="CT45">
        <v>1</v>
      </c>
      <c r="CV45">
        <v>1</v>
      </c>
      <c r="CX45">
        <v>1.8518518518518518E-4</v>
      </c>
      <c r="CY45">
        <v>1.8518518518518518E-4</v>
      </c>
      <c r="CZ45">
        <v>0.22195601851851851</v>
      </c>
      <c r="DA45">
        <v>6.9687499999999999E-2</v>
      </c>
      <c r="DB45">
        <v>54</v>
      </c>
      <c r="DC45">
        <v>107</v>
      </c>
      <c r="DD45">
        <v>12</v>
      </c>
      <c r="DE45">
        <v>2.25</v>
      </c>
      <c r="DF45">
        <v>7581</v>
      </c>
      <c r="DG45">
        <v>0.22220000000000001</v>
      </c>
      <c r="DH45">
        <v>3</v>
      </c>
      <c r="DI45">
        <v>0.25</v>
      </c>
      <c r="DJ45">
        <v>4973</v>
      </c>
      <c r="DK45">
        <v>1658</v>
      </c>
      <c r="DL45">
        <v>2973</v>
      </c>
      <c r="DM45">
        <v>0.5978</v>
      </c>
      <c r="DN45">
        <v>0.29149999999999998</v>
      </c>
      <c r="DO45">
        <v>100</v>
      </c>
      <c r="DP45">
        <v>991</v>
      </c>
    </row>
    <row r="46" spans="1:120" x14ac:dyDescent="0.25">
      <c r="A46" s="34" t="str" cm="1">
        <f t="array" ref="A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PIERINA TESEN</v>
      </c>
      <c r="C46" s="34" cm="1">
        <f t="array" ref="C46">_xlfn.XLOOKUP(1,(TablaMeta[CONCAT]=$M$3&amp;$N$3&amp;D1_MAYO_202681[[#This Row],[SUPER]])*(TablaMeta[SEGG]=D1_MAYO_202681[[#This Row],[SEGMENTO]]),TablaMeta[Meta_Asesor])</f>
        <v>44700</v>
      </c>
      <c r="D46" s="35">
        <f>IF(D1_MAYO_202681[[#This Row],[RECUPERO]]="VACACIONES","VACACIONES",IFERROR(D1_MAYO_202681[[#This Row],[RECUPERO]]/D1_MAYO_202681[[#This Row],[META]],""))</f>
        <v>1.5928299776286354</v>
      </c>
      <c r="E46" s="35" t="str">
        <f>D1_MAYO_202681[[#This Row],[SUPER]]</f>
        <v>LEONOR</v>
      </c>
      <c r="F46" t="s">
        <v>59</v>
      </c>
      <c r="G46" s="36">
        <v>71199.5</v>
      </c>
      <c r="H46" s="34" cm="1">
        <f t="array" ref="H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6" s="60" cm="1">
        <f t="array" ref="I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6" s="60" t="str" cm="1">
        <f t="array" ref="J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60" t="str" cm="1">
        <f t="array" ref="K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DATA_MAYO_202684[[#This Row],[RECUPERO]]/DATA_MAYO_202684[[#This Row],[META]]</f>
        <v>0.36261744966442955</v>
      </c>
      <c r="N46" s="5" t="e">
        <f>6-ROUNDUP(_xlfn.RANK.EQ(DATA_MAYO_202684[[#This Row],[AL_AC]],DATA_MAYO_202684[AL_AC],0)/(COUNTA(DATA_MAYO_202684[AL_AC])/5),0)</f>
        <v>#N/A</v>
      </c>
      <c r="O46" s="54" t="str">
        <f>IFERROR(VLOOKUP(DATA_MAYO_202684[[#This Row],[ASER_]],$B:$G,4,0),"")</f>
        <v>LEONOR</v>
      </c>
      <c r="P46" s="6">
        <f>SUM(DATA_MAYO_202684[[#This Row],[2]:[31]])</f>
        <v>16209</v>
      </c>
      <c r="Q46" s="6">
        <f>VLOOKUP(DATA_MAYO_202684[[#This Row],[ASER_]],D1_MAYO_202681[[ASESOR_CRR]:[META]],2,0)</f>
        <v>44700</v>
      </c>
      <c r="R46" t="s">
        <v>75</v>
      </c>
      <c r="U46">
        <v>2000</v>
      </c>
      <c r="V46">
        <v>2000</v>
      </c>
      <c r="AG46" s="5"/>
      <c r="AH46" s="6"/>
      <c r="AI46" s="6">
        <v>700</v>
      </c>
      <c r="AJ46" s="6"/>
      <c r="AK46" s="6">
        <v>1500</v>
      </c>
      <c r="AL46" s="6"/>
      <c r="AM46" s="6"/>
      <c r="AN46" s="6"/>
      <c r="AO46" s="6"/>
      <c r="AP46" s="6"/>
      <c r="AQ46" s="6">
        <v>7732</v>
      </c>
      <c r="AR46" s="6"/>
      <c r="AS46" s="6">
        <v>430</v>
      </c>
      <c r="AT46" s="6">
        <v>1397</v>
      </c>
      <c r="AU46" s="6">
        <v>450</v>
      </c>
      <c r="AV46" s="6"/>
      <c r="AW46" s="54" t="str" cm="1">
        <f t="array" ref="AW4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46" t="s">
        <v>637</v>
      </c>
      <c r="CP46" t="s">
        <v>3</v>
      </c>
      <c r="CQ46" t="s">
        <v>79</v>
      </c>
      <c r="CR46">
        <v>46172</v>
      </c>
      <c r="CS46">
        <v>1</v>
      </c>
      <c r="CT46">
        <v>1</v>
      </c>
      <c r="CV46">
        <v>1</v>
      </c>
      <c r="CX46">
        <v>5.2083333333333333E-4</v>
      </c>
      <c r="CY46">
        <v>5.2083333333333333E-4</v>
      </c>
      <c r="CZ46">
        <v>0.12523148148148147</v>
      </c>
      <c r="DA46">
        <v>7.2060185185185185E-2</v>
      </c>
      <c r="DB46">
        <v>26</v>
      </c>
      <c r="DC46">
        <v>52</v>
      </c>
      <c r="DD46">
        <v>14</v>
      </c>
      <c r="DE46" t="s">
        <v>697</v>
      </c>
      <c r="DF46">
        <v>29869</v>
      </c>
      <c r="DG46">
        <v>0.53849999999999998</v>
      </c>
      <c r="DO46">
        <v>100</v>
      </c>
    </row>
    <row r="47" spans="1:120" x14ac:dyDescent="0.25">
      <c r="A47" s="34" t="str" cm="1">
        <f t="array" ref="A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CRISTINA TICONA</v>
      </c>
      <c r="C47" s="34" cm="1">
        <f t="array" ref="C47">_xlfn.XLOOKUP(1,(TablaMeta[CONCAT]=$M$3&amp;$N$3&amp;D1_MAYO_202681[[#This Row],[SUPER]])*(TablaMeta[SEGG]=D1_MAYO_202681[[#This Row],[SEGMENTO]]),TablaMeta[Meta_Asesor])</f>
        <v>44700</v>
      </c>
      <c r="D47" s="35">
        <f>IF(D1_MAYO_202681[[#This Row],[RECUPERO]]="VACACIONES","VACACIONES",IFERROR(D1_MAYO_202681[[#This Row],[RECUPERO]]/D1_MAYO_202681[[#This Row],[META]],""))</f>
        <v>1.0455480984340044</v>
      </c>
      <c r="E47" s="35" t="str">
        <f>D1_MAYO_202681[[#This Row],[SUPER]]</f>
        <v>LEONOR</v>
      </c>
      <c r="F47" t="s">
        <v>61</v>
      </c>
      <c r="G47" s="36">
        <v>46736</v>
      </c>
      <c r="H47" s="34" cm="1">
        <f t="array" ref="H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7" s="60" cm="1">
        <f t="array" ref="I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7" s="60" t="str" cm="1">
        <f t="array" ref="J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60" t="str" cm="1">
        <f t="array" ref="K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DATA_MAYO_202684[[#This Row],[RECUPERO]]/DATA_MAYO_202684[[#This Row],[META]]</f>
        <v>1.1293922651933701</v>
      </c>
      <c r="N47" s="5" t="e">
        <f>6-ROUNDUP(_xlfn.RANK.EQ(DATA_MAYO_202684[[#This Row],[AL_AC]],DATA_MAYO_202684[AL_AC],0)/(COUNTA(DATA_MAYO_202684[AL_AC])/5),0)</f>
        <v>#N/A</v>
      </c>
      <c r="O47" s="54" t="str">
        <f>IFERROR(VLOOKUP(DATA_MAYO_202684[[#This Row],[ASER_]],$B:$G,4,0),"")</f>
        <v>LISELY</v>
      </c>
      <c r="P47" s="6">
        <f>SUM(DATA_MAYO_202684[[#This Row],[2]:[31]])</f>
        <v>20442</v>
      </c>
      <c r="Q47" s="6">
        <f>VLOOKUP(DATA_MAYO_202684[[#This Row],[ASER_]],D1_MAYO_202681[[ASESOR_CRR]:[META]],2,0)</f>
        <v>18100</v>
      </c>
      <c r="R47" t="s">
        <v>55</v>
      </c>
      <c r="W47">
        <v>8500</v>
      </c>
      <c r="Y47">
        <v>305</v>
      </c>
      <c r="AB47">
        <v>1035</v>
      </c>
      <c r="AC47">
        <v>200</v>
      </c>
      <c r="AD47">
        <v>600</v>
      </c>
      <c r="AF47">
        <v>280</v>
      </c>
      <c r="AG47" s="5"/>
      <c r="AH47" s="6"/>
      <c r="AI47" s="6">
        <v>350</v>
      </c>
      <c r="AJ47" s="6"/>
      <c r="AK47" s="6">
        <v>160</v>
      </c>
      <c r="AL47" s="6"/>
      <c r="AM47" s="6"/>
      <c r="AN47" s="6"/>
      <c r="AO47" s="6">
        <v>540</v>
      </c>
      <c r="AP47" s="6">
        <v>580</v>
      </c>
      <c r="AQ47" s="6">
        <v>2440</v>
      </c>
      <c r="AR47" s="6">
        <v>127</v>
      </c>
      <c r="AS47" s="6">
        <v>1450</v>
      </c>
      <c r="AT47" s="6">
        <v>2220</v>
      </c>
      <c r="AU47" s="6">
        <v>1655</v>
      </c>
      <c r="AV47" s="6"/>
      <c r="AW47" s="54" t="str" cm="1">
        <f t="array" ref="AW4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47" t="s">
        <v>637</v>
      </c>
      <c r="CP47" t="s">
        <v>2</v>
      </c>
      <c r="CQ47" t="s">
        <v>65</v>
      </c>
      <c r="CR47">
        <v>46157</v>
      </c>
      <c r="CS47">
        <v>1</v>
      </c>
      <c r="CT47">
        <v>1</v>
      </c>
      <c r="CV47">
        <v>1</v>
      </c>
      <c r="CX47">
        <v>1.6203703703703703E-4</v>
      </c>
      <c r="CY47">
        <v>1.6203703703703703E-4</v>
      </c>
      <c r="CZ47">
        <v>0.31050925925925926</v>
      </c>
      <c r="DA47">
        <v>3.3171296296296296E-2</v>
      </c>
      <c r="DB47">
        <v>11</v>
      </c>
      <c r="DC47">
        <v>22</v>
      </c>
      <c r="DD47">
        <v>11</v>
      </c>
      <c r="DE47">
        <v>2</v>
      </c>
      <c r="DF47">
        <v>17250</v>
      </c>
      <c r="DG47">
        <v>1</v>
      </c>
      <c r="DH47">
        <v>3</v>
      </c>
      <c r="DI47">
        <v>0.2727</v>
      </c>
      <c r="DJ47">
        <v>6135</v>
      </c>
      <c r="DK47">
        <v>2045</v>
      </c>
      <c r="DL47">
        <v>6135</v>
      </c>
      <c r="DM47">
        <v>1</v>
      </c>
      <c r="DN47">
        <v>0.1744</v>
      </c>
      <c r="DO47">
        <v>98</v>
      </c>
      <c r="DP47">
        <v>2045</v>
      </c>
    </row>
    <row r="48" spans="1:120" x14ac:dyDescent="0.25">
      <c r="A48" s="34" t="str" cm="1">
        <f t="array" ref="A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ALEIDITH GUEVARA</v>
      </c>
      <c r="C48" s="34" cm="1">
        <f t="array" ref="C48">_xlfn.XLOOKUP(1,(TablaMeta[CONCAT]=$M$3&amp;$N$3&amp;D1_MAYO_202681[[#This Row],[SUPER]])*(TablaMeta[SEGG]=D1_MAYO_202681[[#This Row],[SEGMENTO]]),TablaMeta[Meta_Asesor])</f>
        <v>44700</v>
      </c>
      <c r="D48" s="35">
        <f>IF(D1_MAYO_202681[[#This Row],[RECUPERO]]="VACACIONES","VACACIONES",IFERROR(D1_MAYO_202681[[#This Row],[RECUPERO]]/D1_MAYO_202681[[#This Row],[META]],""))</f>
        <v>0.8530201342281879</v>
      </c>
      <c r="E48" s="35" t="str">
        <f>D1_MAYO_202681[[#This Row],[SUPER]]</f>
        <v>LEONOR</v>
      </c>
      <c r="F48" t="s">
        <v>18</v>
      </c>
      <c r="G48" s="36">
        <v>38130</v>
      </c>
      <c r="H48" s="34" cm="1">
        <f t="array" ref="H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8" s="60" cm="1">
        <f t="array" ref="I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8" s="60" t="str" cm="1">
        <f t="array" ref="J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60" t="str" cm="1">
        <f t="array" ref="K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DATA_MAYO_202684[[#This Row],[RECUPERO]]/DATA_MAYO_202684[[#This Row],[META]]</f>
        <v>1.1106362153344209</v>
      </c>
      <c r="N48" s="5" t="e">
        <f>6-ROUNDUP(_xlfn.RANK.EQ(DATA_MAYO_202684[[#This Row],[AL_AC]],DATA_MAYO_202684[AL_AC],0)/(COUNTA(DATA_MAYO_202684[AL_AC])/5),0)</f>
        <v>#N/A</v>
      </c>
      <c r="O48" s="54" t="str">
        <f>IFERROR(VLOOKUP(DATA_MAYO_202684[[#This Row],[ASER_]],$B:$G,4,0),"")</f>
        <v>KENNETH</v>
      </c>
      <c r="P48" s="6">
        <f>SUM(DATA_MAYO_202684[[#This Row],[2]:[31]])</f>
        <v>68082</v>
      </c>
      <c r="Q48" s="6">
        <f>VLOOKUP(DATA_MAYO_202684[[#This Row],[ASER_]],D1_MAYO_202681[[ASESOR_CRR]:[META]],2,0)</f>
        <v>61300</v>
      </c>
      <c r="R48" t="s">
        <v>11</v>
      </c>
      <c r="W48">
        <v>150</v>
      </c>
      <c r="X48">
        <v>300</v>
      </c>
      <c r="Y48">
        <v>5500</v>
      </c>
      <c r="AB48">
        <v>1000</v>
      </c>
      <c r="AC48">
        <v>17100</v>
      </c>
      <c r="AE48">
        <v>3000</v>
      </c>
      <c r="AG48" s="5"/>
      <c r="AH48" s="6"/>
      <c r="AI48" s="6"/>
      <c r="AJ48" s="6">
        <v>750</v>
      </c>
      <c r="AK48" s="6">
        <v>500</v>
      </c>
      <c r="AL48" s="6">
        <v>1000</v>
      </c>
      <c r="AM48" s="6">
        <v>7500</v>
      </c>
      <c r="AN48" s="6"/>
      <c r="AO48" s="6"/>
      <c r="AP48" s="6">
        <v>840</v>
      </c>
      <c r="AQ48" s="6">
        <v>9000</v>
      </c>
      <c r="AR48" s="6">
        <v>4111</v>
      </c>
      <c r="AS48" s="6">
        <v>1200</v>
      </c>
      <c r="AT48" s="6">
        <v>12700</v>
      </c>
      <c r="AU48" s="6">
        <v>2764</v>
      </c>
      <c r="AV48" s="6">
        <v>667</v>
      </c>
      <c r="AW48" s="54" t="str" cm="1">
        <f t="array" ref="AW4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8" t="s">
        <v>637</v>
      </c>
      <c r="CP48" t="s">
        <v>7</v>
      </c>
      <c r="CQ48" t="s">
        <v>51</v>
      </c>
      <c r="CR48">
        <v>46153</v>
      </c>
      <c r="CS48">
        <v>1</v>
      </c>
      <c r="CT48">
        <v>1</v>
      </c>
      <c r="CV48">
        <v>1</v>
      </c>
      <c r="CX48">
        <v>2.9282407407407408E-3</v>
      </c>
      <c r="CY48">
        <v>2.9282407407407408E-3</v>
      </c>
      <c r="CZ48">
        <v>0.23694444444444446</v>
      </c>
      <c r="DA48">
        <v>9.0821759259259255E-2</v>
      </c>
      <c r="DB48">
        <v>58</v>
      </c>
      <c r="DC48">
        <v>219</v>
      </c>
      <c r="DD48">
        <v>11</v>
      </c>
      <c r="DE48" t="s">
        <v>698</v>
      </c>
      <c r="DF48">
        <v>24642</v>
      </c>
      <c r="DG48">
        <v>0.18970000000000001</v>
      </c>
      <c r="DH48">
        <v>2</v>
      </c>
      <c r="DI48">
        <v>0.18179999999999999</v>
      </c>
      <c r="DJ48">
        <v>1400</v>
      </c>
      <c r="DK48">
        <v>700</v>
      </c>
      <c r="DL48">
        <v>1400</v>
      </c>
      <c r="DM48">
        <v>1</v>
      </c>
      <c r="DN48">
        <v>0.22559999999999999</v>
      </c>
      <c r="DO48">
        <v>98</v>
      </c>
      <c r="DP48">
        <v>700</v>
      </c>
    </row>
    <row r="49" spans="1:120" x14ac:dyDescent="0.25">
      <c r="A49" s="34" t="str" cm="1">
        <f t="array" ref="A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DANIEL ZAPATA</v>
      </c>
      <c r="C49" s="34" cm="1">
        <f t="array" ref="C49">_xlfn.XLOOKUP(1,(TablaMeta[CONCAT]=$M$3&amp;$N$3&amp;D1_MAYO_202681[[#This Row],[SUPER]])*(TablaMeta[SEGG]=D1_MAYO_202681[[#This Row],[SEGMENTO]]),TablaMeta[Meta_Asesor])</f>
        <v>44700</v>
      </c>
      <c r="D49" s="35">
        <f>IF(D1_MAYO_202681[[#This Row],[RECUPERO]]="VACACIONES","VACACIONES",IFERROR(D1_MAYO_202681[[#This Row],[RECUPERO]]/D1_MAYO_202681[[#This Row],[META]],""))</f>
        <v>0.85134228187919458</v>
      </c>
      <c r="E49" s="35" t="str">
        <f>D1_MAYO_202681[[#This Row],[SUPER]]</f>
        <v>LEONOR</v>
      </c>
      <c r="F49" t="s">
        <v>80</v>
      </c>
      <c r="G49" s="36">
        <v>38055</v>
      </c>
      <c r="H49" s="34" cm="1">
        <f t="array" ref="H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9" s="60" cm="1">
        <f t="array" ref="I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9" s="60" t="str" cm="1">
        <f t="array" ref="J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60" t="str" cm="1">
        <f t="array" ref="K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DATA_MAYO_202684[[#This Row],[RECUPERO]]/DATA_MAYO_202684[[#This Row],[META]]</f>
        <v>1.484935064935065</v>
      </c>
      <c r="N49" s="5" t="e">
        <f>6-ROUNDUP(_xlfn.RANK.EQ(DATA_MAYO_202684[[#This Row],[AL_AC]],DATA_MAYO_202684[AL_AC],0)/(COUNTA(DATA_MAYO_202684[AL_AC])/5),0)</f>
        <v>#N/A</v>
      </c>
      <c r="O49" s="54" t="str">
        <f>IFERROR(VLOOKUP(DATA_MAYO_202684[[#This Row],[ASER_]],$B:$G,4,0),"")</f>
        <v>SANDY</v>
      </c>
      <c r="P49" s="6">
        <f>SUM(DATA_MAYO_202684[[#This Row],[2]:[31]])</f>
        <v>57170</v>
      </c>
      <c r="Q49" s="6">
        <f>VLOOKUP(DATA_MAYO_202684[[#This Row],[ASER_]],D1_MAYO_202681[[ASESOR_CRR]:[META]],2,0)</f>
        <v>38500</v>
      </c>
      <c r="R49" t="s">
        <v>79</v>
      </c>
      <c r="V49">
        <v>15500</v>
      </c>
      <c r="W49">
        <v>1150</v>
      </c>
      <c r="AC49">
        <v>1000</v>
      </c>
      <c r="AD49">
        <v>550</v>
      </c>
      <c r="AG49" s="5"/>
      <c r="AH49" s="6"/>
      <c r="AI49" s="6">
        <v>2600</v>
      </c>
      <c r="AJ49" s="6">
        <v>2520</v>
      </c>
      <c r="AK49" s="6">
        <v>15000</v>
      </c>
      <c r="AL49" s="6"/>
      <c r="AM49" s="6">
        <v>7000</v>
      </c>
      <c r="AN49" s="6"/>
      <c r="AO49" s="6"/>
      <c r="AP49" s="6"/>
      <c r="AQ49" s="6"/>
      <c r="AR49" s="6">
        <v>520</v>
      </c>
      <c r="AS49" s="6">
        <v>2080</v>
      </c>
      <c r="AT49" s="6">
        <v>8950</v>
      </c>
      <c r="AU49" s="6">
        <v>300</v>
      </c>
      <c r="AV49" s="6"/>
      <c r="AW49" s="54" t="str" cm="1">
        <f t="array" ref="AW4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49" t="s">
        <v>637</v>
      </c>
      <c r="CP49" t="s">
        <v>604</v>
      </c>
      <c r="CQ49" t="s">
        <v>109</v>
      </c>
      <c r="CR49">
        <v>46161</v>
      </c>
      <c r="CS49">
        <v>1</v>
      </c>
      <c r="CT49">
        <v>1</v>
      </c>
      <c r="CV49">
        <v>1</v>
      </c>
      <c r="CX49">
        <v>3.3564814814814812E-4</v>
      </c>
      <c r="CY49">
        <v>3.3564814814814812E-4</v>
      </c>
      <c r="CZ49">
        <v>0.2202662037037037</v>
      </c>
      <c r="DA49">
        <v>0.12656249999999999</v>
      </c>
      <c r="DB49">
        <v>77</v>
      </c>
      <c r="DC49">
        <v>136</v>
      </c>
      <c r="DD49">
        <v>18</v>
      </c>
      <c r="DE49">
        <v>2</v>
      </c>
      <c r="DF49">
        <v>14789</v>
      </c>
      <c r="DG49">
        <v>0.23380000000000001</v>
      </c>
      <c r="DH49">
        <v>1</v>
      </c>
      <c r="DI49">
        <v>5.5599999999999997E-2</v>
      </c>
      <c r="DJ49">
        <v>1604</v>
      </c>
      <c r="DK49">
        <v>1604</v>
      </c>
      <c r="DL49">
        <v>1604</v>
      </c>
      <c r="DM49">
        <v>1</v>
      </c>
      <c r="DN49">
        <v>0.18</v>
      </c>
      <c r="DO49">
        <v>98</v>
      </c>
      <c r="DP49">
        <v>1604</v>
      </c>
    </row>
    <row r="50" spans="1:120" x14ac:dyDescent="0.25">
      <c r="A50" s="34" t="str" cm="1">
        <f t="array" ref="A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ANALUCIA PONCE</v>
      </c>
      <c r="C50" s="34" cm="1">
        <f t="array" ref="C50">_xlfn.XLOOKUP(1,(TablaMeta[CONCAT]=$M$3&amp;$N$3&amp;D1_MAYO_202681[[#This Row],[SUPER]])*(TablaMeta[SEGG]=D1_MAYO_202681[[#This Row],[SEGMENTO]]),TablaMeta[Meta_Asesor])</f>
        <v>44700</v>
      </c>
      <c r="D50" s="35">
        <f>IF(D1_MAYO_202681[[#This Row],[RECUPERO]]="VACACIONES","VACACIONES",IFERROR(D1_MAYO_202681[[#This Row],[RECUPERO]]/D1_MAYO_202681[[#This Row],[META]],""))</f>
        <v>0.7966319910514541</v>
      </c>
      <c r="E50" s="35" t="str">
        <f>D1_MAYO_202681[[#This Row],[SUPER]]</f>
        <v>LEONOR</v>
      </c>
      <c r="F50" t="s">
        <v>60</v>
      </c>
      <c r="G50" s="36">
        <v>35609.449999999997</v>
      </c>
      <c r="H50" s="34" cm="1">
        <f t="array" ref="H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0" s="60" cm="1">
        <f t="array" ref="I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0" s="60" t="str" cm="1">
        <f t="array" ref="J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60" t="str" cm="1">
        <f t="array" ref="K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DATA_MAYO_202684[[#This Row],[RECUPERO]]/DATA_MAYO_202684[[#This Row],[META]]</f>
        <v>0.11906077348066299</v>
      </c>
      <c r="N50" s="5" t="e">
        <f>6-ROUNDUP(_xlfn.RANK.EQ(DATA_MAYO_202684[[#This Row],[AL_AC]],DATA_MAYO_202684[AL_AC],0)/(COUNTA(DATA_MAYO_202684[AL_AC])/5),0)</f>
        <v>#N/A</v>
      </c>
      <c r="O50" s="54" t="str">
        <f>IFERROR(VLOOKUP(DATA_MAYO_202684[[#This Row],[ASER_]],$B:$G,4,0),"")</f>
        <v>LISELY</v>
      </c>
      <c r="P50" s="6">
        <f>SUM(DATA_MAYO_202684[[#This Row],[2]:[31]])</f>
        <v>2155</v>
      </c>
      <c r="Q50" s="6">
        <f>VLOOKUP(DATA_MAYO_202684[[#This Row],[ASER_]],D1_MAYO_202681[[ASESOR_CRR]:[META]],2,0)</f>
        <v>18100</v>
      </c>
      <c r="R50" t="s">
        <v>566</v>
      </c>
      <c r="U50">
        <v>300</v>
      </c>
      <c r="Y50">
        <v>1615</v>
      </c>
      <c r="AC50">
        <v>60</v>
      </c>
      <c r="AG50" s="5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>
        <v>180</v>
      </c>
      <c r="AU50" s="6"/>
      <c r="AV50" s="6"/>
      <c r="AW50" s="54" t="str" cm="1">
        <f t="array" ref="AW5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0" t="s">
        <v>637</v>
      </c>
      <c r="CP50" t="s">
        <v>604</v>
      </c>
      <c r="CQ50" t="s">
        <v>41</v>
      </c>
      <c r="CR50">
        <v>46149</v>
      </c>
      <c r="CS50">
        <v>1</v>
      </c>
      <c r="CT50">
        <v>1</v>
      </c>
      <c r="CV50">
        <v>1</v>
      </c>
      <c r="CX50">
        <v>1.3888888888888889E-4</v>
      </c>
      <c r="CY50">
        <v>1.3888888888888889E-4</v>
      </c>
      <c r="CZ50">
        <v>0.18399305555555556</v>
      </c>
      <c r="DA50">
        <v>0.10582175925925925</v>
      </c>
      <c r="DB50">
        <v>75</v>
      </c>
      <c r="DC50">
        <v>156</v>
      </c>
      <c r="DD50">
        <v>31</v>
      </c>
      <c r="DE50" t="s">
        <v>699</v>
      </c>
      <c r="DF50">
        <v>7688</v>
      </c>
      <c r="DG50">
        <v>0.4133</v>
      </c>
      <c r="DH50">
        <v>3</v>
      </c>
      <c r="DI50">
        <v>9.6799999999999997E-2</v>
      </c>
      <c r="DJ50">
        <v>1630</v>
      </c>
      <c r="DK50">
        <v>543</v>
      </c>
      <c r="DL50">
        <v>500</v>
      </c>
      <c r="DM50">
        <v>0.30669999999999997</v>
      </c>
      <c r="DN50">
        <v>9.8599999999999993E-2</v>
      </c>
      <c r="DO50">
        <v>98</v>
      </c>
      <c r="DP50">
        <v>500</v>
      </c>
    </row>
    <row r="51" spans="1:120" x14ac:dyDescent="0.25">
      <c r="A51" s="34" t="str" cm="1">
        <f t="array" ref="A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VILLAR</v>
      </c>
      <c r="C51" s="34" cm="1">
        <f t="array" ref="C51">_xlfn.XLOOKUP(1,(TablaMeta[CONCAT]=$M$3&amp;$N$3&amp;D1_MAYO_202681[[#This Row],[SUPER]])*(TablaMeta[SEGG]=D1_MAYO_202681[[#This Row],[SEGMENTO]]),TablaMeta[Meta_Asesor])</f>
        <v>44700</v>
      </c>
      <c r="D51" s="35">
        <f>IF(D1_MAYO_202681[[#This Row],[RECUPERO]]="VACACIONES","VACACIONES",IFERROR(D1_MAYO_202681[[#This Row],[RECUPERO]]/D1_MAYO_202681[[#This Row],[META]],""))</f>
        <v>0.76570469798657714</v>
      </c>
      <c r="E51" s="35" t="str">
        <f>D1_MAYO_202681[[#This Row],[SUPER]]</f>
        <v>LEONOR</v>
      </c>
      <c r="F51" t="s">
        <v>72</v>
      </c>
      <c r="G51" s="36">
        <v>34227</v>
      </c>
      <c r="H51" s="34" cm="1">
        <f t="array" ref="H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1" s="60" cm="1">
        <f t="array" ref="I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1" s="60" t="str" cm="1">
        <f t="array" ref="J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60" t="str" cm="1">
        <f t="array" ref="K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DATA_MAYO_202684[[#This Row],[RECUPERO]]/DATA_MAYO_202684[[#This Row],[META]]</f>
        <v>1.1421071778140293</v>
      </c>
      <c r="N51" s="5" t="e">
        <f>6-ROUNDUP(_xlfn.RANK.EQ(DATA_MAYO_202684[[#This Row],[AL_AC]],DATA_MAYO_202684[AL_AC],0)/(COUNTA(DATA_MAYO_202684[AL_AC])/5),0)</f>
        <v>#N/A</v>
      </c>
      <c r="O51" s="54" t="str">
        <f>IFERROR(VLOOKUP(DATA_MAYO_202684[[#This Row],[ASER_]],$B:$G,4,0),"")</f>
        <v>KENNETH</v>
      </c>
      <c r="P51" s="6">
        <f>SUM(DATA_MAYO_202684[[#This Row],[2]:[31]])</f>
        <v>70011.17</v>
      </c>
      <c r="Q51" s="6">
        <f>VLOOKUP(DATA_MAYO_202684[[#This Row],[ASER_]],D1_MAYO_202681[[ASESOR_CRR]:[META]],2,0)</f>
        <v>61300</v>
      </c>
      <c r="R51" t="s">
        <v>97</v>
      </c>
      <c r="U51">
        <v>2050</v>
      </c>
      <c r="V51">
        <v>985</v>
      </c>
      <c r="W51">
        <v>340</v>
      </c>
      <c r="X51">
        <v>225</v>
      </c>
      <c r="Y51">
        <v>1085</v>
      </c>
      <c r="AB51">
        <v>2225</v>
      </c>
      <c r="AC51">
        <v>3000</v>
      </c>
      <c r="AD51">
        <v>12926.17</v>
      </c>
      <c r="AE51">
        <v>5000</v>
      </c>
      <c r="AF51">
        <v>925</v>
      </c>
      <c r="AG51" s="5">
        <v>310</v>
      </c>
      <c r="AH51" s="6"/>
      <c r="AI51" s="6">
        <v>6070</v>
      </c>
      <c r="AJ51" s="6">
        <v>4220</v>
      </c>
      <c r="AK51" s="6">
        <v>3000</v>
      </c>
      <c r="AL51" s="6">
        <v>500</v>
      </c>
      <c r="AM51" s="6">
        <v>1150</v>
      </c>
      <c r="AN51" s="6">
        <v>610</v>
      </c>
      <c r="AO51" s="6"/>
      <c r="AP51" s="6">
        <v>3820</v>
      </c>
      <c r="AQ51" s="6"/>
      <c r="AR51" s="6">
        <v>400</v>
      </c>
      <c r="AS51" s="6">
        <v>2905</v>
      </c>
      <c r="AT51" s="6">
        <v>5155</v>
      </c>
      <c r="AU51" s="6">
        <v>13110</v>
      </c>
      <c r="AV51" s="6"/>
      <c r="AW51" s="54" t="str" cm="1">
        <f t="array" ref="AW5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1" t="s">
        <v>637</v>
      </c>
      <c r="CP51" t="s">
        <v>604</v>
      </c>
      <c r="CQ51" t="s">
        <v>41</v>
      </c>
      <c r="CR51">
        <v>46163</v>
      </c>
      <c r="CS51">
        <v>1</v>
      </c>
      <c r="CT51">
        <v>1</v>
      </c>
      <c r="CV51">
        <v>1</v>
      </c>
      <c r="CX51">
        <v>2.199074074074074E-4</v>
      </c>
      <c r="CY51">
        <v>2.199074074074074E-4</v>
      </c>
      <c r="CZ51">
        <v>4.87037037037037E-2</v>
      </c>
      <c r="DA51">
        <v>0.25018518518518518</v>
      </c>
      <c r="DB51">
        <v>56</v>
      </c>
      <c r="DC51">
        <v>174</v>
      </c>
      <c r="DD51">
        <v>9</v>
      </c>
      <c r="DE51" t="s">
        <v>700</v>
      </c>
      <c r="DF51">
        <v>23970</v>
      </c>
      <c r="DG51">
        <v>0.16070000000000001</v>
      </c>
      <c r="DH51">
        <v>1</v>
      </c>
      <c r="DI51">
        <v>0.1111</v>
      </c>
      <c r="DJ51">
        <v>700</v>
      </c>
      <c r="DK51">
        <v>700</v>
      </c>
      <c r="DL51">
        <v>700</v>
      </c>
      <c r="DM51">
        <v>1</v>
      </c>
      <c r="DN51">
        <v>0.32240000000000002</v>
      </c>
      <c r="DO51">
        <v>98</v>
      </c>
      <c r="DP51">
        <v>700</v>
      </c>
    </row>
    <row r="52" spans="1:120" x14ac:dyDescent="0.25">
      <c r="A52" s="34" t="str" cm="1">
        <f t="array" ref="A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VICUNA</v>
      </c>
      <c r="C52" s="34" cm="1">
        <f t="array" ref="C52">_xlfn.XLOOKUP(1,(TablaMeta[CONCAT]=$M$3&amp;$N$3&amp;D1_MAYO_202681[[#This Row],[SUPER]])*(TablaMeta[SEGG]=D1_MAYO_202681[[#This Row],[SEGMENTO]]),TablaMeta[Meta_Asesor])</f>
        <v>44700</v>
      </c>
      <c r="D52" s="35">
        <f>IF(D1_MAYO_202681[[#This Row],[RECUPERO]]="VACACIONES","VACACIONES",IFERROR(D1_MAYO_202681[[#This Row],[RECUPERO]]/D1_MAYO_202681[[#This Row],[META]],""))</f>
        <v>0.73328859060402685</v>
      </c>
      <c r="E52" s="35" t="str">
        <f>D1_MAYO_202681[[#This Row],[SUPER]]</f>
        <v>LEONOR</v>
      </c>
      <c r="F52" t="s">
        <v>12</v>
      </c>
      <c r="G52" s="36">
        <v>32778</v>
      </c>
      <c r="H52" s="34" cm="1">
        <f t="array" ref="H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2" s="60" cm="1">
        <f t="array" ref="I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2" s="60" t="str" cm="1">
        <f t="array" ref="J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60" t="str" cm="1">
        <f t="array" ref="K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DATA_MAYO_202684[[#This Row],[RECUPERO]]/DATA_MAYO_202684[[#This Row],[META]]</f>
        <v>1.5928299776286354</v>
      </c>
      <c r="N52" s="5" t="e">
        <f>6-ROUNDUP(_xlfn.RANK.EQ(DATA_MAYO_202684[[#This Row],[AL_AC]],DATA_MAYO_202684[AL_AC],0)/(COUNTA(DATA_MAYO_202684[AL_AC])/5),0)</f>
        <v>#N/A</v>
      </c>
      <c r="O52" s="54" t="str">
        <f>IFERROR(VLOOKUP(DATA_MAYO_202684[[#This Row],[ASER_]],$B:$G,4,0),"")</f>
        <v>LEONOR</v>
      </c>
      <c r="P52" s="6">
        <f>SUM(DATA_MAYO_202684[[#This Row],[2]:[31]])</f>
        <v>71199.5</v>
      </c>
      <c r="Q52" s="6">
        <f>VLOOKUP(DATA_MAYO_202684[[#This Row],[ASER_]],D1_MAYO_202681[[ASESOR_CRR]:[META]],2,0)</f>
        <v>44700</v>
      </c>
      <c r="R52" t="s">
        <v>59</v>
      </c>
      <c r="U52">
        <v>1000</v>
      </c>
      <c r="V52">
        <v>5600</v>
      </c>
      <c r="X52">
        <v>3050</v>
      </c>
      <c r="AB52">
        <v>1100</v>
      </c>
      <c r="AC52">
        <v>3500</v>
      </c>
      <c r="AD52">
        <v>1800</v>
      </c>
      <c r="AE52">
        <v>1200</v>
      </c>
      <c r="AF52">
        <v>2700</v>
      </c>
      <c r="AG52" s="5"/>
      <c r="AH52" s="6"/>
      <c r="AI52" s="6">
        <v>2000</v>
      </c>
      <c r="AJ52" s="6">
        <v>5560</v>
      </c>
      <c r="AK52" s="6"/>
      <c r="AL52" s="6"/>
      <c r="AM52" s="6">
        <v>3600</v>
      </c>
      <c r="AN52" s="6">
        <v>688</v>
      </c>
      <c r="AO52" s="6"/>
      <c r="AP52" s="6">
        <v>800</v>
      </c>
      <c r="AQ52" s="6">
        <v>5640</v>
      </c>
      <c r="AR52" s="6">
        <v>4000</v>
      </c>
      <c r="AS52" s="6">
        <v>11700</v>
      </c>
      <c r="AT52" s="6">
        <v>1550</v>
      </c>
      <c r="AU52" s="6">
        <v>15711.5</v>
      </c>
      <c r="AV52" s="6"/>
      <c r="AW52" s="54" t="str" cm="1">
        <f t="array" ref="AW5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2" t="s">
        <v>637</v>
      </c>
      <c r="CP52" t="s">
        <v>604</v>
      </c>
      <c r="CQ52" t="s">
        <v>549</v>
      </c>
      <c r="CR52">
        <v>46162</v>
      </c>
      <c r="CS52">
        <v>1</v>
      </c>
      <c r="CT52">
        <v>1</v>
      </c>
      <c r="CV52">
        <v>1</v>
      </c>
      <c r="CX52">
        <v>4.2824074074074075E-4</v>
      </c>
      <c r="CY52">
        <v>4.2824074074074075E-4</v>
      </c>
      <c r="CZ52">
        <v>0.21483796296296295</v>
      </c>
      <c r="DA52">
        <v>0.16750000000000001</v>
      </c>
      <c r="DB52">
        <v>119</v>
      </c>
      <c r="DC52">
        <v>200</v>
      </c>
      <c r="DD52">
        <v>22</v>
      </c>
      <c r="DE52" t="s">
        <v>701</v>
      </c>
      <c r="DF52">
        <v>7602</v>
      </c>
      <c r="DG52">
        <v>0.18490000000000001</v>
      </c>
      <c r="DH52">
        <v>2</v>
      </c>
      <c r="DI52">
        <v>9.0899999999999995E-2</v>
      </c>
      <c r="DJ52">
        <v>800</v>
      </c>
      <c r="DK52">
        <v>400</v>
      </c>
      <c r="DL52">
        <v>800</v>
      </c>
      <c r="DM52">
        <v>1</v>
      </c>
      <c r="DN52">
        <v>0.14269999999999999</v>
      </c>
      <c r="DO52">
        <v>98</v>
      </c>
      <c r="DP52">
        <v>400</v>
      </c>
    </row>
    <row r="53" spans="1:120" x14ac:dyDescent="0.25">
      <c r="A53" s="34" t="str" cm="1">
        <f t="array" ref="A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LAZARO</v>
      </c>
      <c r="C53" s="34" cm="1">
        <f t="array" ref="C53">_xlfn.XLOOKUP(1,(TablaMeta[CONCAT]=$M$3&amp;$N$3&amp;D1_MAYO_202681[[#This Row],[SUPER]])*(TablaMeta[SEGG]=D1_MAYO_202681[[#This Row],[SEGMENTO]]),TablaMeta[Meta_Asesor])</f>
        <v>44700</v>
      </c>
      <c r="D53" s="35">
        <f>IF(D1_MAYO_202681[[#This Row],[RECUPERO]]="VACACIONES","VACACIONES",IFERROR(D1_MAYO_202681[[#This Row],[RECUPERO]]/D1_MAYO_202681[[#This Row],[META]],""))</f>
        <v>0.48143176733780763</v>
      </c>
      <c r="E53" s="35" t="str">
        <f>D1_MAYO_202681[[#This Row],[SUPER]]</f>
        <v>LEONOR</v>
      </c>
      <c r="F53" t="s">
        <v>26</v>
      </c>
      <c r="G53" s="36">
        <v>21520</v>
      </c>
      <c r="H53" s="34" cm="1">
        <f t="array" ref="H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3" s="60" cm="1">
        <f t="array" ref="I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3" s="60" t="str" cm="1">
        <f t="array" ref="J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60" t="str" cm="1">
        <f t="array" ref="K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DATA_MAYO_202684[[#This Row],[RECUPERO]]/DATA_MAYO_202684[[#This Row],[META]]</f>
        <v>1.1226753670473084</v>
      </c>
      <c r="N53" s="5" t="e">
        <f>6-ROUNDUP(_xlfn.RANK.EQ(DATA_MAYO_202684[[#This Row],[AL_AC]],DATA_MAYO_202684[AL_AC],0)/(COUNTA(DATA_MAYO_202684[AL_AC])/5),0)</f>
        <v>#N/A</v>
      </c>
      <c r="O53" s="54" t="str">
        <f>IFERROR(VLOOKUP(DATA_MAYO_202684[[#This Row],[ASER_]],$B:$G,4,0),"")</f>
        <v>KENNETH</v>
      </c>
      <c r="P53" s="6">
        <f>SUM(DATA_MAYO_202684[[#This Row],[2]:[31]])</f>
        <v>68820</v>
      </c>
      <c r="Q53" s="6">
        <f>VLOOKUP(DATA_MAYO_202684[[#This Row],[ASER_]],D1_MAYO_202681[[ASESOR_CRR]:[META]],2,0)</f>
        <v>61300</v>
      </c>
      <c r="R53" t="s">
        <v>34</v>
      </c>
      <c r="U53">
        <v>5700</v>
      </c>
      <c r="V53">
        <v>5000</v>
      </c>
      <c r="W53">
        <v>1000</v>
      </c>
      <c r="X53">
        <v>6000</v>
      </c>
      <c r="Y53">
        <v>220</v>
      </c>
      <c r="AB53">
        <v>5000</v>
      </c>
      <c r="AC53">
        <v>450</v>
      </c>
      <c r="AD53">
        <v>200</v>
      </c>
      <c r="AF53">
        <v>3000</v>
      </c>
      <c r="AI53">
        <v>600</v>
      </c>
      <c r="AJ53">
        <v>3000</v>
      </c>
      <c r="AK53" s="6"/>
      <c r="AL53" s="6">
        <v>3150</v>
      </c>
      <c r="AM53" s="6"/>
      <c r="AN53" s="6"/>
      <c r="AO53" s="6"/>
      <c r="AP53" s="6">
        <v>1600</v>
      </c>
      <c r="AQ53" s="6">
        <v>12500</v>
      </c>
      <c r="AR53" s="6"/>
      <c r="AS53" s="6"/>
      <c r="AT53" s="6">
        <v>21200</v>
      </c>
      <c r="AU53">
        <v>200</v>
      </c>
      <c r="AW53" s="54" t="str" cm="1">
        <f t="array" ref="AW5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3" t="s">
        <v>637</v>
      </c>
      <c r="CP53" t="s">
        <v>604</v>
      </c>
      <c r="CQ53" t="s">
        <v>77</v>
      </c>
      <c r="CR53">
        <v>46157</v>
      </c>
      <c r="CS53">
        <v>1</v>
      </c>
      <c r="CT53">
        <v>1</v>
      </c>
      <c r="CV53">
        <v>1</v>
      </c>
      <c r="CX53">
        <v>0</v>
      </c>
      <c r="CY53">
        <v>0</v>
      </c>
      <c r="CZ53">
        <v>0.22686342592592593</v>
      </c>
      <c r="DA53">
        <v>0.59346064814814814</v>
      </c>
      <c r="DB53">
        <v>75</v>
      </c>
      <c r="DC53">
        <v>112</v>
      </c>
      <c r="DD53">
        <v>17</v>
      </c>
      <c r="DE53" t="s">
        <v>702</v>
      </c>
      <c r="DF53">
        <v>12675</v>
      </c>
      <c r="DG53">
        <v>0.22670000000000001</v>
      </c>
      <c r="DH53">
        <v>2</v>
      </c>
      <c r="DI53">
        <v>0.1176</v>
      </c>
      <c r="DJ53">
        <v>2100</v>
      </c>
      <c r="DK53">
        <v>1050</v>
      </c>
      <c r="DL53">
        <v>2100</v>
      </c>
      <c r="DM53">
        <v>1</v>
      </c>
      <c r="DN53">
        <v>0.1399</v>
      </c>
      <c r="DO53">
        <v>98</v>
      </c>
      <c r="DP53">
        <v>1050</v>
      </c>
    </row>
    <row r="54" spans="1:120" x14ac:dyDescent="0.25">
      <c r="A54" s="34" t="str" cm="1">
        <f t="array" ref="A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MARIA TINTAYA</v>
      </c>
      <c r="C54" s="34" cm="1">
        <f t="array" ref="C54">_xlfn.XLOOKUP(1,(TablaMeta[CONCAT]=$M$3&amp;$N$3&amp;D1_MAYO_202681[[#This Row],[SUPER]])*(TablaMeta[SEGG]=D1_MAYO_202681[[#This Row],[SEGMENTO]]),TablaMeta[Meta_Asesor])</f>
        <v>44700</v>
      </c>
      <c r="D54" s="35">
        <f>IF(D1_MAYO_202681[[#This Row],[RECUPERO]]="VACACIONES","VACACIONES",IFERROR(D1_MAYO_202681[[#This Row],[RECUPERO]]/D1_MAYO_202681[[#This Row],[META]],""))</f>
        <v>0.36261744966442955</v>
      </c>
      <c r="E54" s="35" t="str">
        <f>D1_MAYO_202681[[#This Row],[SUPER]]</f>
        <v>LEONOR</v>
      </c>
      <c r="F54" t="s">
        <v>75</v>
      </c>
      <c r="G54" s="36">
        <v>16209</v>
      </c>
      <c r="H54" s="34" cm="1">
        <f t="array" ref="H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4" s="60" cm="1">
        <f t="array" ref="I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4" s="60" t="str" cm="1">
        <f t="array" ref="J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60" t="str" cm="1">
        <f t="array" ref="K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DATA_MAYO_202684[[#This Row],[RECUPERO]]/DATA_MAYO_202684[[#This Row],[META]]</f>
        <v>0.73070175438596496</v>
      </c>
      <c r="N54" s="5" t="e">
        <f>6-ROUNDUP(_xlfn.RANK.EQ(DATA_MAYO_202684[[#This Row],[AL_AC]],DATA_MAYO_202684[AL_AC],0)/(COUNTA(DATA_MAYO_202684[AL_AC])/5),0)</f>
        <v>#N/A</v>
      </c>
      <c r="O54" s="54" t="str">
        <f>IFERROR(VLOOKUP(DATA_MAYO_202684[[#This Row],[ASER_]],$B:$G,4,0),"")</f>
        <v>LISELY</v>
      </c>
      <c r="P54" s="6">
        <f>SUM(DATA_MAYO_202684[[#This Row],[2]:[31]])</f>
        <v>16660</v>
      </c>
      <c r="Q54" s="6">
        <f>VLOOKUP(DATA_MAYO_202684[[#This Row],[ASER_]],D1_MAYO_202681[[ASESOR_CRR]:[META]],2,0)</f>
        <v>22800</v>
      </c>
      <c r="R54" t="s">
        <v>78</v>
      </c>
      <c r="V54">
        <v>2000</v>
      </c>
      <c r="AB54">
        <v>300</v>
      </c>
      <c r="AD54">
        <v>300</v>
      </c>
      <c r="AE54">
        <v>1300</v>
      </c>
      <c r="AI54">
        <v>1100</v>
      </c>
      <c r="AJ54">
        <v>180</v>
      </c>
      <c r="AK54" s="6"/>
      <c r="AL54" s="6">
        <v>2500</v>
      </c>
      <c r="AM54" s="6">
        <v>1700</v>
      </c>
      <c r="AN54" s="6"/>
      <c r="AO54" s="6"/>
      <c r="AP54" s="6"/>
      <c r="AQ54" s="6">
        <v>3500</v>
      </c>
      <c r="AR54" s="6">
        <v>600</v>
      </c>
      <c r="AS54" s="6">
        <v>1700</v>
      </c>
      <c r="AT54" s="6">
        <v>580</v>
      </c>
      <c r="AU54">
        <v>900</v>
      </c>
      <c r="AW54" s="54" t="str" cm="1">
        <f t="array" ref="AW5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4" t="s">
        <v>637</v>
      </c>
      <c r="CP54" t="s">
        <v>604</v>
      </c>
      <c r="CQ54" t="s">
        <v>55</v>
      </c>
      <c r="CR54">
        <v>46162</v>
      </c>
      <c r="CS54">
        <v>1</v>
      </c>
      <c r="CT54">
        <v>1</v>
      </c>
      <c r="CV54">
        <v>1</v>
      </c>
      <c r="CX54">
        <v>2.0833333333333335E-4</v>
      </c>
      <c r="CY54">
        <v>2.0833333333333335E-4</v>
      </c>
      <c r="CZ54">
        <v>0.24733796296296295</v>
      </c>
      <c r="DA54">
        <v>0.13135416666666666</v>
      </c>
      <c r="DB54">
        <v>148</v>
      </c>
      <c r="DC54">
        <v>200</v>
      </c>
      <c r="DD54">
        <v>7</v>
      </c>
      <c r="DE54" t="s">
        <v>703</v>
      </c>
      <c r="DF54">
        <v>8159</v>
      </c>
      <c r="DG54">
        <v>4.7300000000000002E-2</v>
      </c>
      <c r="DH54">
        <v>2</v>
      </c>
      <c r="DI54">
        <v>0.28570000000000001</v>
      </c>
      <c r="DJ54">
        <v>390</v>
      </c>
      <c r="DK54">
        <v>195</v>
      </c>
      <c r="DL54">
        <v>390</v>
      </c>
      <c r="DM54">
        <v>1</v>
      </c>
      <c r="DN54">
        <v>0.1855</v>
      </c>
      <c r="DO54">
        <v>98</v>
      </c>
      <c r="DP54">
        <v>195</v>
      </c>
    </row>
    <row r="55" spans="1:120" x14ac:dyDescent="0.25">
      <c r="A55" s="34" t="str" cm="1">
        <f t="array" ref="A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GERALDINE ARROYO</v>
      </c>
      <c r="C55" s="34" cm="1">
        <f t="array" ref="C55">_xlfn.XLOOKUP(1,(TablaMeta[CONCAT]=$M$3&amp;$N$3&amp;D1_MAYO_202681[[#This Row],[SUPER]])*(TablaMeta[SEGG]=D1_MAYO_202681[[#This Row],[SEGMENTO]]),TablaMeta[Meta_Asesor])</f>
        <v>44700</v>
      </c>
      <c r="D55" s="35">
        <f>IF(D1_MAYO_202681[[#This Row],[RECUPERO]]="VACACIONES","VACACIONES",IFERROR(D1_MAYO_202681[[#This Row],[RECUPERO]]/D1_MAYO_202681[[#This Row],[META]],""))</f>
        <v>0.1360178970917226</v>
      </c>
      <c r="E55" s="35" t="str">
        <f>D1_MAYO_202681[[#This Row],[SUPER]]</f>
        <v>LEONOR</v>
      </c>
      <c r="F55" t="s">
        <v>51</v>
      </c>
      <c r="G55" s="36">
        <v>6080</v>
      </c>
      <c r="H55" s="34" cm="1">
        <f t="array" ref="H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60" cm="1">
        <f t="array" ref="I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60" t="str" cm="1">
        <f t="array" ref="J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60" t="str" cm="1">
        <f t="array" ref="K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DATA_MAYO_202684[[#This Row],[RECUPERO]]/DATA_MAYO_202684[[#This Row],[META]]</f>
        <v>1.1355701754385965</v>
      </c>
      <c r="N55" s="5" t="e">
        <f>6-ROUNDUP(_xlfn.RANK.EQ(DATA_MAYO_202684[[#This Row],[AL_AC]],DATA_MAYO_202684[AL_AC],0)/(COUNTA(DATA_MAYO_202684[AL_AC])/5),0)</f>
        <v>#N/A</v>
      </c>
      <c r="O55" s="54" t="str">
        <f>IFERROR(VLOOKUP(DATA_MAYO_202684[[#This Row],[ASER_]],$B:$G,4,0),"")</f>
        <v>LISELY</v>
      </c>
      <c r="P55" s="6">
        <f>SUM(DATA_MAYO_202684[[#This Row],[2]:[31]])</f>
        <v>25891</v>
      </c>
      <c r="Q55" s="6">
        <f>VLOOKUP(DATA_MAYO_202684[[#This Row],[ASER_]],D1_MAYO_202681[[ASESOR_CRR]:[META]],2,0)</f>
        <v>22800</v>
      </c>
      <c r="R55" t="s">
        <v>48</v>
      </c>
      <c r="X55">
        <v>550</v>
      </c>
      <c r="Y55">
        <v>10000</v>
      </c>
      <c r="AC55">
        <v>770</v>
      </c>
      <c r="AF55">
        <v>1900</v>
      </c>
      <c r="AK55" s="6">
        <v>1300</v>
      </c>
      <c r="AL55" s="6">
        <v>600</v>
      </c>
      <c r="AM55" s="6">
        <v>2500</v>
      </c>
      <c r="AN55" s="6"/>
      <c r="AO55" s="6"/>
      <c r="AP55" s="6">
        <v>6880</v>
      </c>
      <c r="AQ55" s="6"/>
      <c r="AR55" s="6"/>
      <c r="AS55" s="6"/>
      <c r="AT55" s="6">
        <v>1100</v>
      </c>
      <c r="AU55">
        <v>291</v>
      </c>
      <c r="AW55" s="54" t="str" cm="1">
        <f t="array" ref="AW5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O55" t="s">
        <v>637</v>
      </c>
      <c r="CP55" t="s">
        <v>3</v>
      </c>
      <c r="CQ55" t="s">
        <v>58</v>
      </c>
      <c r="CR55">
        <v>46168</v>
      </c>
      <c r="CS55">
        <v>1</v>
      </c>
      <c r="CT55">
        <v>1</v>
      </c>
      <c r="CV55">
        <v>1</v>
      </c>
      <c r="CX55">
        <v>4.3981481481481481E-4</v>
      </c>
      <c r="CY55">
        <v>4.3981481481481481E-4</v>
      </c>
      <c r="CZ55">
        <v>0.17812500000000001</v>
      </c>
      <c r="DA55">
        <v>0.17732638888888888</v>
      </c>
      <c r="DB55">
        <v>114</v>
      </c>
      <c r="DC55">
        <v>255</v>
      </c>
      <c r="DD55">
        <v>33</v>
      </c>
      <c r="DE55" t="s">
        <v>704</v>
      </c>
      <c r="DF55">
        <v>30639</v>
      </c>
      <c r="DG55">
        <v>0.28949999999999998</v>
      </c>
      <c r="DH55">
        <v>3</v>
      </c>
      <c r="DI55">
        <v>9.0899999999999995E-2</v>
      </c>
      <c r="DJ55">
        <v>5150</v>
      </c>
      <c r="DK55">
        <v>1717</v>
      </c>
      <c r="DL55">
        <v>5150</v>
      </c>
      <c r="DM55">
        <v>1</v>
      </c>
      <c r="DN55">
        <v>0.17949999999999999</v>
      </c>
      <c r="DO55">
        <v>98</v>
      </c>
      <c r="DP55">
        <v>1717</v>
      </c>
    </row>
    <row r="56" spans="1:120" x14ac:dyDescent="0.25">
      <c r="A56" s="34" t="str" cm="1">
        <f t="array" ref="A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CARLA VALENCIA</v>
      </c>
      <c r="C56" s="34" cm="1">
        <f t="array" ref="C56">_xlfn.XLOOKUP(1,(TablaMeta[CONCAT]=$M$3&amp;$N$3&amp;D1_MAYO_202681[[#This Row],[SUPER]])*(TablaMeta[SEGG]=D1_MAYO_202681[[#This Row],[SEGMENTO]]),TablaMeta[Meta_Asesor])</f>
        <v>38500</v>
      </c>
      <c r="D56" s="35">
        <f>IF(D1_MAYO_202681[[#This Row],[RECUPERO]]="VACACIONES","VACACIONES",IFERROR(D1_MAYO_202681[[#This Row],[RECUPERO]]/D1_MAYO_202681[[#This Row],[META]],""))</f>
        <v>0.12168831168831169</v>
      </c>
      <c r="E56" s="35" t="str">
        <f>D1_MAYO_202681[[#This Row],[SUPER]]</f>
        <v>SANDY</v>
      </c>
      <c r="F56" t="s">
        <v>174</v>
      </c>
      <c r="G56" s="36">
        <v>4685</v>
      </c>
      <c r="H56" s="34" cm="1">
        <f t="array" ref="H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6" s="60" cm="1">
        <f t="array" ref="I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6" s="60" t="str" cm="1">
        <f t="array" ref="J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6" s="60" t="str" cm="1">
        <f t="array" ref="K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DATA_MAYO_202684[[#This Row],[RECUPERO]]/DATA_MAYO_202684[[#This Row],[META]]</f>
        <v>0.94208053691275173</v>
      </c>
      <c r="N56" s="5" t="e">
        <f>6-ROUNDUP(_xlfn.RANK.EQ(DATA_MAYO_202684[[#This Row],[AL_AC]],DATA_MAYO_202684[AL_AC],0)/(COUNTA(DATA_MAYO_202684[AL_AC])/5),0)</f>
        <v>#N/A</v>
      </c>
      <c r="O56" s="54" t="str">
        <f>IFERROR(VLOOKUP(DATA_MAYO_202684[[#This Row],[ASER_]],$B:$G,4,0),"")</f>
        <v>JORGE</v>
      </c>
      <c r="P56" s="6">
        <f>SUM(DATA_MAYO_202684[[#This Row],[2]:[31]])</f>
        <v>42111</v>
      </c>
      <c r="Q56" s="6">
        <f>VLOOKUP(DATA_MAYO_202684[[#This Row],[ASER_]],D1_MAYO_202681[[ASESOR_CRR]:[META]],2,0)</f>
        <v>44700</v>
      </c>
      <c r="R56" t="s">
        <v>10</v>
      </c>
      <c r="W56">
        <v>16987</v>
      </c>
      <c r="AE56">
        <v>10300</v>
      </c>
      <c r="AF56">
        <v>2500</v>
      </c>
      <c r="AI56">
        <v>1000</v>
      </c>
      <c r="AK56" s="6">
        <v>4200</v>
      </c>
      <c r="AL56" s="6"/>
      <c r="AM56" s="6">
        <v>812</v>
      </c>
      <c r="AN56" s="6"/>
      <c r="AO56" s="6"/>
      <c r="AP56" s="6"/>
      <c r="AQ56" s="6"/>
      <c r="AR56" s="6"/>
      <c r="AS56" s="6">
        <v>435</v>
      </c>
      <c r="AT56" s="6">
        <v>5877</v>
      </c>
      <c r="AW56" s="54" t="str" cm="1">
        <f t="array" ref="AW5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O56" t="s">
        <v>637</v>
      </c>
      <c r="CP56" t="s">
        <v>3</v>
      </c>
      <c r="CQ56" t="s">
        <v>493</v>
      </c>
      <c r="CR56">
        <v>46156</v>
      </c>
      <c r="CS56">
        <v>1</v>
      </c>
      <c r="CT56">
        <v>1</v>
      </c>
      <c r="CV56">
        <v>1</v>
      </c>
      <c r="CX56">
        <v>1.7361111111111112E-4</v>
      </c>
      <c r="CY56">
        <v>1.7361111111111112E-4</v>
      </c>
      <c r="CZ56">
        <v>0.19256944444444443</v>
      </c>
      <c r="DA56">
        <v>0.13067129629629629</v>
      </c>
      <c r="DB56">
        <v>114</v>
      </c>
      <c r="DC56">
        <v>197</v>
      </c>
      <c r="DD56">
        <v>23</v>
      </c>
      <c r="DE56" t="s">
        <v>705</v>
      </c>
      <c r="DF56">
        <v>9687</v>
      </c>
      <c r="DG56">
        <v>0.20180000000000001</v>
      </c>
      <c r="DH56">
        <v>3</v>
      </c>
      <c r="DI56">
        <v>0.13039999999999999</v>
      </c>
      <c r="DJ56">
        <v>3150</v>
      </c>
      <c r="DK56">
        <v>1050</v>
      </c>
      <c r="DL56">
        <v>3150</v>
      </c>
      <c r="DM56">
        <v>1</v>
      </c>
      <c r="DN56">
        <v>0.1268</v>
      </c>
      <c r="DO56">
        <v>98</v>
      </c>
      <c r="DP56">
        <v>1050</v>
      </c>
    </row>
    <row r="57" spans="1:120" x14ac:dyDescent="0.25">
      <c r="A57" s="34" t="str" cm="1">
        <f t="array" ref="A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57" s="34" t="str" cm="1">
        <f t="array" ref="B5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DAVID SANCHEZ</v>
      </c>
      <c r="C57" s="34" t="e" cm="1">
        <f t="array" ref="C57">_xlfn.XLOOKUP(1,(TablaMeta[CONCAT]=$M$3&amp;$N$3&amp;D1_MAYO_202681[[#This Row],[SUPER]])*(TablaMeta[SEGG]=D1_MAYO_202681[[#This Row],[SEGMENTO]]),TablaMeta[Meta_Asesor])</f>
        <v>#N/A</v>
      </c>
      <c r="D57" s="35" t="str">
        <f>IF(D1_MAYO_202681[[#This Row],[RECUPERO]]="VACACIONES","VACACIONES",IFERROR(D1_MAYO_202681[[#This Row],[RECUPERO]]/D1_MAYO_202681[[#This Row],[META]],""))</f>
        <v/>
      </c>
      <c r="E57" s="35" t="str">
        <f>D1_MAYO_202681[[#This Row],[SUPER]]</f>
        <v>LICENCIA</v>
      </c>
      <c r="F57" t="s">
        <v>81</v>
      </c>
      <c r="G57" s="36">
        <v>11322</v>
      </c>
      <c r="H57" s="34" cm="1">
        <f t="array" ref="H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57" s="60" cm="1">
        <f t="array" ref="I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57" s="60" t="str" cm="1">
        <f t="array" ref="J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57" s="60" t="str" cm="1">
        <f t="array" ref="K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M57" s="5">
        <f>DATA_MAYO_202684[[#This Row],[RECUPERO]]/DATA_MAYO_202684[[#This Row],[META]]</f>
        <v>0.18261011419249593</v>
      </c>
      <c r="N57" s="5" t="e">
        <f>6-ROUNDUP(_xlfn.RANK.EQ(DATA_MAYO_202684[[#This Row],[AL_AC]],DATA_MAYO_202684[AL_AC],0)/(COUNTA(DATA_MAYO_202684[AL_AC])/5),0)</f>
        <v>#N/A</v>
      </c>
      <c r="O57" s="54" t="str">
        <f>IFERROR(VLOOKUP(DATA_MAYO_202684[[#This Row],[ASER_]],$B:$G,4,0),"")</f>
        <v>KENNETH</v>
      </c>
      <c r="P57" s="6">
        <f>SUM(DATA_MAYO_202684[[#This Row],[2]:[31]])</f>
        <v>11194</v>
      </c>
      <c r="Q57" s="6">
        <f>VLOOKUP(DATA_MAYO_202684[[#This Row],[ASER_]],D1_MAYO_202681[[ASESOR_CRR]:[META]],2,0)</f>
        <v>61300</v>
      </c>
      <c r="R57" t="s">
        <v>76</v>
      </c>
      <c r="W57">
        <v>500</v>
      </c>
      <c r="X57">
        <v>260</v>
      </c>
      <c r="AF57">
        <v>1500</v>
      </c>
      <c r="AJ57">
        <v>350</v>
      </c>
      <c r="AK57" s="6"/>
      <c r="AL57" s="6">
        <v>2930</v>
      </c>
      <c r="AM57" s="6">
        <v>1000</v>
      </c>
      <c r="AN57" s="6"/>
      <c r="AO57" s="6"/>
      <c r="AP57" s="6"/>
      <c r="AQ57" s="6">
        <v>1900</v>
      </c>
      <c r="AR57" s="6"/>
      <c r="AS57" s="6">
        <v>254</v>
      </c>
      <c r="AT57" s="6">
        <v>2500</v>
      </c>
      <c r="AW57" s="54" t="str" cm="1">
        <f t="array" ref="AW5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CO57" t="s">
        <v>637</v>
      </c>
      <c r="CP57" t="s">
        <v>2</v>
      </c>
      <c r="CQ57" t="s">
        <v>24</v>
      </c>
      <c r="CR57">
        <v>46160</v>
      </c>
      <c r="CS57">
        <v>1</v>
      </c>
      <c r="CT57">
        <v>1</v>
      </c>
      <c r="CV57">
        <v>1</v>
      </c>
      <c r="CX57">
        <v>6.9444444444444447E-4</v>
      </c>
      <c r="CY57">
        <v>6.9444444444444447E-4</v>
      </c>
      <c r="CZ57">
        <v>0.17578703703703705</v>
      </c>
      <c r="DA57">
        <v>0.17126157407407408</v>
      </c>
      <c r="DB57">
        <v>37</v>
      </c>
      <c r="DC57">
        <v>86</v>
      </c>
      <c r="DD57">
        <v>16</v>
      </c>
      <c r="DE57">
        <v>2</v>
      </c>
      <c r="DF57">
        <v>30990</v>
      </c>
      <c r="DG57">
        <v>0.43240000000000001</v>
      </c>
      <c r="DH57">
        <v>2</v>
      </c>
      <c r="DI57">
        <v>0.125</v>
      </c>
      <c r="DJ57">
        <v>9500</v>
      </c>
      <c r="DK57">
        <v>4750</v>
      </c>
      <c r="DL57">
        <v>9500</v>
      </c>
      <c r="DM57">
        <v>1</v>
      </c>
      <c r="DN57">
        <v>0.1336</v>
      </c>
      <c r="DO57">
        <v>96</v>
      </c>
      <c r="DP57">
        <v>4750</v>
      </c>
    </row>
    <row r="58" spans="1:120" x14ac:dyDescent="0.25">
      <c r="M58" s="5">
        <f>DATA_MAYO_202684[[#This Row],[RECUPERO]]/DATA_MAYO_202684[[#This Row],[META]]</f>
        <v>0.16850828729281769</v>
      </c>
      <c r="N58" s="5" t="e">
        <f>6-ROUNDUP(_xlfn.RANK.EQ(DATA_MAYO_202684[[#This Row],[AL_AC]],DATA_MAYO_202684[AL_AC],0)/(COUNTA(DATA_MAYO_202684[AL_AC])/5),0)</f>
        <v>#N/A</v>
      </c>
      <c r="O58" s="54" t="str">
        <f>IFERROR(VLOOKUP(DATA_MAYO_202684[[#This Row],[ASER_]],$B:$G,4,0),"")</f>
        <v>LISELY</v>
      </c>
      <c r="P58" s="6">
        <f>SUM(DATA_MAYO_202684[[#This Row],[2]:[31]])</f>
        <v>3050</v>
      </c>
      <c r="Q58" s="6">
        <f>VLOOKUP(DATA_MAYO_202684[[#This Row],[ASER_]],D1_MAYO_202681[[ASESOR_CRR]:[META]],2,0)</f>
        <v>18100</v>
      </c>
      <c r="R58" t="s">
        <v>601</v>
      </c>
      <c r="Y58">
        <v>1800</v>
      </c>
      <c r="AE58">
        <v>500</v>
      </c>
      <c r="AF58">
        <v>250</v>
      </c>
      <c r="AK58" s="6"/>
      <c r="AL58" s="6"/>
      <c r="AM58" s="6"/>
      <c r="AN58" s="6"/>
      <c r="AO58" s="6"/>
      <c r="AP58" s="6">
        <v>500</v>
      </c>
      <c r="AQ58" s="6"/>
      <c r="AR58" s="6"/>
      <c r="AS58" s="6"/>
      <c r="AT58" s="6"/>
      <c r="AW58" s="54" t="str" cm="1">
        <f t="array" ref="AW5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CO58" t="s">
        <v>637</v>
      </c>
      <c r="CP58" t="s">
        <v>2</v>
      </c>
      <c r="CQ58" t="s">
        <v>65</v>
      </c>
      <c r="CR58">
        <v>46163</v>
      </c>
      <c r="CS58">
        <v>1</v>
      </c>
      <c r="CT58">
        <v>1</v>
      </c>
      <c r="CV58">
        <v>1</v>
      </c>
      <c r="CX58">
        <v>3.3564814814814812E-4</v>
      </c>
      <c r="CY58">
        <v>3.3564814814814812E-4</v>
      </c>
      <c r="CZ58">
        <v>0.20640046296296297</v>
      </c>
      <c r="DA58">
        <v>0.12927083333333333</v>
      </c>
      <c r="DB58">
        <v>46</v>
      </c>
      <c r="DC58">
        <v>100</v>
      </c>
      <c r="DD58">
        <v>12</v>
      </c>
      <c r="DE58" t="s">
        <v>706</v>
      </c>
      <c r="DF58">
        <v>6998</v>
      </c>
      <c r="DG58">
        <v>0.26090000000000002</v>
      </c>
      <c r="DH58">
        <v>3</v>
      </c>
      <c r="DI58">
        <v>0.25</v>
      </c>
      <c r="DJ58">
        <v>2439</v>
      </c>
      <c r="DK58">
        <v>813</v>
      </c>
      <c r="DL58">
        <v>2439</v>
      </c>
      <c r="DM58">
        <v>1</v>
      </c>
      <c r="DN58">
        <v>0.18240000000000001</v>
      </c>
      <c r="DO58">
        <v>96</v>
      </c>
      <c r="DP58">
        <v>813</v>
      </c>
    </row>
    <row r="59" spans="1:120" x14ac:dyDescent="0.25">
      <c r="CO59" t="s">
        <v>637</v>
      </c>
      <c r="CP59" t="s">
        <v>6</v>
      </c>
      <c r="CQ59" t="s">
        <v>35</v>
      </c>
      <c r="CR59">
        <v>46157</v>
      </c>
      <c r="CS59">
        <v>1</v>
      </c>
      <c r="CT59">
        <v>1</v>
      </c>
      <c r="CV59">
        <v>1</v>
      </c>
      <c r="CX59">
        <v>1.273148148148148E-4</v>
      </c>
      <c r="CY59">
        <v>1.273148148148148E-4</v>
      </c>
      <c r="CZ59">
        <v>0.16722222222222222</v>
      </c>
      <c r="DA59">
        <v>0.17499999999999999</v>
      </c>
      <c r="DB59">
        <v>39</v>
      </c>
      <c r="DC59">
        <v>61</v>
      </c>
      <c r="DD59">
        <v>13</v>
      </c>
      <c r="DE59" t="s">
        <v>707</v>
      </c>
      <c r="DF59">
        <v>45181</v>
      </c>
      <c r="DG59">
        <v>0.33329999999999999</v>
      </c>
      <c r="DH59">
        <v>2</v>
      </c>
      <c r="DI59">
        <v>0.15379999999999999</v>
      </c>
      <c r="DJ59">
        <v>2430</v>
      </c>
      <c r="DK59">
        <v>1215</v>
      </c>
      <c r="DL59">
        <v>2430</v>
      </c>
      <c r="DM59">
        <v>1</v>
      </c>
      <c r="DN59">
        <v>0.28870000000000001</v>
      </c>
      <c r="DO59">
        <v>96</v>
      </c>
      <c r="DP59">
        <v>1215</v>
      </c>
    </row>
    <row r="60" spans="1:120" x14ac:dyDescent="0.25">
      <c r="CO60" t="s">
        <v>637</v>
      </c>
      <c r="CP60" t="s">
        <v>6</v>
      </c>
      <c r="CQ60" t="s">
        <v>35</v>
      </c>
      <c r="CR60">
        <v>46170</v>
      </c>
      <c r="CS60">
        <v>1</v>
      </c>
      <c r="CT60">
        <v>1</v>
      </c>
      <c r="CV60">
        <v>1</v>
      </c>
      <c r="CX60">
        <v>2.3148148148148147E-5</v>
      </c>
      <c r="CY60">
        <v>2.3148148148148147E-5</v>
      </c>
      <c r="CZ60">
        <v>0.13620370370370372</v>
      </c>
      <c r="DA60">
        <v>0.20118055555555556</v>
      </c>
      <c r="DB60">
        <v>60</v>
      </c>
      <c r="DC60">
        <v>103</v>
      </c>
      <c r="DD60">
        <v>19</v>
      </c>
      <c r="DE60" t="s">
        <v>694</v>
      </c>
      <c r="DF60">
        <v>36544</v>
      </c>
      <c r="DG60">
        <v>0.31669999999999998</v>
      </c>
      <c r="DH60">
        <v>2</v>
      </c>
      <c r="DI60">
        <v>0.1053</v>
      </c>
      <c r="DJ60">
        <v>1800</v>
      </c>
      <c r="DK60">
        <v>900</v>
      </c>
      <c r="DL60">
        <v>1800</v>
      </c>
      <c r="DM60">
        <v>1</v>
      </c>
      <c r="DN60">
        <v>0.1164</v>
      </c>
      <c r="DO60">
        <v>96</v>
      </c>
      <c r="DP60">
        <v>900</v>
      </c>
    </row>
    <row r="61" spans="1:120" x14ac:dyDescent="0.25">
      <c r="CO61" t="s">
        <v>637</v>
      </c>
      <c r="CP61" t="s">
        <v>6</v>
      </c>
      <c r="CQ61" t="s">
        <v>97</v>
      </c>
      <c r="CR61">
        <v>46164</v>
      </c>
      <c r="CS61">
        <v>1</v>
      </c>
      <c r="CT61">
        <v>1</v>
      </c>
      <c r="CV61">
        <v>1</v>
      </c>
      <c r="CX61">
        <v>2.3148148148148147E-5</v>
      </c>
      <c r="CY61">
        <v>2.3148148148148147E-5</v>
      </c>
      <c r="CZ61">
        <v>0.19712962962962963</v>
      </c>
      <c r="DA61">
        <v>0.1408912037037037</v>
      </c>
      <c r="DB61">
        <v>119</v>
      </c>
      <c r="DC61">
        <v>153</v>
      </c>
      <c r="DD61">
        <v>14</v>
      </c>
      <c r="DE61" t="s">
        <v>708</v>
      </c>
      <c r="DF61">
        <v>14519</v>
      </c>
      <c r="DG61">
        <v>0.1176</v>
      </c>
      <c r="DH61">
        <v>1</v>
      </c>
      <c r="DI61">
        <v>7.1400000000000005E-2</v>
      </c>
      <c r="DJ61">
        <v>130</v>
      </c>
      <c r="DK61">
        <v>130</v>
      </c>
      <c r="DL61">
        <v>130</v>
      </c>
      <c r="DM61">
        <v>1</v>
      </c>
      <c r="DN61">
        <v>0.1855</v>
      </c>
      <c r="DO61">
        <v>96</v>
      </c>
      <c r="DP61">
        <v>130</v>
      </c>
    </row>
    <row r="62" spans="1:120" x14ac:dyDescent="0.25">
      <c r="CO62" t="s">
        <v>637</v>
      </c>
      <c r="CP62" t="s">
        <v>7</v>
      </c>
      <c r="CQ62" t="s">
        <v>60</v>
      </c>
      <c r="CR62">
        <v>46164</v>
      </c>
      <c r="CS62">
        <v>1</v>
      </c>
      <c r="CT62">
        <v>1</v>
      </c>
      <c r="CV62">
        <v>1</v>
      </c>
      <c r="CX62">
        <v>9.2592592592592588E-5</v>
      </c>
      <c r="CY62">
        <v>9.2592592592592588E-5</v>
      </c>
      <c r="CZ62">
        <v>0.18922453703703704</v>
      </c>
      <c r="DA62">
        <v>0.13295138888888888</v>
      </c>
      <c r="DB62">
        <v>116</v>
      </c>
      <c r="DC62">
        <v>141</v>
      </c>
      <c r="DD62">
        <v>5</v>
      </c>
      <c r="DE62">
        <v>2.6</v>
      </c>
      <c r="DF62">
        <v>19922</v>
      </c>
      <c r="DG62">
        <v>4.3099999999999999E-2</v>
      </c>
      <c r="DH62">
        <v>1</v>
      </c>
      <c r="DI62">
        <v>0.2</v>
      </c>
      <c r="DJ62">
        <v>3116</v>
      </c>
      <c r="DK62">
        <v>3116</v>
      </c>
      <c r="DL62">
        <v>3116</v>
      </c>
      <c r="DM62">
        <v>1.0001</v>
      </c>
      <c r="DN62">
        <v>0.18010000000000001</v>
      </c>
      <c r="DO62">
        <v>96</v>
      </c>
      <c r="DP62">
        <v>3116</v>
      </c>
    </row>
    <row r="63" spans="1:120" x14ac:dyDescent="0.25">
      <c r="CO63" t="s">
        <v>637</v>
      </c>
      <c r="CP63" t="s">
        <v>7</v>
      </c>
      <c r="CQ63" t="s">
        <v>60</v>
      </c>
      <c r="CR63">
        <v>46168</v>
      </c>
      <c r="CS63">
        <v>1</v>
      </c>
      <c r="CT63">
        <v>1</v>
      </c>
      <c r="CV63">
        <v>1</v>
      </c>
      <c r="CX63">
        <v>3.3564814814814812E-4</v>
      </c>
      <c r="CY63">
        <v>3.3564814814814812E-4</v>
      </c>
      <c r="CZ63">
        <v>0.19028935185185186</v>
      </c>
      <c r="DA63">
        <v>0.12444444444444444</v>
      </c>
      <c r="DB63">
        <v>153</v>
      </c>
      <c r="DC63">
        <v>213</v>
      </c>
      <c r="DD63">
        <v>9</v>
      </c>
      <c r="DE63" t="s">
        <v>709</v>
      </c>
      <c r="DF63">
        <v>49226</v>
      </c>
      <c r="DG63">
        <v>5.8799999999999998E-2</v>
      </c>
      <c r="DH63">
        <v>1</v>
      </c>
      <c r="DI63">
        <v>0.1111</v>
      </c>
      <c r="DJ63">
        <v>1600</v>
      </c>
      <c r="DK63">
        <v>1600</v>
      </c>
      <c r="DL63">
        <v>1600</v>
      </c>
      <c r="DM63">
        <v>1</v>
      </c>
      <c r="DN63">
        <v>0.2286</v>
      </c>
      <c r="DO63">
        <v>96</v>
      </c>
      <c r="DP63">
        <v>1600</v>
      </c>
    </row>
    <row r="64" spans="1:120" x14ac:dyDescent="0.25">
      <c r="CO64" t="s">
        <v>637</v>
      </c>
      <c r="CP64" t="s">
        <v>7</v>
      </c>
      <c r="CQ64" t="s">
        <v>61</v>
      </c>
      <c r="CR64">
        <v>46150</v>
      </c>
      <c r="CS64">
        <v>1</v>
      </c>
      <c r="CT64">
        <v>1</v>
      </c>
      <c r="CV64">
        <v>1</v>
      </c>
      <c r="CX64">
        <v>3.460648148148148E-3</v>
      </c>
      <c r="CY64">
        <v>3.460648148148148E-3</v>
      </c>
      <c r="CZ64">
        <v>0.18626157407407407</v>
      </c>
      <c r="DA64">
        <v>9.9513888888888888E-2</v>
      </c>
      <c r="DB64">
        <v>80</v>
      </c>
      <c r="DC64">
        <v>171</v>
      </c>
      <c r="DD64">
        <v>9</v>
      </c>
      <c r="DE64">
        <v>2</v>
      </c>
      <c r="DF64">
        <v>24544</v>
      </c>
      <c r="DG64">
        <v>0.1125</v>
      </c>
      <c r="DH64">
        <v>1</v>
      </c>
      <c r="DI64">
        <v>0.1111</v>
      </c>
      <c r="DJ64">
        <v>8000</v>
      </c>
      <c r="DK64">
        <v>8000</v>
      </c>
      <c r="DL64">
        <v>8000</v>
      </c>
      <c r="DM64">
        <v>1</v>
      </c>
      <c r="DN64">
        <v>0.10829999999999999</v>
      </c>
      <c r="DO64">
        <v>96</v>
      </c>
      <c r="DP64">
        <v>8000</v>
      </c>
    </row>
    <row r="65" spans="93:120" x14ac:dyDescent="0.25">
      <c r="CO65" t="s">
        <v>637</v>
      </c>
      <c r="CP65" t="s">
        <v>7</v>
      </c>
      <c r="CQ65" t="s">
        <v>80</v>
      </c>
      <c r="CR65">
        <v>46169</v>
      </c>
      <c r="CS65">
        <v>1</v>
      </c>
      <c r="CT65">
        <v>1</v>
      </c>
      <c r="CV65">
        <v>1</v>
      </c>
      <c r="CX65">
        <v>5.7870370370370373E-5</v>
      </c>
      <c r="CY65">
        <v>5.7870370370370373E-5</v>
      </c>
      <c r="CZ65">
        <v>0.15865740740740741</v>
      </c>
      <c r="DA65">
        <v>0.18075231481481482</v>
      </c>
      <c r="DB65">
        <v>91</v>
      </c>
      <c r="DC65">
        <v>186</v>
      </c>
      <c r="DD65">
        <v>10</v>
      </c>
      <c r="DE65">
        <v>3.1</v>
      </c>
      <c r="DF65">
        <v>32263</v>
      </c>
      <c r="DG65">
        <v>0.1099</v>
      </c>
      <c r="DH65">
        <v>1</v>
      </c>
      <c r="DI65">
        <v>0.1</v>
      </c>
      <c r="DJ65">
        <v>8500</v>
      </c>
      <c r="DK65">
        <v>8500</v>
      </c>
      <c r="DL65">
        <v>8500</v>
      </c>
      <c r="DM65">
        <v>1</v>
      </c>
      <c r="DN65">
        <v>0.13969999999999999</v>
      </c>
      <c r="DO65">
        <v>96</v>
      </c>
      <c r="DP65">
        <v>8500</v>
      </c>
    </row>
    <row r="66" spans="93:120" x14ac:dyDescent="0.25">
      <c r="CO66" t="s">
        <v>637</v>
      </c>
      <c r="CP66" t="s">
        <v>7</v>
      </c>
      <c r="CQ66" t="s">
        <v>80</v>
      </c>
      <c r="CR66">
        <v>46171</v>
      </c>
      <c r="CS66">
        <v>1</v>
      </c>
      <c r="CT66">
        <v>1</v>
      </c>
      <c r="CV66">
        <v>1</v>
      </c>
      <c r="CX66">
        <v>2.3148148148148147E-5</v>
      </c>
      <c r="CY66">
        <v>2.3148148148148147E-5</v>
      </c>
      <c r="CZ66">
        <v>8.6458333333333331E-2</v>
      </c>
      <c r="DA66">
        <v>0.2928472222222222</v>
      </c>
      <c r="DB66">
        <v>68</v>
      </c>
      <c r="DC66">
        <v>150</v>
      </c>
      <c r="DD66">
        <v>9</v>
      </c>
      <c r="DE66" t="s">
        <v>710</v>
      </c>
      <c r="DF66">
        <v>32391</v>
      </c>
      <c r="DG66">
        <v>0.13239999999999999</v>
      </c>
      <c r="DH66">
        <v>2</v>
      </c>
      <c r="DI66">
        <v>0.22220000000000001</v>
      </c>
      <c r="DJ66">
        <v>8260</v>
      </c>
      <c r="DK66">
        <v>4130</v>
      </c>
      <c r="DL66">
        <v>8260</v>
      </c>
      <c r="DM66">
        <v>1</v>
      </c>
      <c r="DN66">
        <v>0.16289999999999999</v>
      </c>
      <c r="DO66">
        <v>96</v>
      </c>
      <c r="DP66">
        <v>4130</v>
      </c>
    </row>
    <row r="67" spans="93:120" x14ac:dyDescent="0.25">
      <c r="CO67" t="s">
        <v>637</v>
      </c>
      <c r="CP67" t="s">
        <v>7</v>
      </c>
      <c r="CQ67" t="s">
        <v>72</v>
      </c>
      <c r="CR67">
        <v>46148</v>
      </c>
      <c r="CS67">
        <v>1</v>
      </c>
      <c r="CT67">
        <v>1</v>
      </c>
      <c r="CV67">
        <v>1</v>
      </c>
      <c r="CX67">
        <v>1.5046296296296297E-4</v>
      </c>
      <c r="CY67">
        <v>1.5046296296296297E-4</v>
      </c>
      <c r="CZ67">
        <v>0.17059027777777777</v>
      </c>
      <c r="DA67">
        <v>0.14596064814814816</v>
      </c>
      <c r="DB67">
        <v>140</v>
      </c>
      <c r="DC67">
        <v>392</v>
      </c>
      <c r="DD67">
        <v>20</v>
      </c>
      <c r="DE67">
        <v>1.65</v>
      </c>
      <c r="DF67">
        <v>19890</v>
      </c>
      <c r="DG67">
        <v>0.1429</v>
      </c>
      <c r="DH67">
        <v>2</v>
      </c>
      <c r="DI67">
        <v>0.1</v>
      </c>
      <c r="DJ67">
        <v>11300</v>
      </c>
      <c r="DK67">
        <v>5650</v>
      </c>
      <c r="DL67">
        <v>11300</v>
      </c>
      <c r="DM67">
        <v>1</v>
      </c>
      <c r="DN67">
        <v>0.1074</v>
      </c>
      <c r="DO67">
        <v>96</v>
      </c>
      <c r="DP67">
        <v>5650</v>
      </c>
    </row>
    <row r="68" spans="93:120" x14ac:dyDescent="0.25">
      <c r="CO68" t="s">
        <v>637</v>
      </c>
      <c r="CP68" t="s">
        <v>7</v>
      </c>
      <c r="CQ68" t="s">
        <v>12</v>
      </c>
      <c r="CR68">
        <v>46156</v>
      </c>
      <c r="CS68">
        <v>1</v>
      </c>
      <c r="CT68">
        <v>1</v>
      </c>
      <c r="CV68">
        <v>1</v>
      </c>
      <c r="CX68">
        <v>5.7870370370370373E-5</v>
      </c>
      <c r="CY68">
        <v>5.7870370370370373E-5</v>
      </c>
      <c r="CZ68">
        <v>0.17006944444444444</v>
      </c>
      <c r="DA68">
        <v>0.16846064814814815</v>
      </c>
      <c r="DB68">
        <v>105</v>
      </c>
      <c r="DC68">
        <v>316</v>
      </c>
      <c r="DD68">
        <v>20</v>
      </c>
      <c r="DE68">
        <v>1.65</v>
      </c>
      <c r="DF68">
        <v>21473</v>
      </c>
      <c r="DG68">
        <v>0.1905</v>
      </c>
      <c r="DH68">
        <v>1</v>
      </c>
      <c r="DI68">
        <v>0.05</v>
      </c>
      <c r="DJ68">
        <v>300</v>
      </c>
      <c r="DK68">
        <v>300</v>
      </c>
      <c r="DL68">
        <v>300</v>
      </c>
      <c r="DM68">
        <v>1</v>
      </c>
      <c r="DN68">
        <v>0.2094</v>
      </c>
      <c r="DO68">
        <v>96</v>
      </c>
      <c r="DP68">
        <v>300</v>
      </c>
    </row>
    <row r="69" spans="93:120" x14ac:dyDescent="0.25">
      <c r="CO69" t="s">
        <v>637</v>
      </c>
      <c r="CP69" t="s">
        <v>7</v>
      </c>
      <c r="CQ69" t="s">
        <v>12</v>
      </c>
      <c r="CR69">
        <v>46160</v>
      </c>
      <c r="CS69">
        <v>1</v>
      </c>
      <c r="CT69">
        <v>1</v>
      </c>
      <c r="CV69">
        <v>1</v>
      </c>
      <c r="CX69">
        <v>2.8935185185185184E-4</v>
      </c>
      <c r="CY69">
        <v>2.8935185185185184E-4</v>
      </c>
      <c r="CZ69">
        <v>0.19226851851851851</v>
      </c>
      <c r="DA69">
        <v>0.14787037037037037</v>
      </c>
      <c r="DB69">
        <v>68</v>
      </c>
      <c r="DC69">
        <v>200</v>
      </c>
      <c r="DD69">
        <v>20</v>
      </c>
      <c r="DE69">
        <v>1.8</v>
      </c>
      <c r="DF69">
        <v>24854</v>
      </c>
      <c r="DG69">
        <v>0.29409999999999997</v>
      </c>
      <c r="DH69">
        <v>3</v>
      </c>
      <c r="DI69">
        <v>0.15</v>
      </c>
      <c r="DJ69">
        <v>9128</v>
      </c>
      <c r="DK69">
        <v>3043</v>
      </c>
      <c r="DL69">
        <v>9128</v>
      </c>
      <c r="DM69">
        <v>1</v>
      </c>
      <c r="DN69">
        <v>0.1113</v>
      </c>
      <c r="DO69">
        <v>96</v>
      </c>
      <c r="DP69">
        <v>3043</v>
      </c>
    </row>
    <row r="70" spans="93:120" x14ac:dyDescent="0.25">
      <c r="CO70" t="s">
        <v>637</v>
      </c>
      <c r="CP70" t="s">
        <v>7</v>
      </c>
      <c r="CQ70" t="s">
        <v>59</v>
      </c>
      <c r="CR70">
        <v>46147</v>
      </c>
      <c r="CS70">
        <v>1</v>
      </c>
      <c r="CT70">
        <v>1</v>
      </c>
      <c r="CV70">
        <v>1</v>
      </c>
      <c r="CX70">
        <v>2.0370370370370369E-3</v>
      </c>
      <c r="CY70">
        <v>2.0370370370370369E-3</v>
      </c>
      <c r="CZ70">
        <v>0.28916666666666668</v>
      </c>
      <c r="DA70">
        <v>0.1340625</v>
      </c>
      <c r="DB70">
        <v>271</v>
      </c>
      <c r="DC70">
        <v>457</v>
      </c>
      <c r="DD70">
        <v>22</v>
      </c>
      <c r="DE70" t="s">
        <v>684</v>
      </c>
      <c r="DF70">
        <v>31931</v>
      </c>
      <c r="DG70">
        <v>8.1199999999999994E-2</v>
      </c>
      <c r="DH70">
        <v>2</v>
      </c>
      <c r="DI70">
        <v>9.0899999999999995E-2</v>
      </c>
      <c r="DJ70">
        <v>6600</v>
      </c>
      <c r="DK70">
        <v>3300</v>
      </c>
      <c r="DL70">
        <v>5600</v>
      </c>
      <c r="DM70">
        <v>0.84850000000000003</v>
      </c>
      <c r="DN70">
        <v>0.10100000000000001</v>
      </c>
      <c r="DO70">
        <v>96</v>
      </c>
      <c r="DP70">
        <v>5600</v>
      </c>
    </row>
    <row r="71" spans="93:120" x14ac:dyDescent="0.25">
      <c r="CO71" t="s">
        <v>637</v>
      </c>
      <c r="CP71" t="s">
        <v>7</v>
      </c>
      <c r="CQ71" t="s">
        <v>59</v>
      </c>
      <c r="CR71">
        <v>46170</v>
      </c>
      <c r="CS71">
        <v>1</v>
      </c>
      <c r="CT71">
        <v>1</v>
      </c>
      <c r="CV71">
        <v>1</v>
      </c>
      <c r="CX71">
        <v>1.3888888888888889E-4</v>
      </c>
      <c r="CY71">
        <v>1.3888888888888889E-4</v>
      </c>
      <c r="CZ71">
        <v>0.10421296296296297</v>
      </c>
      <c r="DA71">
        <v>0.24332175925925925</v>
      </c>
      <c r="DB71">
        <v>86</v>
      </c>
      <c r="DC71">
        <v>167</v>
      </c>
      <c r="DD71">
        <v>11</v>
      </c>
      <c r="DE71" t="s">
        <v>674</v>
      </c>
      <c r="DF71">
        <v>48231</v>
      </c>
      <c r="DG71">
        <v>0.12790000000000001</v>
      </c>
      <c r="DH71">
        <v>2</v>
      </c>
      <c r="DI71">
        <v>0.18179999999999999</v>
      </c>
      <c r="DJ71">
        <v>7200</v>
      </c>
      <c r="DK71">
        <v>3600</v>
      </c>
      <c r="DL71">
        <v>7200</v>
      </c>
      <c r="DM71">
        <v>1</v>
      </c>
      <c r="DN71">
        <v>8.6099999999999996E-2</v>
      </c>
      <c r="DO71">
        <v>96</v>
      </c>
      <c r="DP71">
        <v>3600</v>
      </c>
    </row>
    <row r="72" spans="93:120" x14ac:dyDescent="0.25">
      <c r="CO72" t="s">
        <v>637</v>
      </c>
      <c r="CP72" t="s">
        <v>604</v>
      </c>
      <c r="CQ72" t="s">
        <v>495</v>
      </c>
      <c r="CR72">
        <v>46164</v>
      </c>
      <c r="CS72">
        <v>1</v>
      </c>
      <c r="CT72">
        <v>1</v>
      </c>
      <c r="CV72">
        <v>1</v>
      </c>
      <c r="CX72">
        <v>1.7361111111111112E-4</v>
      </c>
      <c r="CY72">
        <v>1.7361111111111112E-4</v>
      </c>
      <c r="CZ72">
        <v>0.19339120370370369</v>
      </c>
      <c r="DA72">
        <v>0.15710648148148149</v>
      </c>
      <c r="DB72">
        <v>99</v>
      </c>
      <c r="DC72">
        <v>270</v>
      </c>
      <c r="DD72">
        <v>17</v>
      </c>
      <c r="DE72" t="s">
        <v>673</v>
      </c>
      <c r="DF72">
        <v>23997</v>
      </c>
      <c r="DG72">
        <v>0.17169999999999999</v>
      </c>
      <c r="DH72">
        <v>2</v>
      </c>
      <c r="DI72">
        <v>0.1176</v>
      </c>
      <c r="DJ72">
        <v>5500</v>
      </c>
      <c r="DK72">
        <v>2750</v>
      </c>
      <c r="DL72">
        <v>5500</v>
      </c>
      <c r="DM72">
        <v>1</v>
      </c>
      <c r="DN72">
        <v>0.1042</v>
      </c>
      <c r="DO72">
        <v>96</v>
      </c>
      <c r="DP72">
        <v>2750</v>
      </c>
    </row>
    <row r="73" spans="93:120" x14ac:dyDescent="0.25">
      <c r="CO73" t="s">
        <v>637</v>
      </c>
      <c r="CP73" t="s">
        <v>604</v>
      </c>
      <c r="CQ73" t="s">
        <v>599</v>
      </c>
      <c r="CR73">
        <v>46160</v>
      </c>
      <c r="CS73">
        <v>1</v>
      </c>
      <c r="CT73">
        <v>1</v>
      </c>
      <c r="CV73">
        <v>1</v>
      </c>
      <c r="CX73">
        <v>9.2592592592592588E-5</v>
      </c>
      <c r="CY73">
        <v>9.2592592592592588E-5</v>
      </c>
      <c r="CZ73">
        <v>0.19</v>
      </c>
      <c r="DA73">
        <v>0.12989583333333332</v>
      </c>
      <c r="DB73">
        <v>114</v>
      </c>
      <c r="DC73">
        <v>150</v>
      </c>
      <c r="DD73">
        <v>26</v>
      </c>
      <c r="DE73" t="s">
        <v>711</v>
      </c>
      <c r="DF73">
        <v>7631</v>
      </c>
      <c r="DG73">
        <v>0.2281</v>
      </c>
      <c r="DH73">
        <v>3</v>
      </c>
      <c r="DI73">
        <v>0.1154</v>
      </c>
      <c r="DJ73">
        <v>725</v>
      </c>
      <c r="DK73">
        <v>242</v>
      </c>
      <c r="DL73">
        <v>725</v>
      </c>
      <c r="DM73">
        <v>1</v>
      </c>
      <c r="DN73">
        <v>0.42259999999999998</v>
      </c>
      <c r="DO73">
        <v>96</v>
      </c>
      <c r="DP73">
        <v>242</v>
      </c>
    </row>
    <row r="74" spans="93:120" x14ac:dyDescent="0.25">
      <c r="CO74" t="s">
        <v>637</v>
      </c>
      <c r="CP74" t="s">
        <v>3</v>
      </c>
      <c r="CQ74" t="s">
        <v>58</v>
      </c>
      <c r="CR74">
        <v>46169</v>
      </c>
      <c r="CS74">
        <v>1</v>
      </c>
      <c r="CT74">
        <v>1</v>
      </c>
      <c r="CV74">
        <v>1</v>
      </c>
      <c r="CX74">
        <v>5.7870370370370373E-5</v>
      </c>
      <c r="CY74">
        <v>5.7870370370370373E-5</v>
      </c>
      <c r="CZ74">
        <v>0.18001157407407409</v>
      </c>
      <c r="DA74">
        <v>0.15675925925925926</v>
      </c>
      <c r="DB74">
        <v>75</v>
      </c>
      <c r="DC74">
        <v>224</v>
      </c>
      <c r="DD74">
        <v>30</v>
      </c>
      <c r="DE74">
        <v>2</v>
      </c>
      <c r="DF74">
        <v>33576</v>
      </c>
      <c r="DG74">
        <v>0.4</v>
      </c>
      <c r="DH74">
        <v>4</v>
      </c>
      <c r="DI74">
        <v>0.1333</v>
      </c>
      <c r="DJ74">
        <v>4663</v>
      </c>
      <c r="DK74">
        <v>1166</v>
      </c>
      <c r="DL74">
        <v>4063</v>
      </c>
      <c r="DM74">
        <v>0.87129999999999996</v>
      </c>
      <c r="DN74">
        <v>0.1484</v>
      </c>
      <c r="DO74">
        <v>96</v>
      </c>
      <c r="DP74">
        <v>1354</v>
      </c>
    </row>
    <row r="75" spans="93:120" x14ac:dyDescent="0.25">
      <c r="CO75" t="s">
        <v>637</v>
      </c>
      <c r="CP75" t="s">
        <v>3</v>
      </c>
      <c r="CQ75" t="s">
        <v>85</v>
      </c>
      <c r="CR75">
        <v>46172</v>
      </c>
      <c r="CS75">
        <v>1</v>
      </c>
      <c r="CT75">
        <v>1</v>
      </c>
      <c r="CU75">
        <v>1</v>
      </c>
      <c r="CX75">
        <v>2.2256944444444444E-2</v>
      </c>
      <c r="CY75">
        <v>2.2256944444444444E-2</v>
      </c>
      <c r="CZ75">
        <v>0.10614583333333333</v>
      </c>
      <c r="DA75">
        <v>6.8981481481481477E-2</v>
      </c>
      <c r="DB75">
        <v>27</v>
      </c>
      <c r="DC75">
        <v>57</v>
      </c>
      <c r="DD75">
        <v>7</v>
      </c>
      <c r="DE75">
        <v>1</v>
      </c>
      <c r="DF75">
        <v>9954</v>
      </c>
      <c r="DG75">
        <v>0.25929999999999997</v>
      </c>
      <c r="DH75">
        <v>1</v>
      </c>
      <c r="DI75">
        <v>0.1429</v>
      </c>
      <c r="DJ75">
        <v>144</v>
      </c>
      <c r="DK75">
        <v>144</v>
      </c>
      <c r="DO75">
        <v>96</v>
      </c>
    </row>
    <row r="76" spans="93:120" x14ac:dyDescent="0.25">
      <c r="CO76" t="s">
        <v>637</v>
      </c>
      <c r="CP76" t="s">
        <v>3</v>
      </c>
      <c r="CQ76" t="s">
        <v>32</v>
      </c>
      <c r="CR76">
        <v>46172</v>
      </c>
      <c r="CS76">
        <v>1</v>
      </c>
      <c r="CT76">
        <v>1</v>
      </c>
      <c r="CU76">
        <v>1</v>
      </c>
      <c r="CX76">
        <v>1.4409722222222223E-2</v>
      </c>
      <c r="CY76">
        <v>1.4409722222222223E-2</v>
      </c>
      <c r="CZ76">
        <v>0.15818287037037038</v>
      </c>
      <c r="DA76">
        <v>2.0833333333333332E-2</v>
      </c>
      <c r="DB76">
        <v>63</v>
      </c>
      <c r="DC76">
        <v>113</v>
      </c>
      <c r="DD76">
        <v>26</v>
      </c>
      <c r="DE76" t="s">
        <v>712</v>
      </c>
      <c r="DF76">
        <v>25372</v>
      </c>
      <c r="DG76">
        <v>0.41270000000000001</v>
      </c>
      <c r="DO76">
        <v>96</v>
      </c>
    </row>
    <row r="77" spans="93:120" x14ac:dyDescent="0.25">
      <c r="CO77" t="s">
        <v>637</v>
      </c>
      <c r="CP77" t="s">
        <v>3</v>
      </c>
      <c r="CQ77" t="s">
        <v>96</v>
      </c>
      <c r="CR77">
        <v>46163</v>
      </c>
      <c r="CS77">
        <v>1</v>
      </c>
      <c r="CT77">
        <v>1</v>
      </c>
      <c r="CV77">
        <v>1</v>
      </c>
      <c r="CX77">
        <v>0</v>
      </c>
      <c r="CY77">
        <v>0</v>
      </c>
      <c r="CZ77">
        <v>0.2011111111111111</v>
      </c>
      <c r="DA77">
        <v>0.14482638888888888</v>
      </c>
      <c r="DB77">
        <v>78</v>
      </c>
      <c r="DC77">
        <v>185</v>
      </c>
      <c r="DD77">
        <v>13</v>
      </c>
      <c r="DE77">
        <v>2</v>
      </c>
      <c r="DF77">
        <v>25023</v>
      </c>
      <c r="DG77">
        <v>0.16669999999999999</v>
      </c>
      <c r="DH77">
        <v>1</v>
      </c>
      <c r="DI77">
        <v>7.6899999999999996E-2</v>
      </c>
      <c r="DJ77">
        <v>3000</v>
      </c>
      <c r="DK77">
        <v>3000</v>
      </c>
      <c r="DL77">
        <v>3000</v>
      </c>
      <c r="DM77">
        <v>1</v>
      </c>
      <c r="DN77">
        <v>0.18129999999999999</v>
      </c>
      <c r="DO77">
        <v>96</v>
      </c>
      <c r="DP77">
        <v>3000</v>
      </c>
    </row>
    <row r="78" spans="93:120" x14ac:dyDescent="0.25">
      <c r="CO78" t="s">
        <v>637</v>
      </c>
      <c r="CP78" t="s">
        <v>3</v>
      </c>
      <c r="CQ78" t="s">
        <v>68</v>
      </c>
      <c r="CR78">
        <v>46172</v>
      </c>
      <c r="CS78">
        <v>1</v>
      </c>
      <c r="CT78">
        <v>1</v>
      </c>
      <c r="CU78">
        <v>1</v>
      </c>
      <c r="CX78">
        <v>7.4652777777777781E-3</v>
      </c>
      <c r="CY78">
        <v>7.4652777777777781E-3</v>
      </c>
      <c r="CZ78">
        <v>8.9212962962962966E-2</v>
      </c>
      <c r="DA78">
        <v>2.6898148148148147E-2</v>
      </c>
      <c r="DB78">
        <v>31</v>
      </c>
      <c r="DC78">
        <v>54</v>
      </c>
      <c r="DD78">
        <v>18</v>
      </c>
      <c r="DE78">
        <v>1</v>
      </c>
      <c r="DF78">
        <v>31135</v>
      </c>
      <c r="DG78">
        <v>0.5806</v>
      </c>
      <c r="DO78">
        <v>96</v>
      </c>
    </row>
    <row r="79" spans="93:120" x14ac:dyDescent="0.25">
      <c r="CO79" t="s">
        <v>637</v>
      </c>
      <c r="CP79" t="s">
        <v>3</v>
      </c>
      <c r="CQ79" t="s">
        <v>29</v>
      </c>
      <c r="CR79">
        <v>46172</v>
      </c>
      <c r="CS79">
        <v>1</v>
      </c>
      <c r="CT79">
        <v>1</v>
      </c>
      <c r="CU79">
        <v>1</v>
      </c>
      <c r="CX79">
        <v>9.2361111111111116E-3</v>
      </c>
      <c r="CY79">
        <v>9.2361111111111116E-3</v>
      </c>
      <c r="CZ79">
        <v>0.1072337962962963</v>
      </c>
      <c r="DA79">
        <v>6.7152777777777783E-2</v>
      </c>
      <c r="DB79">
        <v>46</v>
      </c>
      <c r="DC79">
        <v>72</v>
      </c>
      <c r="DD79">
        <v>7</v>
      </c>
      <c r="DE79" t="s">
        <v>697</v>
      </c>
      <c r="DF79">
        <v>12552</v>
      </c>
      <c r="DG79">
        <v>0.1522</v>
      </c>
      <c r="DO79">
        <v>96</v>
      </c>
    </row>
    <row r="80" spans="93:120" x14ac:dyDescent="0.25">
      <c r="CO80" t="s">
        <v>637</v>
      </c>
      <c r="CP80" t="s">
        <v>2</v>
      </c>
      <c r="CQ80" t="s">
        <v>22</v>
      </c>
      <c r="CR80">
        <v>46169</v>
      </c>
      <c r="CS80">
        <v>1</v>
      </c>
      <c r="CT80">
        <v>1</v>
      </c>
      <c r="CV80">
        <v>1</v>
      </c>
      <c r="CX80">
        <v>6.018518518518519E-4</v>
      </c>
      <c r="CY80">
        <v>6.018518518518519E-4</v>
      </c>
      <c r="CZ80">
        <v>0.14538194444444444</v>
      </c>
      <c r="DA80">
        <v>0.17972222222222223</v>
      </c>
      <c r="DB80">
        <v>40</v>
      </c>
      <c r="DC80">
        <v>85</v>
      </c>
      <c r="DD80">
        <v>15</v>
      </c>
      <c r="DE80" t="s">
        <v>713</v>
      </c>
      <c r="DF80">
        <v>39143</v>
      </c>
      <c r="DG80">
        <v>0.375</v>
      </c>
      <c r="DH80">
        <v>1</v>
      </c>
      <c r="DI80">
        <v>6.6699999999999995E-2</v>
      </c>
      <c r="DJ80">
        <v>1800</v>
      </c>
      <c r="DK80">
        <v>1800</v>
      </c>
      <c r="DL80">
        <v>1800</v>
      </c>
      <c r="DM80">
        <v>1</v>
      </c>
      <c r="DN80">
        <v>0.1075</v>
      </c>
      <c r="DO80">
        <v>94</v>
      </c>
      <c r="DP80">
        <v>1800</v>
      </c>
    </row>
    <row r="81" spans="93:120" x14ac:dyDescent="0.25">
      <c r="CO81" t="s">
        <v>637</v>
      </c>
      <c r="CP81" t="s">
        <v>2</v>
      </c>
      <c r="CQ81" t="s">
        <v>13</v>
      </c>
      <c r="CR81">
        <v>46153</v>
      </c>
      <c r="CS81">
        <v>1</v>
      </c>
      <c r="CT81">
        <v>1</v>
      </c>
      <c r="CV81">
        <v>1</v>
      </c>
      <c r="CX81">
        <v>3.1250000000000001E-4</v>
      </c>
      <c r="CY81">
        <v>3.1250000000000001E-4</v>
      </c>
      <c r="CZ81">
        <v>0.24606481481481482</v>
      </c>
      <c r="DA81">
        <v>9.481481481481481E-2</v>
      </c>
      <c r="DB81">
        <v>80</v>
      </c>
      <c r="DC81">
        <v>174</v>
      </c>
      <c r="DD81">
        <v>13</v>
      </c>
      <c r="DE81" t="s">
        <v>714</v>
      </c>
      <c r="DF81">
        <v>34632</v>
      </c>
      <c r="DG81">
        <v>0.16250000000000001</v>
      </c>
      <c r="DH81">
        <v>1</v>
      </c>
      <c r="DI81">
        <v>7.6899999999999996E-2</v>
      </c>
      <c r="DJ81">
        <v>2000</v>
      </c>
      <c r="DK81">
        <v>2000</v>
      </c>
      <c r="DL81">
        <v>2001</v>
      </c>
      <c r="DM81">
        <v>1.0004999999999999</v>
      </c>
      <c r="DN81">
        <v>0.17749999999999999</v>
      </c>
      <c r="DO81">
        <v>94</v>
      </c>
      <c r="DP81">
        <v>2001</v>
      </c>
    </row>
    <row r="82" spans="93:120" x14ac:dyDescent="0.25">
      <c r="CO82" t="s">
        <v>637</v>
      </c>
      <c r="CP82" t="s">
        <v>2</v>
      </c>
      <c r="CQ82" t="s">
        <v>42</v>
      </c>
      <c r="CR82">
        <v>46164</v>
      </c>
      <c r="CS82">
        <v>1</v>
      </c>
      <c r="CT82">
        <v>1</v>
      </c>
      <c r="CV82">
        <v>1</v>
      </c>
      <c r="CX82">
        <v>3.8194444444444446E-4</v>
      </c>
      <c r="CY82">
        <v>3.8194444444444446E-4</v>
      </c>
      <c r="CZ82">
        <v>0.15633101851851852</v>
      </c>
      <c r="DA82">
        <v>0.16287037037037036</v>
      </c>
      <c r="DB82">
        <v>45</v>
      </c>
      <c r="DC82">
        <v>84</v>
      </c>
      <c r="DD82">
        <v>12</v>
      </c>
      <c r="DE82">
        <v>2</v>
      </c>
      <c r="DF82">
        <v>32515</v>
      </c>
      <c r="DG82">
        <v>0.26669999999999999</v>
      </c>
      <c r="DH82">
        <v>1</v>
      </c>
      <c r="DI82">
        <v>8.3299999999999999E-2</v>
      </c>
      <c r="DJ82">
        <v>4500</v>
      </c>
      <c r="DK82">
        <v>4500</v>
      </c>
      <c r="DL82">
        <v>4500</v>
      </c>
      <c r="DM82">
        <v>1</v>
      </c>
      <c r="DN82">
        <v>0.11899999999999999</v>
      </c>
      <c r="DO82">
        <v>94</v>
      </c>
      <c r="DP82">
        <v>4500</v>
      </c>
    </row>
    <row r="83" spans="93:120" x14ac:dyDescent="0.25">
      <c r="CO83" t="s">
        <v>637</v>
      </c>
      <c r="CP83" t="s">
        <v>2</v>
      </c>
      <c r="CQ83" t="s">
        <v>65</v>
      </c>
      <c r="CR83">
        <v>46161</v>
      </c>
      <c r="CS83">
        <v>1</v>
      </c>
      <c r="CT83">
        <v>1</v>
      </c>
      <c r="CV83">
        <v>1</v>
      </c>
      <c r="CX83">
        <v>2.6620370370370372E-4</v>
      </c>
      <c r="CY83">
        <v>2.6620370370370372E-4</v>
      </c>
      <c r="CZ83">
        <v>0.19537037037037036</v>
      </c>
      <c r="DA83">
        <v>0.15535879629629629</v>
      </c>
      <c r="DB83">
        <v>33</v>
      </c>
      <c r="DC83">
        <v>73</v>
      </c>
      <c r="DD83">
        <v>12</v>
      </c>
      <c r="DE83" t="s">
        <v>715</v>
      </c>
      <c r="DF83">
        <v>19814</v>
      </c>
      <c r="DG83">
        <v>0.36359999999999998</v>
      </c>
      <c r="DH83">
        <v>2</v>
      </c>
      <c r="DI83">
        <v>0.16669999999999999</v>
      </c>
      <c r="DJ83">
        <v>840</v>
      </c>
      <c r="DK83">
        <v>420</v>
      </c>
      <c r="DL83">
        <v>840</v>
      </c>
      <c r="DM83">
        <v>1</v>
      </c>
      <c r="DN83">
        <v>0.1905</v>
      </c>
      <c r="DO83">
        <v>94</v>
      </c>
      <c r="DP83">
        <v>420</v>
      </c>
    </row>
    <row r="84" spans="93:120" x14ac:dyDescent="0.25">
      <c r="CO84" t="s">
        <v>637</v>
      </c>
      <c r="CP84" t="s">
        <v>2</v>
      </c>
      <c r="CQ84" t="s">
        <v>37</v>
      </c>
      <c r="CR84">
        <v>46169</v>
      </c>
      <c r="CS84">
        <v>1</v>
      </c>
      <c r="CT84">
        <v>1</v>
      </c>
      <c r="CV84">
        <v>1</v>
      </c>
      <c r="CX84">
        <v>2.6620370370370372E-4</v>
      </c>
      <c r="CY84">
        <v>2.6620370370370372E-4</v>
      </c>
      <c r="CZ84">
        <v>0.18739583333333334</v>
      </c>
      <c r="DA84">
        <v>0.1527662037037037</v>
      </c>
      <c r="DB84">
        <v>95</v>
      </c>
      <c r="DC84">
        <v>121</v>
      </c>
      <c r="DD84">
        <v>18</v>
      </c>
      <c r="DE84" t="s">
        <v>693</v>
      </c>
      <c r="DF84">
        <v>22363</v>
      </c>
      <c r="DG84">
        <v>0.1895</v>
      </c>
      <c r="DH84">
        <v>1</v>
      </c>
      <c r="DI84">
        <v>5.5599999999999997E-2</v>
      </c>
      <c r="DJ84">
        <v>12819</v>
      </c>
      <c r="DK84">
        <v>12819</v>
      </c>
      <c r="DL84">
        <v>12819</v>
      </c>
      <c r="DM84">
        <v>1</v>
      </c>
      <c r="DN84">
        <v>0.21590000000000001</v>
      </c>
      <c r="DO84">
        <v>94</v>
      </c>
      <c r="DP84">
        <v>12819</v>
      </c>
    </row>
    <row r="85" spans="93:120" x14ac:dyDescent="0.25">
      <c r="CO85" t="s">
        <v>637</v>
      </c>
      <c r="CP85" t="s">
        <v>6</v>
      </c>
      <c r="CQ85" t="s">
        <v>19</v>
      </c>
      <c r="CR85">
        <v>46164</v>
      </c>
      <c r="CS85">
        <v>1</v>
      </c>
      <c r="CT85">
        <v>1</v>
      </c>
      <c r="CV85">
        <v>1</v>
      </c>
      <c r="CX85">
        <v>3.4722222222222222E-5</v>
      </c>
      <c r="CY85">
        <v>3.4722222222222222E-5</v>
      </c>
      <c r="CZ85">
        <v>0.20136574074074073</v>
      </c>
      <c r="DA85">
        <v>0.14592592592592593</v>
      </c>
      <c r="DB85">
        <v>180</v>
      </c>
      <c r="DC85">
        <v>308</v>
      </c>
      <c r="DD85">
        <v>14</v>
      </c>
      <c r="DE85" t="s">
        <v>682</v>
      </c>
      <c r="DF85">
        <v>17025</v>
      </c>
      <c r="DG85">
        <v>7.7799999999999994E-2</v>
      </c>
      <c r="DH85">
        <v>1</v>
      </c>
      <c r="DI85">
        <v>7.1400000000000005E-2</v>
      </c>
      <c r="DJ85">
        <v>5500</v>
      </c>
      <c r="DK85">
        <v>5500</v>
      </c>
      <c r="DL85">
        <v>5500</v>
      </c>
      <c r="DM85">
        <v>1</v>
      </c>
      <c r="DN85">
        <v>0.10970000000000001</v>
      </c>
      <c r="DO85">
        <v>94</v>
      </c>
      <c r="DP85">
        <v>5500</v>
      </c>
    </row>
    <row r="86" spans="93:120" x14ac:dyDescent="0.25">
      <c r="CO86" t="s">
        <v>637</v>
      </c>
      <c r="CP86" t="s">
        <v>6</v>
      </c>
      <c r="CQ86" t="s">
        <v>35</v>
      </c>
      <c r="CR86">
        <v>46162</v>
      </c>
      <c r="CS86">
        <v>1</v>
      </c>
      <c r="CT86">
        <v>1</v>
      </c>
      <c r="CV86">
        <v>1</v>
      </c>
      <c r="CX86">
        <v>1.1574074074074075E-4</v>
      </c>
      <c r="CY86">
        <v>1.1574074074074075E-4</v>
      </c>
      <c r="CZ86">
        <v>0.21234953703703704</v>
      </c>
      <c r="DA86">
        <v>0.18105324074074075</v>
      </c>
      <c r="DB86">
        <v>64</v>
      </c>
      <c r="DC86">
        <v>135</v>
      </c>
      <c r="DD86">
        <v>17</v>
      </c>
      <c r="DE86" t="s">
        <v>716</v>
      </c>
      <c r="DF86">
        <v>46586</v>
      </c>
      <c r="DG86">
        <v>0.2656</v>
      </c>
      <c r="DH86">
        <v>2</v>
      </c>
      <c r="DI86">
        <v>0.1176</v>
      </c>
      <c r="DJ86">
        <v>3178</v>
      </c>
      <c r="DK86">
        <v>1589</v>
      </c>
      <c r="DL86">
        <v>3178</v>
      </c>
      <c r="DM86">
        <v>1</v>
      </c>
      <c r="DN86">
        <v>0.12790000000000001</v>
      </c>
      <c r="DO86">
        <v>94</v>
      </c>
      <c r="DP86">
        <v>1589</v>
      </c>
    </row>
    <row r="87" spans="93:120" x14ac:dyDescent="0.25">
      <c r="CO87" t="s">
        <v>637</v>
      </c>
      <c r="CP87" t="s">
        <v>6</v>
      </c>
      <c r="CQ87" t="s">
        <v>34</v>
      </c>
      <c r="CR87">
        <v>46163</v>
      </c>
      <c r="CS87">
        <v>1</v>
      </c>
      <c r="CT87">
        <v>1</v>
      </c>
      <c r="CV87">
        <v>1</v>
      </c>
      <c r="CX87">
        <v>4.6296296296296294E-5</v>
      </c>
      <c r="CY87">
        <v>4.6296296296296294E-5</v>
      </c>
      <c r="CZ87">
        <v>0.20033564814814814</v>
      </c>
      <c r="DA87">
        <v>0.10716435185185186</v>
      </c>
      <c r="DB87">
        <v>124</v>
      </c>
      <c r="DC87">
        <v>146</v>
      </c>
      <c r="DD87">
        <v>8</v>
      </c>
      <c r="DE87">
        <v>2.125</v>
      </c>
      <c r="DF87">
        <v>33329</v>
      </c>
      <c r="DG87">
        <v>6.4500000000000002E-2</v>
      </c>
      <c r="DH87">
        <v>1</v>
      </c>
      <c r="DI87">
        <v>0.125</v>
      </c>
      <c r="DJ87">
        <v>2850</v>
      </c>
      <c r="DK87">
        <v>2850</v>
      </c>
      <c r="DL87">
        <v>2850</v>
      </c>
      <c r="DM87">
        <v>1</v>
      </c>
      <c r="DN87">
        <v>0.151</v>
      </c>
      <c r="DO87">
        <v>94</v>
      </c>
      <c r="DP87">
        <v>2850</v>
      </c>
    </row>
    <row r="88" spans="93:120" x14ac:dyDescent="0.25">
      <c r="CO88" t="s">
        <v>637</v>
      </c>
      <c r="CP88" t="s">
        <v>7</v>
      </c>
      <c r="CQ88" t="s">
        <v>18</v>
      </c>
      <c r="CR88">
        <v>46164</v>
      </c>
      <c r="CS88">
        <v>1</v>
      </c>
      <c r="CT88">
        <v>1</v>
      </c>
      <c r="CV88">
        <v>1</v>
      </c>
      <c r="CX88">
        <v>1.9675925925925926E-4</v>
      </c>
      <c r="CY88">
        <v>1.9675925925925926E-4</v>
      </c>
      <c r="CZ88">
        <v>0.24181712962962962</v>
      </c>
      <c r="DA88">
        <v>9.8460648148148144E-2</v>
      </c>
      <c r="DB88">
        <v>112</v>
      </c>
      <c r="DC88">
        <v>198</v>
      </c>
      <c r="DD88">
        <v>8</v>
      </c>
      <c r="DE88">
        <v>1.625</v>
      </c>
      <c r="DF88">
        <v>35307</v>
      </c>
      <c r="DG88">
        <v>7.1400000000000005E-2</v>
      </c>
      <c r="DH88">
        <v>1</v>
      </c>
      <c r="DI88">
        <v>0.125</v>
      </c>
      <c r="DJ88">
        <v>4500</v>
      </c>
      <c r="DK88">
        <v>4500</v>
      </c>
      <c r="DL88">
        <v>4500</v>
      </c>
      <c r="DM88">
        <v>1</v>
      </c>
      <c r="DN88">
        <v>0.28389999999999999</v>
      </c>
      <c r="DO88">
        <v>94</v>
      </c>
      <c r="DP88">
        <v>4500</v>
      </c>
    </row>
    <row r="89" spans="93:120" x14ac:dyDescent="0.25">
      <c r="CO89" t="s">
        <v>637</v>
      </c>
      <c r="CP89" t="s">
        <v>7</v>
      </c>
      <c r="CQ89" t="s">
        <v>61</v>
      </c>
      <c r="CR89">
        <v>46156</v>
      </c>
      <c r="CS89">
        <v>1</v>
      </c>
      <c r="CT89">
        <v>1</v>
      </c>
      <c r="CV89">
        <v>1</v>
      </c>
      <c r="CX89">
        <v>4.6296296296296294E-5</v>
      </c>
      <c r="CY89">
        <v>4.6296296296296294E-5</v>
      </c>
      <c r="CZ89">
        <v>0.21164351851851851</v>
      </c>
      <c r="DA89">
        <v>0.11971064814814815</v>
      </c>
      <c r="DB89">
        <v>108</v>
      </c>
      <c r="DC89">
        <v>266</v>
      </c>
      <c r="DD89">
        <v>23</v>
      </c>
      <c r="DE89" t="s">
        <v>717</v>
      </c>
      <c r="DF89">
        <v>48254</v>
      </c>
      <c r="DG89">
        <v>0.21299999999999999</v>
      </c>
      <c r="DH89">
        <v>2</v>
      </c>
      <c r="DI89">
        <v>8.6999999999999994E-2</v>
      </c>
      <c r="DJ89">
        <v>730</v>
      </c>
      <c r="DK89">
        <v>365</v>
      </c>
      <c r="DL89">
        <v>130</v>
      </c>
      <c r="DM89">
        <v>0.17810000000000001</v>
      </c>
      <c r="DN89">
        <v>0.72640000000000005</v>
      </c>
      <c r="DO89">
        <v>94</v>
      </c>
      <c r="DP89">
        <v>130</v>
      </c>
    </row>
    <row r="90" spans="93:120" x14ac:dyDescent="0.25">
      <c r="CO90" t="s">
        <v>637</v>
      </c>
      <c r="CP90" t="s">
        <v>7</v>
      </c>
      <c r="CQ90" t="s">
        <v>61</v>
      </c>
      <c r="CR90">
        <v>46170</v>
      </c>
      <c r="CS90">
        <v>1</v>
      </c>
      <c r="CT90">
        <v>1</v>
      </c>
      <c r="CU90">
        <v>1</v>
      </c>
      <c r="CX90">
        <v>1.5462962962962963E-2</v>
      </c>
      <c r="CY90">
        <v>1.5462962962962963E-2</v>
      </c>
      <c r="CZ90">
        <v>0.16362268518518519</v>
      </c>
      <c r="DA90">
        <v>0.15392361111111111</v>
      </c>
      <c r="DB90">
        <v>110</v>
      </c>
      <c r="DC90">
        <v>247</v>
      </c>
      <c r="DD90">
        <v>15</v>
      </c>
      <c r="DE90">
        <v>2.2000000000000002</v>
      </c>
      <c r="DF90">
        <v>32256</v>
      </c>
      <c r="DG90">
        <v>0.13639999999999999</v>
      </c>
      <c r="DH90">
        <v>2</v>
      </c>
      <c r="DI90">
        <v>0.1333</v>
      </c>
      <c r="DJ90">
        <v>5400</v>
      </c>
      <c r="DK90">
        <v>2700</v>
      </c>
      <c r="DL90">
        <v>5400</v>
      </c>
      <c r="DM90">
        <v>1</v>
      </c>
      <c r="DN90">
        <v>0.21659999999999999</v>
      </c>
      <c r="DO90">
        <v>94</v>
      </c>
      <c r="DP90">
        <v>2700</v>
      </c>
    </row>
    <row r="91" spans="93:120" x14ac:dyDescent="0.25">
      <c r="CO91" t="s">
        <v>637</v>
      </c>
      <c r="CP91" t="s">
        <v>7</v>
      </c>
      <c r="CQ91" t="s">
        <v>80</v>
      </c>
      <c r="CR91">
        <v>46164</v>
      </c>
      <c r="CS91">
        <v>1</v>
      </c>
      <c r="CT91">
        <v>1</v>
      </c>
      <c r="CV91">
        <v>1</v>
      </c>
      <c r="CX91">
        <v>0</v>
      </c>
      <c r="CY91">
        <v>0</v>
      </c>
      <c r="CZ91">
        <v>0.17342592592592593</v>
      </c>
      <c r="DA91">
        <v>0.1509375</v>
      </c>
      <c r="DB91">
        <v>47</v>
      </c>
      <c r="DC91">
        <v>99</v>
      </c>
      <c r="DD91">
        <v>5</v>
      </c>
      <c r="DE91">
        <v>2.6</v>
      </c>
      <c r="DF91">
        <v>12427</v>
      </c>
      <c r="DG91">
        <v>0.10639999999999999</v>
      </c>
      <c r="DH91">
        <v>1</v>
      </c>
      <c r="DI91">
        <v>0.2</v>
      </c>
      <c r="DJ91">
        <v>1200</v>
      </c>
      <c r="DK91">
        <v>1200</v>
      </c>
      <c r="DL91">
        <v>1200</v>
      </c>
      <c r="DM91">
        <v>1</v>
      </c>
      <c r="DN91">
        <v>0.1246</v>
      </c>
      <c r="DO91">
        <v>94</v>
      </c>
      <c r="DP91">
        <v>1200</v>
      </c>
    </row>
    <row r="92" spans="93:120" x14ac:dyDescent="0.25">
      <c r="CO92" t="s">
        <v>637</v>
      </c>
      <c r="CP92" t="s">
        <v>7</v>
      </c>
      <c r="CQ92" t="s">
        <v>59</v>
      </c>
      <c r="CR92">
        <v>46149</v>
      </c>
      <c r="CS92">
        <v>1</v>
      </c>
      <c r="CT92">
        <v>1</v>
      </c>
      <c r="CV92">
        <v>1</v>
      </c>
      <c r="CX92">
        <v>9.2592592592592588E-5</v>
      </c>
      <c r="CY92">
        <v>9.2592592592592588E-5</v>
      </c>
      <c r="CZ92">
        <v>0.23395833333333332</v>
      </c>
      <c r="DA92">
        <v>0.12157407407407407</v>
      </c>
      <c r="DB92">
        <v>249</v>
      </c>
      <c r="DC92">
        <v>363</v>
      </c>
      <c r="DD92">
        <v>18</v>
      </c>
      <c r="DE92" t="s">
        <v>718</v>
      </c>
      <c r="DF92">
        <v>26436</v>
      </c>
      <c r="DG92">
        <v>7.2300000000000003E-2</v>
      </c>
      <c r="DH92">
        <v>3</v>
      </c>
      <c r="DI92">
        <v>0.16669999999999999</v>
      </c>
      <c r="DJ92">
        <v>3650</v>
      </c>
      <c r="DK92">
        <v>1217</v>
      </c>
      <c r="DL92">
        <v>3150</v>
      </c>
      <c r="DM92">
        <v>0.86299999999999999</v>
      </c>
      <c r="DN92">
        <v>9.9900000000000003E-2</v>
      </c>
      <c r="DO92">
        <v>94</v>
      </c>
      <c r="DP92">
        <v>1050</v>
      </c>
    </row>
    <row r="93" spans="93:120" x14ac:dyDescent="0.25">
      <c r="CO93" t="s">
        <v>637</v>
      </c>
      <c r="CP93" t="s">
        <v>7</v>
      </c>
      <c r="CQ93" t="s">
        <v>59</v>
      </c>
      <c r="CR93">
        <v>46150</v>
      </c>
      <c r="CS93">
        <v>1</v>
      </c>
      <c r="CT93">
        <v>1</v>
      </c>
      <c r="CV93">
        <v>1</v>
      </c>
      <c r="CX93">
        <v>1.1574074074074073E-5</v>
      </c>
      <c r="CY93">
        <v>1.1574074074074073E-5</v>
      </c>
      <c r="CZ93">
        <v>0.18421296296296297</v>
      </c>
      <c r="DA93">
        <v>0.14239583333333333</v>
      </c>
      <c r="DB93">
        <v>183</v>
      </c>
      <c r="DC93">
        <v>318</v>
      </c>
      <c r="DD93">
        <v>16</v>
      </c>
      <c r="DE93">
        <v>1.5</v>
      </c>
      <c r="DF93">
        <v>16336</v>
      </c>
      <c r="DG93">
        <v>8.7400000000000005E-2</v>
      </c>
      <c r="DH93">
        <v>1</v>
      </c>
      <c r="DI93">
        <v>6.25E-2</v>
      </c>
      <c r="DJ93">
        <v>1200</v>
      </c>
      <c r="DK93">
        <v>1200</v>
      </c>
      <c r="DL93">
        <v>1200</v>
      </c>
      <c r="DM93">
        <v>1</v>
      </c>
      <c r="DN93">
        <v>0.25119999999999998</v>
      </c>
      <c r="DO93">
        <v>94</v>
      </c>
      <c r="DP93">
        <v>1200</v>
      </c>
    </row>
    <row r="94" spans="93:120" x14ac:dyDescent="0.25">
      <c r="CO94" t="s">
        <v>637</v>
      </c>
      <c r="CP94" t="s">
        <v>7</v>
      </c>
      <c r="CQ94" t="s">
        <v>59</v>
      </c>
      <c r="CR94">
        <v>46157</v>
      </c>
      <c r="CS94">
        <v>1</v>
      </c>
      <c r="CT94">
        <v>1</v>
      </c>
      <c r="CV94">
        <v>1</v>
      </c>
      <c r="CX94">
        <v>1.1574074074074073E-5</v>
      </c>
      <c r="CY94">
        <v>1.1574074074074073E-5</v>
      </c>
      <c r="CZ94">
        <v>0.24302083333333332</v>
      </c>
      <c r="DA94">
        <v>7.9861111111111105E-2</v>
      </c>
      <c r="DB94">
        <v>32</v>
      </c>
      <c r="DC94">
        <v>61</v>
      </c>
      <c r="DD94">
        <v>12</v>
      </c>
      <c r="DE94" t="s">
        <v>719</v>
      </c>
      <c r="DF94">
        <v>35778</v>
      </c>
      <c r="DG94">
        <v>0.375</v>
      </c>
      <c r="DH94">
        <v>2</v>
      </c>
      <c r="DI94">
        <v>0.16669999999999999</v>
      </c>
      <c r="DJ94">
        <v>2200</v>
      </c>
      <c r="DK94">
        <v>1100</v>
      </c>
      <c r="DL94">
        <v>2200</v>
      </c>
      <c r="DM94">
        <v>1</v>
      </c>
      <c r="DN94">
        <v>0.1295</v>
      </c>
      <c r="DO94">
        <v>94</v>
      </c>
      <c r="DP94">
        <v>1100</v>
      </c>
    </row>
    <row r="95" spans="93:120" x14ac:dyDescent="0.25">
      <c r="CO95" t="s">
        <v>637</v>
      </c>
      <c r="CP95" t="s">
        <v>604</v>
      </c>
      <c r="CQ95" t="s">
        <v>109</v>
      </c>
      <c r="CR95">
        <v>46153</v>
      </c>
      <c r="CS95">
        <v>1</v>
      </c>
      <c r="CT95">
        <v>1</v>
      </c>
      <c r="CV95">
        <v>1</v>
      </c>
      <c r="CX95">
        <v>9.2592592592592588E-5</v>
      </c>
      <c r="CY95">
        <v>9.2592592592592588E-5</v>
      </c>
      <c r="CZ95">
        <v>0.2050925925925926</v>
      </c>
      <c r="DA95">
        <v>0.1013425925925926</v>
      </c>
      <c r="DB95">
        <v>79</v>
      </c>
      <c r="DC95">
        <v>174</v>
      </c>
      <c r="DD95">
        <v>10</v>
      </c>
      <c r="DE95">
        <v>1.6</v>
      </c>
      <c r="DF95">
        <v>9080</v>
      </c>
      <c r="DG95">
        <v>0.12659999999999999</v>
      </c>
      <c r="DH95">
        <v>1</v>
      </c>
      <c r="DI95">
        <v>0.1</v>
      </c>
      <c r="DJ95">
        <v>405</v>
      </c>
      <c r="DK95">
        <v>405</v>
      </c>
      <c r="DL95">
        <v>405</v>
      </c>
      <c r="DM95">
        <v>1</v>
      </c>
      <c r="DO95">
        <v>94</v>
      </c>
      <c r="DP95">
        <v>405</v>
      </c>
    </row>
    <row r="96" spans="93:120" x14ac:dyDescent="0.25">
      <c r="CO96" t="s">
        <v>637</v>
      </c>
      <c r="CP96" t="s">
        <v>604</v>
      </c>
      <c r="CQ96" t="s">
        <v>41</v>
      </c>
      <c r="CR96">
        <v>46153</v>
      </c>
      <c r="CS96">
        <v>1</v>
      </c>
      <c r="CT96">
        <v>1</v>
      </c>
      <c r="CV96">
        <v>1</v>
      </c>
      <c r="CX96">
        <v>9.2592592592592588E-5</v>
      </c>
      <c r="CY96">
        <v>9.2592592592592588E-5</v>
      </c>
      <c r="CZ96">
        <v>0.13137731481481482</v>
      </c>
      <c r="DA96">
        <v>0.16464120370370369</v>
      </c>
      <c r="DB96">
        <v>52</v>
      </c>
      <c r="DC96">
        <v>110</v>
      </c>
      <c r="DD96">
        <v>22</v>
      </c>
      <c r="DE96" t="s">
        <v>720</v>
      </c>
      <c r="DF96">
        <v>4554</v>
      </c>
      <c r="DG96">
        <v>0.42309999999999998</v>
      </c>
      <c r="DH96">
        <v>1</v>
      </c>
      <c r="DI96">
        <v>4.5499999999999999E-2</v>
      </c>
      <c r="DJ96">
        <v>550</v>
      </c>
      <c r="DK96">
        <v>550</v>
      </c>
      <c r="DL96">
        <v>550</v>
      </c>
      <c r="DM96">
        <v>1</v>
      </c>
      <c r="DN96">
        <v>0.307</v>
      </c>
      <c r="DO96">
        <v>94</v>
      </c>
      <c r="DP96">
        <v>550</v>
      </c>
    </row>
    <row r="97" spans="93:120" x14ac:dyDescent="0.25">
      <c r="CO97" t="s">
        <v>637</v>
      </c>
      <c r="CP97" t="s">
        <v>604</v>
      </c>
      <c r="CQ97" t="s">
        <v>495</v>
      </c>
      <c r="CR97">
        <v>46148</v>
      </c>
      <c r="CS97">
        <v>1</v>
      </c>
      <c r="CT97">
        <v>1</v>
      </c>
      <c r="CV97">
        <v>1</v>
      </c>
      <c r="CX97">
        <v>5.7870370370370373E-5</v>
      </c>
      <c r="CY97">
        <v>5.7870370370370373E-5</v>
      </c>
      <c r="CZ97">
        <v>0.23353009259259258</v>
      </c>
      <c r="DA97">
        <v>0.11206018518518518</v>
      </c>
      <c r="DB97">
        <v>102</v>
      </c>
      <c r="DC97">
        <v>287</v>
      </c>
      <c r="DD97">
        <v>22</v>
      </c>
      <c r="DE97" t="s">
        <v>698</v>
      </c>
      <c r="DF97">
        <v>16871</v>
      </c>
      <c r="DG97">
        <v>0.2157</v>
      </c>
      <c r="DH97">
        <v>1</v>
      </c>
      <c r="DI97">
        <v>4.5499999999999999E-2</v>
      </c>
      <c r="DJ97">
        <v>600</v>
      </c>
      <c r="DK97">
        <v>600</v>
      </c>
      <c r="DL97">
        <v>600</v>
      </c>
      <c r="DM97">
        <v>1</v>
      </c>
      <c r="DO97">
        <v>94</v>
      </c>
      <c r="DP97">
        <v>600</v>
      </c>
    </row>
    <row r="98" spans="93:120" x14ac:dyDescent="0.25">
      <c r="CO98" t="s">
        <v>637</v>
      </c>
      <c r="CP98" t="s">
        <v>604</v>
      </c>
      <c r="CQ98" t="s">
        <v>77</v>
      </c>
      <c r="CR98">
        <v>46172</v>
      </c>
      <c r="CS98">
        <v>1</v>
      </c>
      <c r="CT98">
        <v>1</v>
      </c>
      <c r="CX98">
        <v>4.0509259259259257E-3</v>
      </c>
      <c r="CY98">
        <v>4.0509259259259257E-3</v>
      </c>
      <c r="CZ98">
        <v>5.1307870370370372E-2</v>
      </c>
      <c r="DA98">
        <v>8.5949074074074081E-2</v>
      </c>
      <c r="DB98">
        <v>31</v>
      </c>
      <c r="DC98">
        <v>52</v>
      </c>
      <c r="DD98">
        <v>18</v>
      </c>
      <c r="DE98" t="s">
        <v>721</v>
      </c>
      <c r="DF98">
        <v>18831</v>
      </c>
      <c r="DG98">
        <v>0.5806</v>
      </c>
      <c r="DH98">
        <v>1</v>
      </c>
      <c r="DI98">
        <v>5.5599999999999997E-2</v>
      </c>
      <c r="DJ98">
        <v>3100</v>
      </c>
      <c r="DK98">
        <v>3100</v>
      </c>
      <c r="DL98">
        <v>3100</v>
      </c>
      <c r="DM98">
        <v>1</v>
      </c>
      <c r="DN98">
        <v>8.72E-2</v>
      </c>
      <c r="DO98">
        <v>94</v>
      </c>
      <c r="DP98">
        <v>3100</v>
      </c>
    </row>
    <row r="99" spans="93:120" x14ac:dyDescent="0.25">
      <c r="CO99" t="s">
        <v>637</v>
      </c>
      <c r="CP99" t="s">
        <v>604</v>
      </c>
      <c r="CQ99" t="s">
        <v>55</v>
      </c>
      <c r="CR99">
        <v>46148</v>
      </c>
      <c r="CS99">
        <v>1</v>
      </c>
      <c r="CT99">
        <v>1</v>
      </c>
      <c r="CV99">
        <v>1</v>
      </c>
      <c r="CX99">
        <v>6.9444444444444444E-5</v>
      </c>
      <c r="CY99">
        <v>6.9444444444444444E-5</v>
      </c>
      <c r="CZ99">
        <v>0.26267361111111109</v>
      </c>
      <c r="DA99">
        <v>4.7118055555555559E-2</v>
      </c>
      <c r="DB99">
        <v>231</v>
      </c>
      <c r="DC99">
        <v>405</v>
      </c>
      <c r="DD99">
        <v>27</v>
      </c>
      <c r="DE99" t="s">
        <v>722</v>
      </c>
      <c r="DF99">
        <v>6286</v>
      </c>
      <c r="DG99">
        <v>0.1169</v>
      </c>
      <c r="DH99">
        <v>1</v>
      </c>
      <c r="DI99">
        <v>3.6999999999999998E-2</v>
      </c>
      <c r="DJ99">
        <v>8500</v>
      </c>
      <c r="DK99">
        <v>8500</v>
      </c>
      <c r="DL99">
        <v>8625</v>
      </c>
      <c r="DM99">
        <v>1.0146999999999999</v>
      </c>
      <c r="DN99">
        <v>0.29980000000000001</v>
      </c>
      <c r="DO99">
        <v>94</v>
      </c>
      <c r="DP99">
        <v>8625</v>
      </c>
    </row>
    <row r="100" spans="93:120" x14ac:dyDescent="0.25">
      <c r="CO100" t="s">
        <v>637</v>
      </c>
      <c r="CP100" t="s">
        <v>604</v>
      </c>
      <c r="CQ100" t="s">
        <v>55</v>
      </c>
      <c r="CR100">
        <v>46168</v>
      </c>
      <c r="CS100">
        <v>1</v>
      </c>
      <c r="CT100">
        <v>1</v>
      </c>
      <c r="CV100">
        <v>1</v>
      </c>
      <c r="CX100">
        <v>9.2592592592592588E-5</v>
      </c>
      <c r="CY100">
        <v>9.2592592592592588E-5</v>
      </c>
      <c r="CZ100">
        <v>0.19078703703703703</v>
      </c>
      <c r="DA100">
        <v>0.16957175925925927</v>
      </c>
      <c r="DB100">
        <v>188</v>
      </c>
      <c r="DC100">
        <v>267</v>
      </c>
      <c r="DD100">
        <v>28</v>
      </c>
      <c r="DE100" t="s">
        <v>723</v>
      </c>
      <c r="DF100">
        <v>11911</v>
      </c>
      <c r="DG100">
        <v>0.1489</v>
      </c>
      <c r="DH100">
        <v>3</v>
      </c>
      <c r="DI100">
        <v>0.1071</v>
      </c>
      <c r="DJ100">
        <v>2840</v>
      </c>
      <c r="DK100">
        <v>947</v>
      </c>
      <c r="DL100">
        <v>2840</v>
      </c>
      <c r="DM100">
        <v>1</v>
      </c>
      <c r="DN100">
        <v>9.8799999999999999E-2</v>
      </c>
      <c r="DO100">
        <v>94</v>
      </c>
      <c r="DP100">
        <v>947</v>
      </c>
    </row>
    <row r="101" spans="93:120" x14ac:dyDescent="0.25">
      <c r="CO101" t="s">
        <v>637</v>
      </c>
      <c r="CP101" t="s">
        <v>604</v>
      </c>
      <c r="CQ101" t="s">
        <v>78</v>
      </c>
      <c r="CR101">
        <v>46150</v>
      </c>
      <c r="CS101">
        <v>1</v>
      </c>
      <c r="CT101">
        <v>1</v>
      </c>
      <c r="CV101">
        <v>1</v>
      </c>
      <c r="CX101">
        <v>3.3680555555555556E-3</v>
      </c>
      <c r="CY101">
        <v>3.3680555555555556E-3</v>
      </c>
      <c r="CZ101">
        <v>0.18644675925925927</v>
      </c>
      <c r="DA101">
        <v>9.6481481481481488E-2</v>
      </c>
      <c r="DB101">
        <v>51</v>
      </c>
      <c r="DC101">
        <v>113</v>
      </c>
      <c r="DD101">
        <v>19</v>
      </c>
      <c r="DE101" t="s">
        <v>724</v>
      </c>
      <c r="DF101">
        <v>18611</v>
      </c>
      <c r="DG101">
        <v>0.3725</v>
      </c>
      <c r="DH101">
        <v>1</v>
      </c>
      <c r="DI101">
        <v>5.2600000000000001E-2</v>
      </c>
      <c r="DJ101">
        <v>300</v>
      </c>
      <c r="DK101">
        <v>300</v>
      </c>
      <c r="DL101">
        <v>300</v>
      </c>
      <c r="DM101">
        <v>1</v>
      </c>
      <c r="DN101">
        <v>0.31180000000000002</v>
      </c>
      <c r="DO101">
        <v>94</v>
      </c>
      <c r="DP101">
        <v>300</v>
      </c>
    </row>
    <row r="102" spans="93:120" x14ac:dyDescent="0.25">
      <c r="CO102" t="s">
        <v>637</v>
      </c>
      <c r="CP102" t="s">
        <v>604</v>
      </c>
      <c r="CQ102" t="s">
        <v>78</v>
      </c>
      <c r="CR102">
        <v>46163</v>
      </c>
      <c r="CS102">
        <v>1</v>
      </c>
      <c r="CT102">
        <v>1</v>
      </c>
      <c r="CV102">
        <v>1</v>
      </c>
      <c r="CX102">
        <v>1.1574074074074075E-4</v>
      </c>
      <c r="CY102">
        <v>1.1574074074074075E-4</v>
      </c>
      <c r="CZ102">
        <v>0.14960648148148148</v>
      </c>
      <c r="DA102">
        <v>0.13603009259259261</v>
      </c>
      <c r="DB102">
        <v>70</v>
      </c>
      <c r="DC102">
        <v>149</v>
      </c>
      <c r="DD102">
        <v>28</v>
      </c>
      <c r="DE102" t="s">
        <v>725</v>
      </c>
      <c r="DF102">
        <v>23957</v>
      </c>
      <c r="DG102">
        <v>0.4</v>
      </c>
      <c r="DH102">
        <v>3</v>
      </c>
      <c r="DI102">
        <v>0.1071</v>
      </c>
      <c r="DJ102">
        <v>4180</v>
      </c>
      <c r="DK102">
        <v>1393</v>
      </c>
      <c r="DL102">
        <v>3900</v>
      </c>
      <c r="DM102">
        <v>0.93300000000000005</v>
      </c>
      <c r="DN102">
        <v>0.26700000000000002</v>
      </c>
      <c r="DO102">
        <v>94</v>
      </c>
      <c r="DP102">
        <v>1950</v>
      </c>
    </row>
    <row r="103" spans="93:120" x14ac:dyDescent="0.25">
      <c r="CO103" t="s">
        <v>637</v>
      </c>
      <c r="CP103" t="s">
        <v>604</v>
      </c>
      <c r="CQ103" t="s">
        <v>78</v>
      </c>
      <c r="CR103">
        <v>46168</v>
      </c>
      <c r="CS103">
        <v>1</v>
      </c>
      <c r="CT103">
        <v>1</v>
      </c>
      <c r="CV103">
        <v>1</v>
      </c>
      <c r="CX103">
        <v>1.3888888888888889E-4</v>
      </c>
      <c r="CY103">
        <v>1.3888888888888889E-4</v>
      </c>
      <c r="CZ103">
        <v>0.1937962962962963</v>
      </c>
      <c r="DA103">
        <v>0.14196759259259259</v>
      </c>
      <c r="DB103">
        <v>84</v>
      </c>
      <c r="DC103">
        <v>175</v>
      </c>
      <c r="DD103">
        <v>24</v>
      </c>
      <c r="DE103" t="s">
        <v>706</v>
      </c>
      <c r="DF103">
        <v>19681</v>
      </c>
      <c r="DG103">
        <v>0.28570000000000001</v>
      </c>
      <c r="DH103">
        <v>1</v>
      </c>
      <c r="DI103">
        <v>4.1700000000000001E-2</v>
      </c>
      <c r="DJ103">
        <v>3500</v>
      </c>
      <c r="DK103">
        <v>3500</v>
      </c>
      <c r="DL103">
        <v>3500</v>
      </c>
      <c r="DM103">
        <v>1</v>
      </c>
      <c r="DN103">
        <v>0.18990000000000001</v>
      </c>
      <c r="DO103">
        <v>94</v>
      </c>
      <c r="DP103">
        <v>3500</v>
      </c>
    </row>
    <row r="104" spans="93:120" x14ac:dyDescent="0.25">
      <c r="CO104" t="s">
        <v>637</v>
      </c>
      <c r="CP104" t="s">
        <v>604</v>
      </c>
      <c r="CQ104" t="s">
        <v>48</v>
      </c>
      <c r="CR104">
        <v>46150</v>
      </c>
      <c r="CS104">
        <v>1</v>
      </c>
      <c r="CT104">
        <v>1</v>
      </c>
      <c r="CV104">
        <v>1</v>
      </c>
      <c r="CX104">
        <v>0</v>
      </c>
      <c r="CY104">
        <v>0</v>
      </c>
      <c r="CZ104">
        <v>0.19210648148148149</v>
      </c>
      <c r="DA104">
        <v>9.3900462962962963E-2</v>
      </c>
      <c r="DB104">
        <v>80</v>
      </c>
      <c r="DC104">
        <v>113</v>
      </c>
      <c r="DD104">
        <v>20</v>
      </c>
      <c r="DE104">
        <v>1.95</v>
      </c>
      <c r="DF104">
        <v>11681</v>
      </c>
      <c r="DG104">
        <v>0.25</v>
      </c>
      <c r="DH104">
        <v>1</v>
      </c>
      <c r="DI104">
        <v>0.05</v>
      </c>
      <c r="DJ104">
        <v>10000</v>
      </c>
      <c r="DK104">
        <v>10000</v>
      </c>
      <c r="DL104">
        <v>10000</v>
      </c>
      <c r="DM104">
        <v>1</v>
      </c>
      <c r="DN104">
        <v>0.36149999999999999</v>
      </c>
      <c r="DO104">
        <v>94</v>
      </c>
      <c r="DP104">
        <v>10000</v>
      </c>
    </row>
    <row r="105" spans="93:120" x14ac:dyDescent="0.25">
      <c r="CO105" t="s">
        <v>637</v>
      </c>
      <c r="CP105" t="s">
        <v>3</v>
      </c>
      <c r="CQ105" t="s">
        <v>58</v>
      </c>
      <c r="CR105">
        <v>46150</v>
      </c>
      <c r="CS105">
        <v>1</v>
      </c>
      <c r="CT105">
        <v>1</v>
      </c>
      <c r="CX105">
        <v>8.1018518518518516E-5</v>
      </c>
      <c r="CY105">
        <v>8.1018518518518516E-5</v>
      </c>
      <c r="CZ105">
        <v>0.10828703703703704</v>
      </c>
      <c r="DA105">
        <v>4.8344907407407406E-2</v>
      </c>
      <c r="DB105">
        <v>46</v>
      </c>
      <c r="DC105">
        <v>89</v>
      </c>
      <c r="DD105">
        <v>8</v>
      </c>
      <c r="DE105">
        <v>2</v>
      </c>
      <c r="DF105">
        <v>39733</v>
      </c>
      <c r="DG105">
        <v>0.1739</v>
      </c>
      <c r="DH105">
        <v>1</v>
      </c>
      <c r="DI105">
        <v>0.125</v>
      </c>
      <c r="DJ105">
        <v>2500</v>
      </c>
      <c r="DK105">
        <v>2500</v>
      </c>
      <c r="DL105">
        <v>2500</v>
      </c>
      <c r="DM105">
        <v>1</v>
      </c>
      <c r="DN105">
        <v>0.15179999999999999</v>
      </c>
      <c r="DO105">
        <v>94</v>
      </c>
      <c r="DP105">
        <v>2500</v>
      </c>
    </row>
    <row r="106" spans="93:120" x14ac:dyDescent="0.25">
      <c r="CO106" t="s">
        <v>637</v>
      </c>
      <c r="CP106" t="s">
        <v>3</v>
      </c>
      <c r="CQ106" t="s">
        <v>564</v>
      </c>
      <c r="CR106">
        <v>46149</v>
      </c>
      <c r="CS106">
        <v>1</v>
      </c>
      <c r="CT106">
        <v>1</v>
      </c>
      <c r="CV106">
        <v>1</v>
      </c>
      <c r="CX106">
        <v>0</v>
      </c>
      <c r="CY106">
        <v>0</v>
      </c>
      <c r="CZ106">
        <v>0.26004629629629628</v>
      </c>
      <c r="DA106">
        <v>6.4791666666666664E-2</v>
      </c>
      <c r="DB106">
        <v>89</v>
      </c>
      <c r="DC106">
        <v>153</v>
      </c>
      <c r="DD106">
        <v>27</v>
      </c>
      <c r="DE106" t="s">
        <v>679</v>
      </c>
      <c r="DF106">
        <v>10951</v>
      </c>
      <c r="DG106">
        <v>0.3034</v>
      </c>
      <c r="DH106">
        <v>3</v>
      </c>
      <c r="DI106">
        <v>0.1111</v>
      </c>
      <c r="DJ106">
        <v>3350</v>
      </c>
      <c r="DK106">
        <v>1117</v>
      </c>
      <c r="DL106">
        <v>1200</v>
      </c>
      <c r="DM106">
        <v>0.35820000000000002</v>
      </c>
      <c r="DN106">
        <v>0.16020000000000001</v>
      </c>
      <c r="DO106">
        <v>94</v>
      </c>
      <c r="DP106">
        <v>1200</v>
      </c>
    </row>
    <row r="107" spans="93:120" x14ac:dyDescent="0.25">
      <c r="CO107" t="s">
        <v>637</v>
      </c>
      <c r="CP107" t="s">
        <v>3</v>
      </c>
      <c r="CQ107" t="s">
        <v>68</v>
      </c>
      <c r="CR107">
        <v>46153</v>
      </c>
      <c r="CS107">
        <v>1</v>
      </c>
      <c r="CT107">
        <v>1</v>
      </c>
      <c r="CV107">
        <v>1</v>
      </c>
      <c r="CX107">
        <v>1.8287037037037037E-3</v>
      </c>
      <c r="CY107">
        <v>1.8287037037037037E-3</v>
      </c>
      <c r="CZ107">
        <v>0.18087962962962964</v>
      </c>
      <c r="DA107">
        <v>0.12311342592592593</v>
      </c>
      <c r="DB107">
        <v>80</v>
      </c>
      <c r="DC107">
        <v>172</v>
      </c>
      <c r="DD107">
        <v>15</v>
      </c>
      <c r="DE107" t="s">
        <v>726</v>
      </c>
      <c r="DF107">
        <v>57959</v>
      </c>
      <c r="DG107">
        <v>0.1875</v>
      </c>
      <c r="DH107">
        <v>2</v>
      </c>
      <c r="DI107">
        <v>0.1333</v>
      </c>
      <c r="DJ107">
        <v>841</v>
      </c>
      <c r="DK107">
        <v>421</v>
      </c>
      <c r="DL107">
        <v>500</v>
      </c>
      <c r="DM107">
        <v>0.59450000000000003</v>
      </c>
      <c r="DN107">
        <v>0.1318</v>
      </c>
      <c r="DO107">
        <v>94</v>
      </c>
      <c r="DP107">
        <v>500</v>
      </c>
    </row>
    <row r="108" spans="93:120" x14ac:dyDescent="0.25">
      <c r="CO108" t="s">
        <v>637</v>
      </c>
      <c r="CP108" t="s">
        <v>3</v>
      </c>
      <c r="CQ108" t="s">
        <v>29</v>
      </c>
      <c r="CR108">
        <v>46155</v>
      </c>
      <c r="CS108">
        <v>1</v>
      </c>
      <c r="CT108">
        <v>1</v>
      </c>
      <c r="CV108">
        <v>1</v>
      </c>
      <c r="CX108">
        <v>3.2523148148148147E-3</v>
      </c>
      <c r="CY108">
        <v>3.2523148148148147E-3</v>
      </c>
      <c r="CZ108">
        <v>0.17377314814814815</v>
      </c>
      <c r="DA108">
        <v>0.1582638888888889</v>
      </c>
      <c r="DB108">
        <v>101</v>
      </c>
      <c r="DC108">
        <v>177</v>
      </c>
      <c r="DD108">
        <v>23</v>
      </c>
      <c r="DE108" t="s">
        <v>727</v>
      </c>
      <c r="DF108">
        <v>11731</v>
      </c>
      <c r="DG108">
        <v>0.22770000000000001</v>
      </c>
      <c r="DH108">
        <v>3</v>
      </c>
      <c r="DI108">
        <v>0.13039999999999999</v>
      </c>
      <c r="DJ108">
        <v>780</v>
      </c>
      <c r="DK108">
        <v>260</v>
      </c>
      <c r="DL108">
        <v>780</v>
      </c>
      <c r="DM108">
        <v>1</v>
      </c>
      <c r="DN108">
        <v>0.42680000000000001</v>
      </c>
      <c r="DO108">
        <v>94</v>
      </c>
      <c r="DP108">
        <v>260</v>
      </c>
    </row>
    <row r="109" spans="93:120" x14ac:dyDescent="0.25">
      <c r="CO109" t="s">
        <v>637</v>
      </c>
      <c r="CP109" t="s">
        <v>3</v>
      </c>
      <c r="CQ109" t="s">
        <v>29</v>
      </c>
      <c r="CR109">
        <v>46170</v>
      </c>
      <c r="CS109">
        <v>1</v>
      </c>
      <c r="CT109">
        <v>1</v>
      </c>
      <c r="CV109">
        <v>1</v>
      </c>
      <c r="CX109">
        <v>7.0601851851851847E-4</v>
      </c>
      <c r="CY109">
        <v>7.0601851851851847E-4</v>
      </c>
      <c r="CZ109">
        <v>0.18268518518518517</v>
      </c>
      <c r="DA109">
        <v>0.15913194444444445</v>
      </c>
      <c r="DB109">
        <v>100</v>
      </c>
      <c r="DC109">
        <v>191</v>
      </c>
      <c r="DD109">
        <v>19</v>
      </c>
      <c r="DE109" t="s">
        <v>728</v>
      </c>
      <c r="DF109">
        <v>19381</v>
      </c>
      <c r="DG109">
        <v>0.19</v>
      </c>
      <c r="DH109">
        <v>1</v>
      </c>
      <c r="DI109">
        <v>5.2600000000000001E-2</v>
      </c>
      <c r="DJ109">
        <v>5000</v>
      </c>
      <c r="DK109">
        <v>5000</v>
      </c>
      <c r="DL109">
        <v>5000</v>
      </c>
      <c r="DM109">
        <v>1</v>
      </c>
      <c r="DN109">
        <v>0.11070000000000001</v>
      </c>
      <c r="DO109">
        <v>94</v>
      </c>
      <c r="DP109">
        <v>5000</v>
      </c>
    </row>
    <row r="110" spans="93:120" x14ac:dyDescent="0.25">
      <c r="CO110" t="s">
        <v>637</v>
      </c>
      <c r="CP110" t="s">
        <v>2</v>
      </c>
      <c r="CQ110" t="s">
        <v>13</v>
      </c>
      <c r="CR110">
        <v>46154</v>
      </c>
      <c r="CS110">
        <v>1</v>
      </c>
      <c r="CT110">
        <v>1</v>
      </c>
      <c r="CV110">
        <v>1</v>
      </c>
      <c r="CX110">
        <v>1.3888888888888889E-4</v>
      </c>
      <c r="CY110">
        <v>1.3888888888888889E-4</v>
      </c>
      <c r="CZ110">
        <v>0.263125</v>
      </c>
      <c r="DA110">
        <v>0.14119212962962963</v>
      </c>
      <c r="DB110">
        <v>90</v>
      </c>
      <c r="DC110">
        <v>182</v>
      </c>
      <c r="DD110">
        <v>25</v>
      </c>
      <c r="DE110">
        <v>2.2400000000000002</v>
      </c>
      <c r="DF110">
        <v>24015</v>
      </c>
      <c r="DG110">
        <v>0.27779999999999999</v>
      </c>
      <c r="DH110">
        <v>3</v>
      </c>
      <c r="DI110">
        <v>0.12</v>
      </c>
      <c r="DJ110">
        <v>10500</v>
      </c>
      <c r="DK110">
        <v>3500</v>
      </c>
      <c r="DL110">
        <v>10500</v>
      </c>
      <c r="DM110">
        <v>1</v>
      </c>
      <c r="DN110">
        <v>0.1239</v>
      </c>
      <c r="DO110">
        <v>92</v>
      </c>
      <c r="DP110">
        <v>3500</v>
      </c>
    </row>
    <row r="111" spans="93:120" x14ac:dyDescent="0.25">
      <c r="CO111" t="s">
        <v>637</v>
      </c>
      <c r="CP111" t="s">
        <v>2</v>
      </c>
      <c r="CQ111" t="s">
        <v>10</v>
      </c>
      <c r="CR111">
        <v>46160</v>
      </c>
      <c r="CS111">
        <v>1</v>
      </c>
      <c r="CT111">
        <v>1</v>
      </c>
      <c r="CV111">
        <v>1</v>
      </c>
      <c r="CX111">
        <v>2.3148148148148149E-4</v>
      </c>
      <c r="CY111">
        <v>2.3148148148148149E-4</v>
      </c>
      <c r="CZ111">
        <v>0.21690972222222221</v>
      </c>
      <c r="DA111">
        <v>0.12841435185185185</v>
      </c>
      <c r="DB111">
        <v>102</v>
      </c>
      <c r="DC111">
        <v>183</v>
      </c>
      <c r="DD111">
        <v>30</v>
      </c>
      <c r="DE111">
        <v>1.7</v>
      </c>
      <c r="DF111">
        <v>40472</v>
      </c>
      <c r="DG111">
        <v>0.29409999999999997</v>
      </c>
      <c r="DH111">
        <v>1</v>
      </c>
      <c r="DI111">
        <v>3.3300000000000003E-2</v>
      </c>
      <c r="DJ111">
        <v>3467</v>
      </c>
      <c r="DK111">
        <v>3467</v>
      </c>
      <c r="DL111">
        <v>3467</v>
      </c>
      <c r="DM111">
        <v>1</v>
      </c>
      <c r="DN111">
        <v>0.21210000000000001</v>
      </c>
      <c r="DO111">
        <v>92</v>
      </c>
      <c r="DP111">
        <v>3467</v>
      </c>
    </row>
    <row r="112" spans="93:120" x14ac:dyDescent="0.25">
      <c r="CO112" t="s">
        <v>637</v>
      </c>
      <c r="CP112" t="s">
        <v>6</v>
      </c>
      <c r="CQ112" t="s">
        <v>11</v>
      </c>
      <c r="CR112">
        <v>46156</v>
      </c>
      <c r="CS112">
        <v>1</v>
      </c>
      <c r="CT112">
        <v>1</v>
      </c>
      <c r="CV112">
        <v>1</v>
      </c>
      <c r="CX112">
        <v>3.4722222222222222E-5</v>
      </c>
      <c r="CY112">
        <v>3.4722222222222222E-5</v>
      </c>
      <c r="CZ112">
        <v>0.16418981481481482</v>
      </c>
      <c r="DA112">
        <v>0.12113425925925926</v>
      </c>
      <c r="DB112">
        <v>122</v>
      </c>
      <c r="DC112">
        <v>227</v>
      </c>
      <c r="DD112">
        <v>27</v>
      </c>
      <c r="DE112" t="s">
        <v>729</v>
      </c>
      <c r="DF112">
        <v>16036</v>
      </c>
      <c r="DG112">
        <v>0.2213</v>
      </c>
      <c r="DH112">
        <v>1</v>
      </c>
      <c r="DI112">
        <v>3.6999999999999998E-2</v>
      </c>
      <c r="DJ112">
        <v>3000</v>
      </c>
      <c r="DK112">
        <v>3000</v>
      </c>
      <c r="DL112">
        <v>3000</v>
      </c>
      <c r="DM112">
        <v>1</v>
      </c>
      <c r="DN112">
        <v>0.14860000000000001</v>
      </c>
      <c r="DO112">
        <v>92</v>
      </c>
      <c r="DP112">
        <v>3000</v>
      </c>
    </row>
    <row r="113" spans="93:120" x14ac:dyDescent="0.25">
      <c r="CO113" t="s">
        <v>637</v>
      </c>
      <c r="CP113" t="s">
        <v>6</v>
      </c>
      <c r="CQ113" t="s">
        <v>11</v>
      </c>
      <c r="CR113">
        <v>46170</v>
      </c>
      <c r="CS113">
        <v>1</v>
      </c>
      <c r="CT113">
        <v>1</v>
      </c>
      <c r="CV113">
        <v>1</v>
      </c>
      <c r="CX113">
        <v>9.2592592592592588E-5</v>
      </c>
      <c r="CY113">
        <v>9.2592592592592588E-5</v>
      </c>
      <c r="CZ113">
        <v>0.18340277777777778</v>
      </c>
      <c r="DA113">
        <v>0.14960648148148148</v>
      </c>
      <c r="DB113">
        <v>128</v>
      </c>
      <c r="DC113">
        <v>195</v>
      </c>
      <c r="DD113">
        <v>24</v>
      </c>
      <c r="DE113" t="s">
        <v>677</v>
      </c>
      <c r="DF113">
        <v>12091</v>
      </c>
      <c r="DG113">
        <v>0.1875</v>
      </c>
      <c r="DH113">
        <v>1</v>
      </c>
      <c r="DI113">
        <v>4.1700000000000001E-2</v>
      </c>
      <c r="DJ113">
        <v>100</v>
      </c>
      <c r="DK113">
        <v>100</v>
      </c>
      <c r="DL113">
        <v>100</v>
      </c>
      <c r="DM113">
        <v>1</v>
      </c>
      <c r="DN113">
        <v>0.70389999999999997</v>
      </c>
      <c r="DO113">
        <v>92</v>
      </c>
      <c r="DP113">
        <v>100</v>
      </c>
    </row>
    <row r="114" spans="93:120" x14ac:dyDescent="0.25">
      <c r="CO114" t="s">
        <v>637</v>
      </c>
      <c r="CP114" t="s">
        <v>6</v>
      </c>
      <c r="CQ114" t="s">
        <v>97</v>
      </c>
      <c r="CR114">
        <v>46150</v>
      </c>
      <c r="CS114">
        <v>1</v>
      </c>
      <c r="CT114">
        <v>1</v>
      </c>
      <c r="CV114">
        <v>1</v>
      </c>
      <c r="CX114">
        <v>5.7870370370370373E-5</v>
      </c>
      <c r="CY114">
        <v>5.7870370370370373E-5</v>
      </c>
      <c r="CZ114">
        <v>0.23475694444444445</v>
      </c>
      <c r="DA114">
        <v>7.7789351851851846E-2</v>
      </c>
      <c r="DB114">
        <v>175</v>
      </c>
      <c r="DC114">
        <v>201</v>
      </c>
      <c r="DD114">
        <v>13</v>
      </c>
      <c r="DE114" t="s">
        <v>730</v>
      </c>
      <c r="DF114">
        <v>14054</v>
      </c>
      <c r="DG114">
        <v>7.4300000000000005E-2</v>
      </c>
      <c r="DH114">
        <v>2</v>
      </c>
      <c r="DI114">
        <v>0.15379999999999999</v>
      </c>
      <c r="DJ114">
        <v>1025</v>
      </c>
      <c r="DK114">
        <v>513</v>
      </c>
      <c r="DL114">
        <v>1025</v>
      </c>
      <c r="DM114">
        <v>1</v>
      </c>
      <c r="DN114">
        <v>0.18709999999999999</v>
      </c>
      <c r="DO114">
        <v>92</v>
      </c>
      <c r="DP114">
        <v>513</v>
      </c>
    </row>
    <row r="115" spans="93:120" x14ac:dyDescent="0.25">
      <c r="CO115" t="s">
        <v>637</v>
      </c>
      <c r="CP115" t="s">
        <v>6</v>
      </c>
      <c r="CQ115" t="s">
        <v>97</v>
      </c>
      <c r="CR115">
        <v>46172</v>
      </c>
      <c r="CS115">
        <v>1</v>
      </c>
      <c r="CT115">
        <v>1</v>
      </c>
      <c r="CV115">
        <v>1</v>
      </c>
      <c r="CX115">
        <v>9.2592592592592588E-5</v>
      </c>
      <c r="CY115">
        <v>9.2592592592592588E-5</v>
      </c>
      <c r="CZ115">
        <v>0.17363425925925927</v>
      </c>
      <c r="DA115">
        <v>1.3726851851851851E-2</v>
      </c>
      <c r="DB115">
        <v>26</v>
      </c>
      <c r="DC115">
        <v>53</v>
      </c>
      <c r="DD115">
        <v>17</v>
      </c>
      <c r="DE115" t="s">
        <v>731</v>
      </c>
      <c r="DF115">
        <v>8800</v>
      </c>
      <c r="DG115">
        <v>0.65380000000000005</v>
      </c>
      <c r="DH115">
        <v>2</v>
      </c>
      <c r="DI115">
        <v>0.1176</v>
      </c>
      <c r="DJ115">
        <v>11440</v>
      </c>
      <c r="DK115">
        <v>5720</v>
      </c>
      <c r="DL115">
        <v>11300</v>
      </c>
      <c r="DM115">
        <v>0.98780000000000001</v>
      </c>
      <c r="DN115">
        <v>0.4022</v>
      </c>
      <c r="DO115">
        <v>92</v>
      </c>
      <c r="DP115">
        <v>11300</v>
      </c>
    </row>
    <row r="116" spans="93:120" x14ac:dyDescent="0.25">
      <c r="CO116" t="s">
        <v>637</v>
      </c>
      <c r="CP116" t="s">
        <v>7</v>
      </c>
      <c r="CQ116" t="s">
        <v>18</v>
      </c>
      <c r="CR116">
        <v>46148</v>
      </c>
      <c r="CS116">
        <v>1</v>
      </c>
      <c r="CT116">
        <v>1</v>
      </c>
      <c r="CV116">
        <v>1</v>
      </c>
      <c r="CX116">
        <v>2.8587962962962963E-3</v>
      </c>
      <c r="CY116">
        <v>2.8587962962962963E-3</v>
      </c>
      <c r="CZ116">
        <v>0.17777777777777778</v>
      </c>
      <c r="DA116">
        <v>0.12685185185185185</v>
      </c>
      <c r="DB116">
        <v>105</v>
      </c>
      <c r="DC116">
        <v>224</v>
      </c>
      <c r="DD116">
        <v>17</v>
      </c>
      <c r="DE116" t="s">
        <v>731</v>
      </c>
      <c r="DF116">
        <v>27479</v>
      </c>
      <c r="DG116">
        <v>0.16189999999999999</v>
      </c>
      <c r="DH116">
        <v>1</v>
      </c>
      <c r="DI116">
        <v>5.8799999999999998E-2</v>
      </c>
      <c r="DJ116">
        <v>3000</v>
      </c>
      <c r="DK116">
        <v>3000</v>
      </c>
      <c r="DL116">
        <v>3000</v>
      </c>
      <c r="DM116">
        <v>1</v>
      </c>
      <c r="DN116">
        <v>0.17599999999999999</v>
      </c>
      <c r="DO116">
        <v>92</v>
      </c>
      <c r="DP116">
        <v>3000</v>
      </c>
    </row>
    <row r="117" spans="93:120" x14ac:dyDescent="0.25">
      <c r="CO117" t="s">
        <v>637</v>
      </c>
      <c r="CP117" t="s">
        <v>7</v>
      </c>
      <c r="CQ117" t="s">
        <v>18</v>
      </c>
      <c r="CR117">
        <v>46172</v>
      </c>
      <c r="CS117">
        <v>1</v>
      </c>
      <c r="CT117">
        <v>1</v>
      </c>
      <c r="CV117">
        <v>1</v>
      </c>
      <c r="CX117">
        <v>1.8981481481481482E-3</v>
      </c>
      <c r="CY117">
        <v>1.8981481481481482E-3</v>
      </c>
      <c r="CZ117">
        <v>0.14936342592592591</v>
      </c>
      <c r="DA117">
        <v>4.283564814814815E-2</v>
      </c>
      <c r="DB117">
        <v>56</v>
      </c>
      <c r="DC117">
        <v>102</v>
      </c>
      <c r="DD117">
        <v>10</v>
      </c>
      <c r="DE117">
        <v>1</v>
      </c>
      <c r="DF117">
        <v>13742</v>
      </c>
      <c r="DG117">
        <v>0.17860000000000001</v>
      </c>
      <c r="DO117">
        <v>92</v>
      </c>
    </row>
    <row r="118" spans="93:120" x14ac:dyDescent="0.25">
      <c r="CO118" t="s">
        <v>637</v>
      </c>
      <c r="CP118" t="s">
        <v>7</v>
      </c>
      <c r="CQ118" t="s">
        <v>60</v>
      </c>
      <c r="CR118">
        <v>46147</v>
      </c>
      <c r="CS118">
        <v>1</v>
      </c>
      <c r="CT118">
        <v>1</v>
      </c>
      <c r="CV118">
        <v>1</v>
      </c>
      <c r="CX118">
        <v>4.0509259259259258E-4</v>
      </c>
      <c r="CY118">
        <v>4.0509259259259258E-4</v>
      </c>
      <c r="CZ118">
        <v>0.32195601851851852</v>
      </c>
      <c r="DA118">
        <v>7.8055555555555559E-2</v>
      </c>
      <c r="DB118">
        <v>148</v>
      </c>
      <c r="DC118">
        <v>228</v>
      </c>
      <c r="DD118">
        <v>14</v>
      </c>
      <c r="DE118" t="s">
        <v>732</v>
      </c>
      <c r="DF118">
        <v>12694</v>
      </c>
      <c r="DG118">
        <v>9.4600000000000004E-2</v>
      </c>
      <c r="DH118">
        <v>2</v>
      </c>
      <c r="DI118">
        <v>0.1429</v>
      </c>
      <c r="DJ118">
        <v>900</v>
      </c>
      <c r="DK118">
        <v>450</v>
      </c>
      <c r="DL118">
        <v>300</v>
      </c>
      <c r="DM118">
        <v>0.33329999999999999</v>
      </c>
      <c r="DN118">
        <v>0.10340000000000001</v>
      </c>
      <c r="DO118">
        <v>92</v>
      </c>
      <c r="DP118">
        <v>300</v>
      </c>
    </row>
    <row r="119" spans="93:120" x14ac:dyDescent="0.25">
      <c r="CO119" t="s">
        <v>637</v>
      </c>
      <c r="CP119" t="s">
        <v>7</v>
      </c>
      <c r="CQ119" t="s">
        <v>60</v>
      </c>
      <c r="CR119">
        <v>46172</v>
      </c>
      <c r="CS119">
        <v>1</v>
      </c>
      <c r="CT119">
        <v>1</v>
      </c>
      <c r="CV119">
        <v>1</v>
      </c>
      <c r="CX119">
        <v>5.7870370370370373E-5</v>
      </c>
      <c r="CY119">
        <v>5.7870370370370373E-5</v>
      </c>
      <c r="CZ119">
        <v>0.11416666666666667</v>
      </c>
      <c r="DA119">
        <v>7.3981481481481481E-2</v>
      </c>
      <c r="DB119">
        <v>84</v>
      </c>
      <c r="DC119">
        <v>94</v>
      </c>
      <c r="DD119">
        <v>7</v>
      </c>
      <c r="DE119" t="s">
        <v>733</v>
      </c>
      <c r="DF119">
        <v>31145</v>
      </c>
      <c r="DG119">
        <v>8.3299999999999999E-2</v>
      </c>
      <c r="DO119">
        <v>92</v>
      </c>
    </row>
    <row r="120" spans="93:120" x14ac:dyDescent="0.25">
      <c r="CO120" t="s">
        <v>637</v>
      </c>
      <c r="CP120" t="s">
        <v>7</v>
      </c>
      <c r="CQ120" t="s">
        <v>61</v>
      </c>
      <c r="CR120">
        <v>46155</v>
      </c>
      <c r="CS120">
        <v>1</v>
      </c>
      <c r="CT120">
        <v>1</v>
      </c>
      <c r="CU120">
        <v>1</v>
      </c>
      <c r="CX120">
        <v>9.1203703703703707E-3</v>
      </c>
      <c r="CY120">
        <v>9.1203703703703707E-3</v>
      </c>
      <c r="CZ120">
        <v>0.1653587962962963</v>
      </c>
      <c r="DA120">
        <v>0.1300462962962963</v>
      </c>
      <c r="DB120">
        <v>104</v>
      </c>
      <c r="DC120">
        <v>218</v>
      </c>
      <c r="DD120">
        <v>24</v>
      </c>
      <c r="DE120" t="s">
        <v>734</v>
      </c>
      <c r="DF120">
        <v>23998</v>
      </c>
      <c r="DG120">
        <v>0.23080000000000001</v>
      </c>
      <c r="DO120">
        <v>92</v>
      </c>
    </row>
    <row r="121" spans="93:120" x14ac:dyDescent="0.25">
      <c r="CO121" t="s">
        <v>637</v>
      </c>
      <c r="CP121" t="s">
        <v>7</v>
      </c>
      <c r="CQ121" t="s">
        <v>61</v>
      </c>
      <c r="CR121">
        <v>46172</v>
      </c>
      <c r="CS121">
        <v>1</v>
      </c>
      <c r="CT121">
        <v>1</v>
      </c>
      <c r="CV121">
        <v>1</v>
      </c>
      <c r="CX121">
        <v>2.0023148148148148E-3</v>
      </c>
      <c r="CY121">
        <v>2.0023148148148148E-3</v>
      </c>
      <c r="CZ121">
        <v>0.13233796296296296</v>
      </c>
      <c r="DA121">
        <v>5.7187500000000002E-2</v>
      </c>
      <c r="DB121">
        <v>67</v>
      </c>
      <c r="DC121">
        <v>94</v>
      </c>
      <c r="DD121">
        <v>12</v>
      </c>
      <c r="DE121" t="s">
        <v>735</v>
      </c>
      <c r="DF121">
        <v>20042</v>
      </c>
      <c r="DG121">
        <v>0.17910000000000001</v>
      </c>
      <c r="DO121">
        <v>92</v>
      </c>
    </row>
    <row r="122" spans="93:120" x14ac:dyDescent="0.25">
      <c r="CO122" t="s">
        <v>637</v>
      </c>
      <c r="CP122" t="s">
        <v>7</v>
      </c>
      <c r="CQ122" t="s">
        <v>80</v>
      </c>
      <c r="CR122">
        <v>46172</v>
      </c>
      <c r="CS122">
        <v>1</v>
      </c>
      <c r="CT122">
        <v>1</v>
      </c>
      <c r="CV122">
        <v>1</v>
      </c>
      <c r="CX122">
        <v>9.2592592592592588E-5</v>
      </c>
      <c r="CY122">
        <v>9.2592592592592588E-5</v>
      </c>
      <c r="CZ122">
        <v>9.1122685185185182E-2</v>
      </c>
      <c r="DA122">
        <v>9.7152777777777782E-2</v>
      </c>
      <c r="DB122">
        <v>31</v>
      </c>
      <c r="DC122">
        <v>58</v>
      </c>
      <c r="DD122">
        <v>3</v>
      </c>
      <c r="DE122">
        <v>1</v>
      </c>
      <c r="DF122">
        <v>5476</v>
      </c>
      <c r="DG122">
        <v>9.6799999999999997E-2</v>
      </c>
      <c r="DO122">
        <v>92</v>
      </c>
    </row>
    <row r="123" spans="93:120" x14ac:dyDescent="0.25">
      <c r="CO123" t="s">
        <v>637</v>
      </c>
      <c r="CP123" t="s">
        <v>7</v>
      </c>
      <c r="CQ123" t="s">
        <v>72</v>
      </c>
      <c r="CR123">
        <v>46157</v>
      </c>
      <c r="CS123">
        <v>1</v>
      </c>
      <c r="CT123">
        <v>1</v>
      </c>
      <c r="CV123">
        <v>1</v>
      </c>
      <c r="CX123">
        <v>1.1574074074074075E-4</v>
      </c>
      <c r="CY123">
        <v>1.1574074074074075E-4</v>
      </c>
      <c r="CZ123">
        <v>0.25697916666666665</v>
      </c>
      <c r="DA123">
        <v>0.08</v>
      </c>
      <c r="DB123">
        <v>114</v>
      </c>
      <c r="DC123">
        <v>173</v>
      </c>
      <c r="DD123">
        <v>15</v>
      </c>
      <c r="DE123">
        <v>1.8</v>
      </c>
      <c r="DF123">
        <v>30765</v>
      </c>
      <c r="DG123">
        <v>0.13159999999999999</v>
      </c>
      <c r="DH123">
        <v>1</v>
      </c>
      <c r="DI123">
        <v>6.6699999999999995E-2</v>
      </c>
      <c r="DJ123">
        <v>2500</v>
      </c>
      <c r="DK123">
        <v>2500</v>
      </c>
      <c r="DL123">
        <v>2500</v>
      </c>
      <c r="DM123">
        <v>1</v>
      </c>
      <c r="DN123">
        <v>0.1426</v>
      </c>
      <c r="DO123">
        <v>92</v>
      </c>
      <c r="DP123">
        <v>2500</v>
      </c>
    </row>
    <row r="124" spans="93:120" x14ac:dyDescent="0.25">
      <c r="CO124" t="s">
        <v>637</v>
      </c>
      <c r="CP124" t="s">
        <v>7</v>
      </c>
      <c r="CQ124" t="s">
        <v>72</v>
      </c>
      <c r="CR124">
        <v>46172</v>
      </c>
      <c r="CS124">
        <v>1</v>
      </c>
      <c r="CT124">
        <v>1</v>
      </c>
      <c r="CV124">
        <v>1</v>
      </c>
      <c r="CX124">
        <v>1.3888888888888889E-4</v>
      </c>
      <c r="CY124">
        <v>1.3888888888888889E-4</v>
      </c>
      <c r="CZ124">
        <v>4.8055555555555553E-2</v>
      </c>
      <c r="DA124">
        <v>0.13900462962962962</v>
      </c>
      <c r="DB124">
        <v>41</v>
      </c>
      <c r="DC124">
        <v>99</v>
      </c>
      <c r="DD124">
        <v>9</v>
      </c>
      <c r="DE124" t="s">
        <v>721</v>
      </c>
      <c r="DF124">
        <v>23378</v>
      </c>
      <c r="DG124">
        <v>0.2195</v>
      </c>
      <c r="DO124">
        <v>92</v>
      </c>
    </row>
    <row r="125" spans="93:120" x14ac:dyDescent="0.25">
      <c r="CO125" t="s">
        <v>637</v>
      </c>
      <c r="CP125" t="s">
        <v>7</v>
      </c>
      <c r="CQ125" t="s">
        <v>12</v>
      </c>
      <c r="CR125">
        <v>46154</v>
      </c>
      <c r="CS125">
        <v>1</v>
      </c>
      <c r="CT125">
        <v>1</v>
      </c>
      <c r="CV125">
        <v>1</v>
      </c>
      <c r="CX125">
        <v>1.8518518518518518E-4</v>
      </c>
      <c r="CY125">
        <v>1.8518518518518518E-4</v>
      </c>
      <c r="CZ125">
        <v>0.2726851851851852</v>
      </c>
      <c r="DA125">
        <v>0.14902777777777779</v>
      </c>
      <c r="DB125">
        <v>97</v>
      </c>
      <c r="DC125">
        <v>272</v>
      </c>
      <c r="DD125">
        <v>25</v>
      </c>
      <c r="DE125">
        <v>1.76</v>
      </c>
      <c r="DF125">
        <v>17787</v>
      </c>
      <c r="DG125">
        <v>0.25769999999999998</v>
      </c>
      <c r="DH125">
        <v>2</v>
      </c>
      <c r="DI125">
        <v>0.08</v>
      </c>
      <c r="DJ125">
        <v>1028</v>
      </c>
      <c r="DK125">
        <v>514</v>
      </c>
      <c r="DL125">
        <v>800</v>
      </c>
      <c r="DM125">
        <v>0.7782</v>
      </c>
      <c r="DN125">
        <v>0.24010000000000001</v>
      </c>
      <c r="DO125">
        <v>92</v>
      </c>
      <c r="DP125">
        <v>800</v>
      </c>
    </row>
    <row r="126" spans="93:120" x14ac:dyDescent="0.25">
      <c r="CO126" t="s">
        <v>637</v>
      </c>
      <c r="CP126" t="s">
        <v>7</v>
      </c>
      <c r="CQ126" t="s">
        <v>12</v>
      </c>
      <c r="CR126">
        <v>46172</v>
      </c>
      <c r="CS126">
        <v>1</v>
      </c>
      <c r="CT126">
        <v>1</v>
      </c>
      <c r="CV126">
        <v>1</v>
      </c>
      <c r="CX126">
        <v>2.2800925925925927E-3</v>
      </c>
      <c r="CY126">
        <v>2.2800925925925927E-3</v>
      </c>
      <c r="CZ126">
        <v>3.1817129629629633E-2</v>
      </c>
      <c r="DA126">
        <v>0.15959490740740739</v>
      </c>
      <c r="DB126">
        <v>53</v>
      </c>
      <c r="DC126">
        <v>198</v>
      </c>
      <c r="DD126">
        <v>8</v>
      </c>
      <c r="DE126">
        <v>1.125</v>
      </c>
      <c r="DF126">
        <v>16369</v>
      </c>
      <c r="DG126">
        <v>0.15090000000000001</v>
      </c>
      <c r="DO126">
        <v>92</v>
      </c>
    </row>
    <row r="127" spans="93:120" x14ac:dyDescent="0.25">
      <c r="CO127" t="s">
        <v>637</v>
      </c>
      <c r="CP127" t="s">
        <v>7</v>
      </c>
      <c r="CQ127" t="s">
        <v>51</v>
      </c>
      <c r="CR127">
        <v>46155</v>
      </c>
      <c r="CS127">
        <v>1</v>
      </c>
      <c r="CT127">
        <v>1</v>
      </c>
      <c r="CU127">
        <v>1</v>
      </c>
      <c r="CX127">
        <v>8.2407407407407412E-3</v>
      </c>
      <c r="CY127">
        <v>8.2407407407407412E-3</v>
      </c>
      <c r="CZ127">
        <v>0.18251157407407406</v>
      </c>
      <c r="DA127">
        <v>0.11292824074074075</v>
      </c>
      <c r="DB127">
        <v>89</v>
      </c>
      <c r="DC127">
        <v>232</v>
      </c>
      <c r="DD127">
        <v>18</v>
      </c>
      <c r="DE127">
        <v>1.5</v>
      </c>
      <c r="DF127">
        <v>37965</v>
      </c>
      <c r="DG127">
        <v>0.20219999999999999</v>
      </c>
      <c r="DO127">
        <v>92</v>
      </c>
    </row>
    <row r="128" spans="93:120" x14ac:dyDescent="0.25">
      <c r="CO128" t="s">
        <v>637</v>
      </c>
      <c r="CP128" t="s">
        <v>7</v>
      </c>
      <c r="CQ128" t="s">
        <v>26</v>
      </c>
      <c r="CR128">
        <v>46156</v>
      </c>
      <c r="CS128">
        <v>1</v>
      </c>
      <c r="CT128">
        <v>1</v>
      </c>
      <c r="CV128">
        <v>1</v>
      </c>
      <c r="CX128">
        <v>1.273148148148148E-4</v>
      </c>
      <c r="CY128">
        <v>1.273148148148148E-4</v>
      </c>
      <c r="CZ128">
        <v>0.20787037037037037</v>
      </c>
      <c r="DA128">
        <v>0.14777777777777779</v>
      </c>
      <c r="DB128">
        <v>137</v>
      </c>
      <c r="DC128">
        <v>266</v>
      </c>
      <c r="DD128">
        <v>26</v>
      </c>
      <c r="DE128" t="s">
        <v>736</v>
      </c>
      <c r="DF128">
        <v>25180</v>
      </c>
      <c r="DG128">
        <v>0.1898</v>
      </c>
      <c r="DH128">
        <v>1</v>
      </c>
      <c r="DI128">
        <v>3.85E-2</v>
      </c>
      <c r="DJ128">
        <v>200</v>
      </c>
      <c r="DK128">
        <v>200</v>
      </c>
      <c r="DL128">
        <v>200</v>
      </c>
      <c r="DM128">
        <v>1</v>
      </c>
      <c r="DN128">
        <v>0.4486</v>
      </c>
      <c r="DO128">
        <v>92</v>
      </c>
      <c r="DP128">
        <v>200</v>
      </c>
    </row>
    <row r="129" spans="93:120" x14ac:dyDescent="0.25">
      <c r="CO129" t="s">
        <v>637</v>
      </c>
      <c r="CP129" t="s">
        <v>7</v>
      </c>
      <c r="CQ129" t="s">
        <v>75</v>
      </c>
      <c r="CR129">
        <v>46172</v>
      </c>
      <c r="CS129">
        <v>1</v>
      </c>
      <c r="CT129">
        <v>1</v>
      </c>
      <c r="CV129">
        <v>1</v>
      </c>
      <c r="CX129">
        <v>1.7361111111111112E-4</v>
      </c>
      <c r="CY129">
        <v>1.7361111111111112E-4</v>
      </c>
      <c r="CZ129">
        <v>0.10421296296296297</v>
      </c>
      <c r="DA129">
        <v>8.3275462962962968E-2</v>
      </c>
      <c r="DB129">
        <v>46</v>
      </c>
      <c r="DC129">
        <v>110</v>
      </c>
      <c r="DD129">
        <v>13</v>
      </c>
      <c r="DE129" t="s">
        <v>737</v>
      </c>
      <c r="DF129">
        <v>14564</v>
      </c>
      <c r="DG129">
        <v>0.28260000000000002</v>
      </c>
      <c r="DO129">
        <v>92</v>
      </c>
    </row>
    <row r="130" spans="93:120" x14ac:dyDescent="0.25">
      <c r="CO130" t="s">
        <v>637</v>
      </c>
      <c r="CP130" t="s">
        <v>7</v>
      </c>
      <c r="CQ130" t="s">
        <v>59</v>
      </c>
      <c r="CR130">
        <v>46160</v>
      </c>
      <c r="CS130">
        <v>1</v>
      </c>
      <c r="CT130">
        <v>1</v>
      </c>
      <c r="CV130">
        <v>1</v>
      </c>
      <c r="CX130">
        <v>1.1574074074074075E-4</v>
      </c>
      <c r="CY130">
        <v>1.1574074074074075E-4</v>
      </c>
      <c r="CZ130">
        <v>0.18759259259259259</v>
      </c>
      <c r="DA130">
        <v>0.16971064814814815</v>
      </c>
      <c r="DB130">
        <v>162</v>
      </c>
      <c r="DC130">
        <v>365</v>
      </c>
      <c r="DD130">
        <v>25</v>
      </c>
      <c r="DE130">
        <v>1.84</v>
      </c>
      <c r="DF130">
        <v>30026</v>
      </c>
      <c r="DG130">
        <v>0.15429999999999999</v>
      </c>
      <c r="DH130">
        <v>3</v>
      </c>
      <c r="DI130">
        <v>0.12</v>
      </c>
      <c r="DJ130">
        <v>6300</v>
      </c>
      <c r="DK130">
        <v>2100</v>
      </c>
      <c r="DL130">
        <v>6300</v>
      </c>
      <c r="DM130">
        <v>1</v>
      </c>
      <c r="DN130">
        <v>0.1615</v>
      </c>
      <c r="DO130">
        <v>92</v>
      </c>
      <c r="DP130">
        <v>2100</v>
      </c>
    </row>
    <row r="131" spans="93:120" x14ac:dyDescent="0.25">
      <c r="CO131" t="s">
        <v>637</v>
      </c>
      <c r="CP131" t="s">
        <v>604</v>
      </c>
      <c r="CQ131" t="s">
        <v>495</v>
      </c>
      <c r="CR131">
        <v>46153</v>
      </c>
      <c r="CS131">
        <v>1</v>
      </c>
      <c r="CT131">
        <v>1</v>
      </c>
      <c r="CV131">
        <v>1</v>
      </c>
      <c r="CX131">
        <v>1.7592592592592592E-3</v>
      </c>
      <c r="CY131">
        <v>1.7592592592592592E-3</v>
      </c>
      <c r="CZ131">
        <v>0.18313657407407408</v>
      </c>
      <c r="DA131">
        <v>0.12140046296296296</v>
      </c>
      <c r="DB131">
        <v>62</v>
      </c>
      <c r="DC131">
        <v>176</v>
      </c>
      <c r="DD131">
        <v>16</v>
      </c>
      <c r="DE131">
        <v>1.4375</v>
      </c>
      <c r="DF131">
        <v>22221</v>
      </c>
      <c r="DG131">
        <v>0.2581</v>
      </c>
      <c r="DH131">
        <v>1</v>
      </c>
      <c r="DI131">
        <v>6.25E-2</v>
      </c>
      <c r="DJ131">
        <v>400</v>
      </c>
      <c r="DK131">
        <v>400</v>
      </c>
      <c r="DL131">
        <v>400</v>
      </c>
      <c r="DM131">
        <v>1</v>
      </c>
      <c r="DN131">
        <v>0.77849999999999997</v>
      </c>
      <c r="DO131">
        <v>92</v>
      </c>
      <c r="DP131">
        <v>400</v>
      </c>
    </row>
    <row r="132" spans="93:120" x14ac:dyDescent="0.25">
      <c r="CO132" t="s">
        <v>637</v>
      </c>
      <c r="CP132" t="s">
        <v>604</v>
      </c>
      <c r="CQ132" t="s">
        <v>49</v>
      </c>
      <c r="CR132">
        <v>46146</v>
      </c>
      <c r="CS132">
        <v>1</v>
      </c>
      <c r="CT132">
        <v>1</v>
      </c>
      <c r="CU132">
        <v>1</v>
      </c>
      <c r="CX132">
        <v>1.6550925925925927E-2</v>
      </c>
      <c r="CY132">
        <v>1.6550925925925927E-2</v>
      </c>
      <c r="CZ132">
        <v>0.20634259259259261</v>
      </c>
      <c r="DA132">
        <v>7.604166666666666E-2</v>
      </c>
      <c r="DB132">
        <v>61</v>
      </c>
      <c r="DC132">
        <v>86</v>
      </c>
      <c r="DD132">
        <v>10</v>
      </c>
      <c r="DE132">
        <v>1.6</v>
      </c>
      <c r="DF132">
        <v>11822</v>
      </c>
      <c r="DG132">
        <v>0.16389999999999999</v>
      </c>
      <c r="DH132">
        <v>6</v>
      </c>
      <c r="DI132">
        <v>0.6</v>
      </c>
      <c r="DJ132">
        <v>10660</v>
      </c>
      <c r="DK132">
        <v>1777</v>
      </c>
      <c r="DL132">
        <v>10660</v>
      </c>
      <c r="DM132">
        <v>1</v>
      </c>
      <c r="DN132">
        <v>0.16320000000000001</v>
      </c>
      <c r="DO132">
        <v>92</v>
      </c>
      <c r="DP132">
        <v>1777</v>
      </c>
    </row>
    <row r="133" spans="93:120" x14ac:dyDescent="0.25">
      <c r="CO133" t="s">
        <v>637</v>
      </c>
      <c r="CP133" t="s">
        <v>604</v>
      </c>
      <c r="CQ133" t="s">
        <v>49</v>
      </c>
      <c r="CR133">
        <v>46169</v>
      </c>
      <c r="CS133">
        <v>1</v>
      </c>
      <c r="CT133">
        <v>1</v>
      </c>
      <c r="CU133">
        <v>1</v>
      </c>
      <c r="CX133">
        <v>1.4976851851851852E-2</v>
      </c>
      <c r="CY133">
        <v>1.4976851851851852E-2</v>
      </c>
      <c r="CZ133">
        <v>0.15086805555555555</v>
      </c>
      <c r="DA133">
        <v>0.16210648148148149</v>
      </c>
      <c r="DB133">
        <v>43</v>
      </c>
      <c r="DC133">
        <v>71</v>
      </c>
      <c r="DD133">
        <v>6</v>
      </c>
      <c r="DE133" t="s">
        <v>677</v>
      </c>
      <c r="DF133">
        <v>18982</v>
      </c>
      <c r="DG133">
        <v>0.13950000000000001</v>
      </c>
      <c r="DH133">
        <v>1</v>
      </c>
      <c r="DI133">
        <v>0.16669999999999999</v>
      </c>
      <c r="DJ133">
        <v>2000</v>
      </c>
      <c r="DK133">
        <v>2000</v>
      </c>
      <c r="DL133">
        <v>2000</v>
      </c>
      <c r="DM133">
        <v>1</v>
      </c>
      <c r="DN133">
        <v>0.114</v>
      </c>
      <c r="DO133">
        <v>92</v>
      </c>
      <c r="DP133">
        <v>2000</v>
      </c>
    </row>
    <row r="134" spans="93:120" x14ac:dyDescent="0.25">
      <c r="CO134" t="s">
        <v>637</v>
      </c>
      <c r="CP134" t="s">
        <v>604</v>
      </c>
      <c r="CQ134" t="s">
        <v>55</v>
      </c>
      <c r="CR134">
        <v>46167</v>
      </c>
      <c r="CS134">
        <v>1</v>
      </c>
      <c r="CT134">
        <v>1</v>
      </c>
      <c r="CV134">
        <v>1</v>
      </c>
      <c r="CX134">
        <v>1.1574074074074075E-4</v>
      </c>
      <c r="CY134">
        <v>1.1574074074074075E-4</v>
      </c>
      <c r="CZ134">
        <v>0.13649305555555555</v>
      </c>
      <c r="DA134">
        <v>0.18710648148148148</v>
      </c>
      <c r="DB134">
        <v>146</v>
      </c>
      <c r="DC134">
        <v>228</v>
      </c>
      <c r="DD134">
        <v>28</v>
      </c>
      <c r="DE134" t="s">
        <v>738</v>
      </c>
      <c r="DF134">
        <v>13082</v>
      </c>
      <c r="DG134">
        <v>0.1918</v>
      </c>
      <c r="DH134">
        <v>3</v>
      </c>
      <c r="DI134">
        <v>0.1071</v>
      </c>
      <c r="DJ134">
        <v>2350</v>
      </c>
      <c r="DK134">
        <v>783</v>
      </c>
      <c r="DL134">
        <v>2350</v>
      </c>
      <c r="DM134">
        <v>1</v>
      </c>
      <c r="DN134">
        <v>0.439</v>
      </c>
      <c r="DO134">
        <v>92</v>
      </c>
      <c r="DP134">
        <v>783</v>
      </c>
    </row>
    <row r="135" spans="93:120" x14ac:dyDescent="0.25">
      <c r="CO135" t="s">
        <v>637</v>
      </c>
      <c r="CP135" t="s">
        <v>604</v>
      </c>
      <c r="CQ135" t="s">
        <v>601</v>
      </c>
      <c r="CR135">
        <v>46156</v>
      </c>
      <c r="CS135">
        <v>1</v>
      </c>
      <c r="CT135">
        <v>1</v>
      </c>
      <c r="CU135">
        <v>1</v>
      </c>
      <c r="CX135">
        <v>1.0486111111111111E-2</v>
      </c>
      <c r="CY135">
        <v>1.0486111111111111E-2</v>
      </c>
      <c r="CZ135">
        <v>0.19045138888888888</v>
      </c>
      <c r="DA135">
        <v>0.11532407407407408</v>
      </c>
      <c r="DB135">
        <v>120</v>
      </c>
      <c r="DC135">
        <v>171</v>
      </c>
      <c r="DD135">
        <v>48</v>
      </c>
      <c r="DE135" t="s">
        <v>739</v>
      </c>
      <c r="DF135">
        <v>5682</v>
      </c>
      <c r="DG135">
        <v>0.4</v>
      </c>
      <c r="DH135">
        <v>2</v>
      </c>
      <c r="DI135">
        <v>4.1700000000000001E-2</v>
      </c>
      <c r="DJ135">
        <v>1350</v>
      </c>
      <c r="DK135">
        <v>675</v>
      </c>
      <c r="DL135">
        <v>1000</v>
      </c>
      <c r="DM135">
        <v>0.74070000000000003</v>
      </c>
      <c r="DN135">
        <v>0.14510000000000001</v>
      </c>
      <c r="DO135">
        <v>92</v>
      </c>
      <c r="DP135">
        <v>1000</v>
      </c>
    </row>
    <row r="136" spans="93:120" x14ac:dyDescent="0.25">
      <c r="CO136" t="s">
        <v>637</v>
      </c>
      <c r="CP136" t="s">
        <v>3</v>
      </c>
      <c r="CQ136" t="s">
        <v>85</v>
      </c>
      <c r="CR136">
        <v>46171</v>
      </c>
      <c r="CS136">
        <v>1</v>
      </c>
      <c r="CT136">
        <v>1</v>
      </c>
      <c r="CV136">
        <v>1</v>
      </c>
      <c r="CX136">
        <v>1.0416666666666667E-4</v>
      </c>
      <c r="CY136">
        <v>1.0416666666666667E-4</v>
      </c>
      <c r="CZ136">
        <v>0.15188657407407408</v>
      </c>
      <c r="DA136">
        <v>0.21664351851851851</v>
      </c>
      <c r="DB136">
        <v>84</v>
      </c>
      <c r="DC136">
        <v>189</v>
      </c>
      <c r="DD136">
        <v>21</v>
      </c>
      <c r="DE136" t="s">
        <v>740</v>
      </c>
      <c r="DF136">
        <v>36230</v>
      </c>
      <c r="DG136">
        <v>0.25</v>
      </c>
      <c r="DH136">
        <v>3</v>
      </c>
      <c r="DI136">
        <v>0.1429</v>
      </c>
      <c r="DJ136">
        <v>2550</v>
      </c>
      <c r="DK136">
        <v>850</v>
      </c>
      <c r="DL136">
        <v>2550</v>
      </c>
      <c r="DM136">
        <v>1</v>
      </c>
      <c r="DN136">
        <v>0.192</v>
      </c>
      <c r="DO136">
        <v>92</v>
      </c>
      <c r="DP136">
        <v>850</v>
      </c>
    </row>
    <row r="137" spans="93:120" x14ac:dyDescent="0.25">
      <c r="CO137" t="s">
        <v>637</v>
      </c>
      <c r="CP137" t="s">
        <v>3</v>
      </c>
      <c r="CQ137" t="s">
        <v>493</v>
      </c>
      <c r="CR137">
        <v>46171</v>
      </c>
      <c r="CS137">
        <v>1</v>
      </c>
      <c r="CT137">
        <v>1</v>
      </c>
      <c r="CV137">
        <v>1</v>
      </c>
      <c r="CX137">
        <v>3.4722222222222222E-5</v>
      </c>
      <c r="CY137">
        <v>3.4722222222222222E-5</v>
      </c>
      <c r="CZ137">
        <v>0.1763888888888889</v>
      </c>
      <c r="DA137">
        <v>0.18793981481481481</v>
      </c>
      <c r="DB137">
        <v>103</v>
      </c>
      <c r="DC137">
        <v>166</v>
      </c>
      <c r="DD137">
        <v>20</v>
      </c>
      <c r="DE137">
        <v>1.9</v>
      </c>
      <c r="DF137">
        <v>23698</v>
      </c>
      <c r="DG137">
        <v>0.19420000000000001</v>
      </c>
      <c r="DH137">
        <v>3</v>
      </c>
      <c r="DI137">
        <v>0.15</v>
      </c>
      <c r="DJ137">
        <v>10000</v>
      </c>
      <c r="DK137">
        <v>3333</v>
      </c>
      <c r="DL137">
        <v>10000</v>
      </c>
      <c r="DM137">
        <v>1</v>
      </c>
      <c r="DN137">
        <v>0.1633</v>
      </c>
      <c r="DO137">
        <v>92</v>
      </c>
      <c r="DP137">
        <v>3333</v>
      </c>
    </row>
    <row r="138" spans="93:120" x14ac:dyDescent="0.25">
      <c r="CO138" t="s">
        <v>637</v>
      </c>
      <c r="CP138" t="s">
        <v>3</v>
      </c>
      <c r="CQ138" t="s">
        <v>68</v>
      </c>
      <c r="CR138">
        <v>46157</v>
      </c>
      <c r="CS138">
        <v>1</v>
      </c>
      <c r="CT138">
        <v>1</v>
      </c>
      <c r="CV138">
        <v>1</v>
      </c>
      <c r="CX138">
        <v>2.8472222222222223E-3</v>
      </c>
      <c r="CY138">
        <v>2.8472222222222223E-3</v>
      </c>
      <c r="CZ138">
        <v>0.26975694444444442</v>
      </c>
      <c r="DA138">
        <v>4.3321759259259261E-2</v>
      </c>
      <c r="DB138">
        <v>116</v>
      </c>
      <c r="DC138">
        <v>180</v>
      </c>
      <c r="DD138">
        <v>29</v>
      </c>
      <c r="DE138" t="s">
        <v>741</v>
      </c>
      <c r="DF138">
        <v>21743</v>
      </c>
      <c r="DG138">
        <v>0.25</v>
      </c>
      <c r="DH138">
        <v>1</v>
      </c>
      <c r="DI138">
        <v>3.4500000000000003E-2</v>
      </c>
      <c r="DJ138">
        <v>350</v>
      </c>
      <c r="DK138">
        <v>350</v>
      </c>
      <c r="DL138">
        <v>350</v>
      </c>
      <c r="DM138">
        <v>1</v>
      </c>
      <c r="DN138">
        <v>1.0017</v>
      </c>
      <c r="DO138">
        <v>92</v>
      </c>
      <c r="DP138">
        <v>350</v>
      </c>
    </row>
    <row r="139" spans="93:120" x14ac:dyDescent="0.25">
      <c r="CO139" t="s">
        <v>637</v>
      </c>
      <c r="CP139" t="s">
        <v>3</v>
      </c>
      <c r="CQ139" t="s">
        <v>68</v>
      </c>
      <c r="CR139">
        <v>46164</v>
      </c>
      <c r="CS139">
        <v>1</v>
      </c>
      <c r="CT139">
        <v>1</v>
      </c>
      <c r="CV139">
        <v>1</v>
      </c>
      <c r="CX139">
        <v>1.3888888888888889E-4</v>
      </c>
      <c r="CY139">
        <v>1.3888888888888889E-4</v>
      </c>
      <c r="CZ139">
        <v>0.1711226851851852</v>
      </c>
      <c r="DA139">
        <v>0.13371527777777778</v>
      </c>
      <c r="DB139">
        <v>64</v>
      </c>
      <c r="DC139">
        <v>121</v>
      </c>
      <c r="DD139">
        <v>15</v>
      </c>
      <c r="DE139" t="s">
        <v>742</v>
      </c>
      <c r="DF139">
        <v>14930</v>
      </c>
      <c r="DG139">
        <v>0.2344</v>
      </c>
      <c r="DH139">
        <v>1</v>
      </c>
      <c r="DI139">
        <v>6.6699999999999995E-2</v>
      </c>
      <c r="DJ139">
        <v>1200</v>
      </c>
      <c r="DK139">
        <v>1200</v>
      </c>
      <c r="DL139">
        <v>1200</v>
      </c>
      <c r="DM139">
        <v>1</v>
      </c>
      <c r="DN139">
        <v>0.19159999999999999</v>
      </c>
      <c r="DO139">
        <v>92</v>
      </c>
      <c r="DP139">
        <v>1200</v>
      </c>
    </row>
    <row r="140" spans="93:120" x14ac:dyDescent="0.25">
      <c r="CO140" t="s">
        <v>637</v>
      </c>
      <c r="CP140" t="s">
        <v>3</v>
      </c>
      <c r="CQ140" t="s">
        <v>79</v>
      </c>
      <c r="CR140">
        <v>46164</v>
      </c>
      <c r="CS140">
        <v>1</v>
      </c>
      <c r="CT140">
        <v>1</v>
      </c>
      <c r="CV140">
        <v>1</v>
      </c>
      <c r="CX140">
        <v>0</v>
      </c>
      <c r="CY140">
        <v>0</v>
      </c>
      <c r="CZ140">
        <v>0.18325231481481483</v>
      </c>
      <c r="DA140">
        <v>0.13774305555555555</v>
      </c>
      <c r="DB140">
        <v>51</v>
      </c>
      <c r="DC140">
        <v>123</v>
      </c>
      <c r="DD140">
        <v>18</v>
      </c>
      <c r="DE140" t="s">
        <v>692</v>
      </c>
      <c r="DF140">
        <v>27670</v>
      </c>
      <c r="DG140">
        <v>0.35289999999999999</v>
      </c>
      <c r="DH140">
        <v>2</v>
      </c>
      <c r="DI140">
        <v>0.1111</v>
      </c>
      <c r="DJ140">
        <v>13400</v>
      </c>
      <c r="DK140">
        <v>6700</v>
      </c>
      <c r="DL140">
        <v>13400</v>
      </c>
      <c r="DM140">
        <v>1</v>
      </c>
      <c r="DN140">
        <v>0.1014</v>
      </c>
      <c r="DO140">
        <v>92</v>
      </c>
      <c r="DP140">
        <v>6700</v>
      </c>
    </row>
    <row r="141" spans="93:120" x14ac:dyDescent="0.25">
      <c r="CO141" t="s">
        <v>637</v>
      </c>
      <c r="CP141" t="s">
        <v>3</v>
      </c>
      <c r="CQ141" t="s">
        <v>79</v>
      </c>
      <c r="CR141">
        <v>46170</v>
      </c>
      <c r="CS141">
        <v>1</v>
      </c>
      <c r="CT141">
        <v>1</v>
      </c>
      <c r="CU141">
        <v>1</v>
      </c>
      <c r="CX141">
        <v>1.357638888888889E-2</v>
      </c>
      <c r="CY141">
        <v>1.357638888888889E-2</v>
      </c>
      <c r="CZ141">
        <v>0.2165162037037037</v>
      </c>
      <c r="DA141">
        <v>0.10556712962962964</v>
      </c>
      <c r="DB141">
        <v>105</v>
      </c>
      <c r="DC141">
        <v>184</v>
      </c>
      <c r="DD141">
        <v>22</v>
      </c>
      <c r="DE141" t="s">
        <v>743</v>
      </c>
      <c r="DF141">
        <v>35150</v>
      </c>
      <c r="DG141">
        <v>0.20949999999999999</v>
      </c>
      <c r="DH141">
        <v>2</v>
      </c>
      <c r="DI141">
        <v>9.0899999999999995E-2</v>
      </c>
      <c r="DJ141">
        <v>2080</v>
      </c>
      <c r="DK141">
        <v>1040</v>
      </c>
      <c r="DL141">
        <v>2080</v>
      </c>
      <c r="DM141">
        <v>1</v>
      </c>
      <c r="DN141">
        <v>0.14360000000000001</v>
      </c>
      <c r="DO141">
        <v>92</v>
      </c>
      <c r="DP141">
        <v>1040</v>
      </c>
    </row>
    <row r="142" spans="93:120" x14ac:dyDescent="0.25">
      <c r="CO142" t="s">
        <v>637</v>
      </c>
      <c r="CP142" t="s">
        <v>2</v>
      </c>
      <c r="CQ142" t="s">
        <v>22</v>
      </c>
      <c r="CR142">
        <v>46157</v>
      </c>
      <c r="CS142">
        <v>1</v>
      </c>
      <c r="CT142">
        <v>1</v>
      </c>
      <c r="CV142">
        <v>1</v>
      </c>
      <c r="CX142">
        <v>6.4814814814814813E-4</v>
      </c>
      <c r="CY142">
        <v>6.4814814814814813E-4</v>
      </c>
      <c r="CZ142">
        <v>0.26395833333333335</v>
      </c>
      <c r="DA142">
        <v>0.10251157407407407</v>
      </c>
      <c r="DB142">
        <v>74</v>
      </c>
      <c r="DC142">
        <v>115</v>
      </c>
      <c r="DD142">
        <v>13</v>
      </c>
      <c r="DE142" t="s">
        <v>730</v>
      </c>
      <c r="DF142">
        <v>25918</v>
      </c>
      <c r="DG142">
        <v>0.1757</v>
      </c>
      <c r="DH142">
        <v>3</v>
      </c>
      <c r="DI142">
        <v>0.23080000000000001</v>
      </c>
      <c r="DJ142">
        <v>10800</v>
      </c>
      <c r="DK142">
        <v>3600</v>
      </c>
      <c r="DL142">
        <v>10800</v>
      </c>
      <c r="DM142">
        <v>1</v>
      </c>
      <c r="DN142">
        <v>0.11650000000000001</v>
      </c>
      <c r="DO142">
        <v>90</v>
      </c>
      <c r="DP142">
        <v>3600</v>
      </c>
    </row>
    <row r="143" spans="93:120" x14ac:dyDescent="0.25">
      <c r="CO143" t="s">
        <v>637</v>
      </c>
      <c r="CP143" t="s">
        <v>2</v>
      </c>
      <c r="CQ143" t="s">
        <v>65</v>
      </c>
      <c r="CR143">
        <v>46168</v>
      </c>
      <c r="CS143">
        <v>1</v>
      </c>
      <c r="CT143">
        <v>1</v>
      </c>
      <c r="CU143">
        <v>1</v>
      </c>
      <c r="CX143">
        <v>2.0416666666666666E-2</v>
      </c>
      <c r="CY143">
        <v>2.0416666666666666E-2</v>
      </c>
      <c r="CZ143">
        <v>0.17283564814814814</v>
      </c>
      <c r="DA143">
        <v>0.16108796296296296</v>
      </c>
      <c r="DB143">
        <v>27</v>
      </c>
      <c r="DC143">
        <v>60</v>
      </c>
      <c r="DD143">
        <v>7</v>
      </c>
      <c r="DE143" t="s">
        <v>687</v>
      </c>
      <c r="DF143">
        <v>19414</v>
      </c>
      <c r="DG143">
        <v>0.25929999999999997</v>
      </c>
      <c r="DH143">
        <v>3</v>
      </c>
      <c r="DI143">
        <v>0.42859999999999998</v>
      </c>
      <c r="DJ143">
        <v>4800</v>
      </c>
      <c r="DK143">
        <v>1600</v>
      </c>
      <c r="DL143">
        <v>4800</v>
      </c>
      <c r="DM143">
        <v>1</v>
      </c>
      <c r="DN143">
        <v>0.17130000000000001</v>
      </c>
      <c r="DO143">
        <v>90</v>
      </c>
      <c r="DP143">
        <v>1600</v>
      </c>
    </row>
    <row r="144" spans="93:120" x14ac:dyDescent="0.25">
      <c r="CO144" t="s">
        <v>637</v>
      </c>
      <c r="CP144" t="s">
        <v>2</v>
      </c>
      <c r="CQ144" t="s">
        <v>37</v>
      </c>
      <c r="CR144">
        <v>46149</v>
      </c>
      <c r="CS144">
        <v>1</v>
      </c>
      <c r="CT144">
        <v>1</v>
      </c>
      <c r="CV144">
        <v>1</v>
      </c>
      <c r="CX144">
        <v>2.2569444444444442E-3</v>
      </c>
      <c r="CY144">
        <v>2.2569444444444442E-3</v>
      </c>
      <c r="CZ144">
        <v>0.18971064814814814</v>
      </c>
      <c r="DA144">
        <v>8.1736111111111107E-2</v>
      </c>
      <c r="DB144">
        <v>48</v>
      </c>
      <c r="DC144">
        <v>85</v>
      </c>
      <c r="DD144">
        <v>5</v>
      </c>
      <c r="DE144">
        <v>1.4</v>
      </c>
      <c r="DF144">
        <v>7446</v>
      </c>
      <c r="DG144">
        <v>0.1042</v>
      </c>
      <c r="DH144">
        <v>2</v>
      </c>
      <c r="DI144">
        <v>0.4</v>
      </c>
      <c r="DJ144">
        <v>1155</v>
      </c>
      <c r="DK144">
        <v>578</v>
      </c>
      <c r="DL144">
        <v>950</v>
      </c>
      <c r="DM144">
        <v>0.82250000000000001</v>
      </c>
      <c r="DN144">
        <v>0.1802</v>
      </c>
      <c r="DO144">
        <v>90</v>
      </c>
      <c r="DP144">
        <v>950</v>
      </c>
    </row>
    <row r="145" spans="93:120" x14ac:dyDescent="0.25">
      <c r="CO145" t="s">
        <v>637</v>
      </c>
      <c r="CP145" t="s">
        <v>2</v>
      </c>
      <c r="CQ145" t="s">
        <v>37</v>
      </c>
      <c r="CR145">
        <v>46168</v>
      </c>
      <c r="CS145">
        <v>1</v>
      </c>
      <c r="CT145">
        <v>1</v>
      </c>
      <c r="CU145">
        <v>1</v>
      </c>
      <c r="CX145">
        <v>5.2430555555555555E-3</v>
      </c>
      <c r="CY145">
        <v>5.2430555555555555E-3</v>
      </c>
      <c r="CZ145">
        <v>0.11605324074074073</v>
      </c>
      <c r="DA145">
        <v>0.10451388888888889</v>
      </c>
      <c r="DB145">
        <v>39</v>
      </c>
      <c r="DC145">
        <v>60</v>
      </c>
      <c r="DD145">
        <v>8</v>
      </c>
      <c r="DE145">
        <v>2.375</v>
      </c>
      <c r="DF145">
        <v>15118</v>
      </c>
      <c r="DG145">
        <v>0.2051</v>
      </c>
      <c r="DH145">
        <v>1</v>
      </c>
      <c r="DI145">
        <v>0.125</v>
      </c>
      <c r="DJ145">
        <v>2500</v>
      </c>
      <c r="DK145">
        <v>2500</v>
      </c>
      <c r="DL145">
        <v>2500</v>
      </c>
      <c r="DM145">
        <v>1</v>
      </c>
      <c r="DN145">
        <v>0.2056</v>
      </c>
      <c r="DO145">
        <v>90</v>
      </c>
      <c r="DP145">
        <v>2500</v>
      </c>
    </row>
    <row r="146" spans="93:120" x14ac:dyDescent="0.25">
      <c r="CO146" t="s">
        <v>637</v>
      </c>
      <c r="CP146" t="s">
        <v>2</v>
      </c>
      <c r="CQ146" t="s">
        <v>25</v>
      </c>
      <c r="CR146">
        <v>46163</v>
      </c>
      <c r="CS146">
        <v>1</v>
      </c>
      <c r="CT146">
        <v>1</v>
      </c>
      <c r="CV146">
        <v>1</v>
      </c>
      <c r="CX146">
        <v>0</v>
      </c>
      <c r="CY146">
        <v>0</v>
      </c>
      <c r="CZ146">
        <v>0.16491898148148149</v>
      </c>
      <c r="DA146">
        <v>0.17456018518518518</v>
      </c>
      <c r="DB146">
        <v>88</v>
      </c>
      <c r="DC146">
        <v>171</v>
      </c>
      <c r="DD146">
        <v>16</v>
      </c>
      <c r="DE146">
        <v>1.8125</v>
      </c>
      <c r="DF146">
        <v>27060</v>
      </c>
      <c r="DG146">
        <v>0.18179999999999999</v>
      </c>
      <c r="DH146">
        <v>1</v>
      </c>
      <c r="DI146">
        <v>6.25E-2</v>
      </c>
      <c r="DJ146">
        <v>11285</v>
      </c>
      <c r="DK146">
        <v>11285</v>
      </c>
      <c r="DL146">
        <v>11285</v>
      </c>
      <c r="DM146">
        <v>1</v>
      </c>
      <c r="DN146">
        <v>0.1401</v>
      </c>
      <c r="DO146">
        <v>90</v>
      </c>
      <c r="DP146">
        <v>11285</v>
      </c>
    </row>
    <row r="147" spans="93:120" x14ac:dyDescent="0.25">
      <c r="CO147" t="s">
        <v>637</v>
      </c>
      <c r="CP147" t="s">
        <v>6</v>
      </c>
      <c r="CQ147" t="s">
        <v>97</v>
      </c>
      <c r="CR147">
        <v>46155</v>
      </c>
      <c r="CS147">
        <v>1</v>
      </c>
      <c r="CT147">
        <v>1</v>
      </c>
      <c r="CV147">
        <v>1</v>
      </c>
      <c r="CX147">
        <v>2.3148148148148147E-5</v>
      </c>
      <c r="CY147">
        <v>2.3148148148148147E-5</v>
      </c>
      <c r="CZ147">
        <v>0.18849537037037037</v>
      </c>
      <c r="DA147">
        <v>0.19173611111111111</v>
      </c>
      <c r="DB147">
        <v>133</v>
      </c>
      <c r="DC147">
        <v>177</v>
      </c>
      <c r="DD147">
        <v>28</v>
      </c>
      <c r="DE147" t="s">
        <v>744</v>
      </c>
      <c r="DF147">
        <v>12872</v>
      </c>
      <c r="DG147">
        <v>0.21049999999999999</v>
      </c>
      <c r="DH147">
        <v>5</v>
      </c>
      <c r="DI147">
        <v>0.17860000000000001</v>
      </c>
      <c r="DJ147">
        <v>12030</v>
      </c>
      <c r="DK147">
        <v>2406</v>
      </c>
      <c r="DL147">
        <v>12530</v>
      </c>
      <c r="DM147">
        <v>1.0416000000000001</v>
      </c>
      <c r="DN147">
        <v>0.1457</v>
      </c>
      <c r="DO147">
        <v>90</v>
      </c>
      <c r="DP147">
        <v>2506</v>
      </c>
    </row>
    <row r="148" spans="93:120" x14ac:dyDescent="0.25">
      <c r="CO148" t="s">
        <v>637</v>
      </c>
      <c r="CP148" t="s">
        <v>6</v>
      </c>
      <c r="CQ148" t="s">
        <v>34</v>
      </c>
      <c r="CR148">
        <v>46147</v>
      </c>
      <c r="CS148">
        <v>1</v>
      </c>
      <c r="CT148">
        <v>1</v>
      </c>
      <c r="CU148">
        <v>1</v>
      </c>
      <c r="CX148">
        <v>4.7685185185185183E-3</v>
      </c>
      <c r="CY148">
        <v>4.7685185185185183E-3</v>
      </c>
      <c r="CZ148">
        <v>0.25597222222222221</v>
      </c>
      <c r="DA148">
        <v>0.12351851851851851</v>
      </c>
      <c r="DB148">
        <v>162</v>
      </c>
      <c r="DC148">
        <v>203</v>
      </c>
      <c r="DD148">
        <v>14</v>
      </c>
      <c r="DE148" t="s">
        <v>740</v>
      </c>
      <c r="DF148">
        <v>28310</v>
      </c>
      <c r="DG148">
        <v>8.6400000000000005E-2</v>
      </c>
      <c r="DH148">
        <v>2</v>
      </c>
      <c r="DI148">
        <v>0.1429</v>
      </c>
      <c r="DJ148">
        <v>5000</v>
      </c>
      <c r="DK148">
        <v>2500</v>
      </c>
      <c r="DL148">
        <v>5000</v>
      </c>
      <c r="DM148">
        <v>1</v>
      </c>
      <c r="DN148">
        <v>0.2001</v>
      </c>
      <c r="DO148">
        <v>90</v>
      </c>
      <c r="DP148">
        <v>2500</v>
      </c>
    </row>
    <row r="149" spans="93:120" x14ac:dyDescent="0.25">
      <c r="CO149" t="s">
        <v>637</v>
      </c>
      <c r="CP149" t="s">
        <v>7</v>
      </c>
      <c r="CQ149" t="s">
        <v>18</v>
      </c>
      <c r="CR149">
        <v>46157</v>
      </c>
      <c r="CS149">
        <v>1</v>
      </c>
      <c r="CT149">
        <v>1</v>
      </c>
      <c r="CV149">
        <v>1</v>
      </c>
      <c r="CX149">
        <v>5.2083333333333333E-4</v>
      </c>
      <c r="CY149">
        <v>5.2083333333333333E-4</v>
      </c>
      <c r="CZ149">
        <v>0.30005787037037035</v>
      </c>
      <c r="DA149">
        <v>5.6307870370370369E-2</v>
      </c>
      <c r="DB149">
        <v>133</v>
      </c>
      <c r="DC149">
        <v>172</v>
      </c>
      <c r="DD149">
        <v>12</v>
      </c>
      <c r="DE149" t="s">
        <v>706</v>
      </c>
      <c r="DF149">
        <v>24558</v>
      </c>
      <c r="DG149">
        <v>9.0200000000000002E-2</v>
      </c>
      <c r="DH149">
        <v>1</v>
      </c>
      <c r="DI149">
        <v>8.3299999999999999E-2</v>
      </c>
      <c r="DJ149">
        <v>3300</v>
      </c>
      <c r="DK149">
        <v>3300</v>
      </c>
      <c r="DL149">
        <v>3300</v>
      </c>
      <c r="DM149">
        <v>1</v>
      </c>
      <c r="DN149">
        <v>0.1048</v>
      </c>
      <c r="DO149">
        <v>90</v>
      </c>
      <c r="DP149">
        <v>3300</v>
      </c>
    </row>
    <row r="150" spans="93:120" x14ac:dyDescent="0.25">
      <c r="CO150" t="s">
        <v>637</v>
      </c>
      <c r="CP150" t="s">
        <v>7</v>
      </c>
      <c r="CQ150" t="s">
        <v>12</v>
      </c>
      <c r="CR150">
        <v>46169</v>
      </c>
      <c r="CS150">
        <v>1</v>
      </c>
      <c r="CT150">
        <v>1</v>
      </c>
      <c r="CV150">
        <v>1</v>
      </c>
      <c r="CX150">
        <v>4.2824074074074075E-4</v>
      </c>
      <c r="CY150">
        <v>4.2824074074074075E-4</v>
      </c>
      <c r="CZ150">
        <v>0.15706018518518519</v>
      </c>
      <c r="DA150">
        <v>0.18445601851851851</v>
      </c>
      <c r="DB150">
        <v>84</v>
      </c>
      <c r="DC150">
        <v>265</v>
      </c>
      <c r="DD150">
        <v>20</v>
      </c>
      <c r="DE150">
        <v>2.2000000000000002</v>
      </c>
      <c r="DF150">
        <v>38573</v>
      </c>
      <c r="DG150">
        <v>0.23810000000000001</v>
      </c>
      <c r="DH150">
        <v>2</v>
      </c>
      <c r="DI150">
        <v>0.1</v>
      </c>
      <c r="DJ150">
        <v>8200</v>
      </c>
      <c r="DK150">
        <v>4100</v>
      </c>
      <c r="DL150">
        <v>8200</v>
      </c>
      <c r="DM150">
        <v>1</v>
      </c>
      <c r="DN150">
        <v>0.1139</v>
      </c>
      <c r="DO150">
        <v>90</v>
      </c>
      <c r="DP150">
        <v>4100</v>
      </c>
    </row>
    <row r="151" spans="93:120" x14ac:dyDescent="0.25">
      <c r="CO151" t="s">
        <v>637</v>
      </c>
      <c r="CP151" t="s">
        <v>7</v>
      </c>
      <c r="CQ151" t="s">
        <v>51</v>
      </c>
      <c r="CR151">
        <v>46161</v>
      </c>
      <c r="CS151">
        <v>1</v>
      </c>
      <c r="CT151">
        <v>1</v>
      </c>
      <c r="CU151">
        <v>1</v>
      </c>
      <c r="CX151">
        <v>1.5659722222222221E-2</v>
      </c>
      <c r="CY151">
        <v>1.5659722222222221E-2</v>
      </c>
      <c r="CZ151">
        <v>0.20050925925925925</v>
      </c>
      <c r="DA151">
        <v>0.12623842592592593</v>
      </c>
      <c r="DB151">
        <v>87</v>
      </c>
      <c r="DC151">
        <v>256</v>
      </c>
      <c r="DD151">
        <v>15</v>
      </c>
      <c r="DE151" t="s">
        <v>745</v>
      </c>
      <c r="DF151">
        <v>26062</v>
      </c>
      <c r="DG151">
        <v>0.1724</v>
      </c>
      <c r="DH151">
        <v>1</v>
      </c>
      <c r="DI151">
        <v>6.6699999999999995E-2</v>
      </c>
      <c r="DJ151">
        <v>250</v>
      </c>
      <c r="DK151">
        <v>250</v>
      </c>
      <c r="DL151">
        <v>250</v>
      </c>
      <c r="DM151">
        <v>1</v>
      </c>
      <c r="DN151">
        <v>0.26200000000000001</v>
      </c>
      <c r="DO151">
        <v>90</v>
      </c>
      <c r="DP151">
        <v>250</v>
      </c>
    </row>
    <row r="152" spans="93:120" x14ac:dyDescent="0.25">
      <c r="CO152" t="s">
        <v>637</v>
      </c>
      <c r="CP152" t="s">
        <v>7</v>
      </c>
      <c r="CQ152" t="s">
        <v>51</v>
      </c>
      <c r="CR152">
        <v>46163</v>
      </c>
      <c r="CS152">
        <v>1</v>
      </c>
      <c r="CT152">
        <v>1</v>
      </c>
      <c r="CV152">
        <v>1</v>
      </c>
      <c r="CX152">
        <v>1.6782407407407408E-3</v>
      </c>
      <c r="CY152">
        <v>1.6782407407407408E-3</v>
      </c>
      <c r="CZ152">
        <v>0.19891203703703703</v>
      </c>
      <c r="DA152">
        <v>0.12287037037037037</v>
      </c>
      <c r="DB152">
        <v>79</v>
      </c>
      <c r="DC152">
        <v>246</v>
      </c>
      <c r="DD152">
        <v>13</v>
      </c>
      <c r="DE152" t="s">
        <v>746</v>
      </c>
      <c r="DF152">
        <v>14982</v>
      </c>
      <c r="DG152">
        <v>0.1646</v>
      </c>
      <c r="DH152">
        <v>1</v>
      </c>
      <c r="DI152">
        <v>7.6899999999999996E-2</v>
      </c>
      <c r="DJ152">
        <v>180</v>
      </c>
      <c r="DK152">
        <v>180</v>
      </c>
      <c r="DL152">
        <v>180</v>
      </c>
      <c r="DM152">
        <v>1</v>
      </c>
      <c r="DN152">
        <v>0.70299999999999996</v>
      </c>
      <c r="DO152">
        <v>90</v>
      </c>
      <c r="DP152">
        <v>180</v>
      </c>
    </row>
    <row r="153" spans="93:120" x14ac:dyDescent="0.25">
      <c r="CO153" t="s">
        <v>637</v>
      </c>
      <c r="CP153" t="s">
        <v>7</v>
      </c>
      <c r="CQ153" t="s">
        <v>75</v>
      </c>
      <c r="CR153">
        <v>46168</v>
      </c>
      <c r="CS153">
        <v>1</v>
      </c>
      <c r="CT153">
        <v>1</v>
      </c>
      <c r="CV153">
        <v>1</v>
      </c>
      <c r="CX153">
        <v>2.3842592592592591E-3</v>
      </c>
      <c r="CY153">
        <v>2.3842592592592591E-3</v>
      </c>
      <c r="CZ153">
        <v>0.19322916666666667</v>
      </c>
      <c r="DA153">
        <v>0.1260300925925926</v>
      </c>
      <c r="DB153">
        <v>85</v>
      </c>
      <c r="DC153">
        <v>171</v>
      </c>
      <c r="DD153">
        <v>16</v>
      </c>
      <c r="DE153">
        <v>1.9375</v>
      </c>
      <c r="DF153">
        <v>38039</v>
      </c>
      <c r="DG153">
        <v>0.18820000000000001</v>
      </c>
      <c r="DH153">
        <v>1</v>
      </c>
      <c r="DI153">
        <v>6.25E-2</v>
      </c>
      <c r="DJ153">
        <v>5600</v>
      </c>
      <c r="DK153">
        <v>5600</v>
      </c>
      <c r="DL153">
        <v>5600</v>
      </c>
      <c r="DM153">
        <v>1</v>
      </c>
      <c r="DN153">
        <v>0.12479999999999999</v>
      </c>
      <c r="DO153">
        <v>90</v>
      </c>
      <c r="DP153">
        <v>5600</v>
      </c>
    </row>
    <row r="154" spans="93:120" x14ac:dyDescent="0.25">
      <c r="CO154" t="s">
        <v>637</v>
      </c>
      <c r="CP154" t="s">
        <v>7</v>
      </c>
      <c r="CQ154" t="s">
        <v>59</v>
      </c>
      <c r="CR154">
        <v>46163</v>
      </c>
      <c r="CS154">
        <v>1</v>
      </c>
      <c r="CT154">
        <v>1</v>
      </c>
      <c r="CV154">
        <v>1</v>
      </c>
      <c r="CX154">
        <v>1.3888888888888889E-4</v>
      </c>
      <c r="CY154">
        <v>1.3888888888888889E-4</v>
      </c>
      <c r="CZ154">
        <v>7.6400462962962962E-2</v>
      </c>
      <c r="DA154">
        <v>0.28585648148148146</v>
      </c>
      <c r="DB154">
        <v>243</v>
      </c>
      <c r="DC154">
        <v>397</v>
      </c>
      <c r="DD154">
        <v>15</v>
      </c>
      <c r="DE154">
        <v>1.6</v>
      </c>
      <c r="DF154">
        <v>37497</v>
      </c>
      <c r="DG154">
        <v>6.1699999999999998E-2</v>
      </c>
      <c r="DH154">
        <v>1</v>
      </c>
      <c r="DI154">
        <v>6.6699999999999995E-2</v>
      </c>
      <c r="DJ154">
        <v>3050</v>
      </c>
      <c r="DK154">
        <v>3050</v>
      </c>
      <c r="DL154">
        <v>3050</v>
      </c>
      <c r="DM154">
        <v>1</v>
      </c>
      <c r="DN154">
        <v>0.10009999999999999</v>
      </c>
      <c r="DO154">
        <v>90</v>
      </c>
      <c r="DP154">
        <v>3050</v>
      </c>
    </row>
    <row r="155" spans="93:120" x14ac:dyDescent="0.25">
      <c r="CO155" t="s">
        <v>637</v>
      </c>
      <c r="CP155" t="s">
        <v>604</v>
      </c>
      <c r="CQ155" t="s">
        <v>109</v>
      </c>
      <c r="CR155">
        <v>46157</v>
      </c>
      <c r="CS155">
        <v>1</v>
      </c>
      <c r="CT155">
        <v>1</v>
      </c>
      <c r="CV155">
        <v>1</v>
      </c>
      <c r="CX155">
        <v>1.1574074074074075E-4</v>
      </c>
      <c r="CY155">
        <v>1.1574074074074075E-4</v>
      </c>
      <c r="CZ155">
        <v>0.28887731481481482</v>
      </c>
      <c r="DA155">
        <v>6.0069444444444446E-2</v>
      </c>
      <c r="DB155">
        <v>41</v>
      </c>
      <c r="DC155">
        <v>106</v>
      </c>
      <c r="DD155">
        <v>17</v>
      </c>
      <c r="DE155" t="s">
        <v>747</v>
      </c>
      <c r="DF155">
        <v>16787</v>
      </c>
      <c r="DG155">
        <v>0.41460000000000002</v>
      </c>
      <c r="DH155">
        <v>1</v>
      </c>
      <c r="DI155">
        <v>5.8799999999999998E-2</v>
      </c>
      <c r="DJ155">
        <v>1400</v>
      </c>
      <c r="DK155">
        <v>1400</v>
      </c>
      <c r="DL155">
        <v>1400</v>
      </c>
      <c r="DM155">
        <v>1</v>
      </c>
      <c r="DN155">
        <v>0.10050000000000001</v>
      </c>
      <c r="DO155">
        <v>90</v>
      </c>
      <c r="DP155">
        <v>1400</v>
      </c>
    </row>
    <row r="156" spans="93:120" x14ac:dyDescent="0.25">
      <c r="CO156" t="s">
        <v>637</v>
      </c>
      <c r="CP156" t="s">
        <v>604</v>
      </c>
      <c r="CQ156" t="s">
        <v>495</v>
      </c>
      <c r="CR156">
        <v>46162</v>
      </c>
      <c r="CS156">
        <v>1</v>
      </c>
      <c r="CT156">
        <v>1</v>
      </c>
      <c r="CV156">
        <v>1</v>
      </c>
      <c r="CX156">
        <v>1.8749999999999999E-3</v>
      </c>
      <c r="CY156">
        <v>1.8749999999999999E-3</v>
      </c>
      <c r="CZ156">
        <v>0.22918981481481482</v>
      </c>
      <c r="DA156">
        <v>0.14836805555555554</v>
      </c>
      <c r="DB156">
        <v>91</v>
      </c>
      <c r="DC156">
        <v>222</v>
      </c>
      <c r="DD156">
        <v>20</v>
      </c>
      <c r="DE156">
        <v>2.6</v>
      </c>
      <c r="DF156">
        <v>26411</v>
      </c>
      <c r="DG156">
        <v>0.2198</v>
      </c>
      <c r="DH156">
        <v>1</v>
      </c>
      <c r="DI156">
        <v>0.05</v>
      </c>
      <c r="DJ156">
        <v>2000</v>
      </c>
      <c r="DK156">
        <v>2000</v>
      </c>
      <c r="DL156">
        <v>2000</v>
      </c>
      <c r="DM156">
        <v>1</v>
      </c>
      <c r="DN156">
        <v>0.1419</v>
      </c>
      <c r="DO156">
        <v>90</v>
      </c>
      <c r="DP156">
        <v>2000</v>
      </c>
    </row>
    <row r="157" spans="93:120" x14ac:dyDescent="0.25">
      <c r="CO157" t="s">
        <v>637</v>
      </c>
      <c r="CP157" t="s">
        <v>604</v>
      </c>
      <c r="CQ157" t="s">
        <v>600</v>
      </c>
      <c r="CR157">
        <v>46156</v>
      </c>
      <c r="CS157">
        <v>1</v>
      </c>
      <c r="CT157">
        <v>1</v>
      </c>
      <c r="CV157">
        <v>1</v>
      </c>
      <c r="CX157">
        <v>0</v>
      </c>
      <c r="CY157">
        <v>0</v>
      </c>
      <c r="CZ157">
        <v>0.17627314814814815</v>
      </c>
      <c r="DA157">
        <v>0.13211805555555556</v>
      </c>
      <c r="DB157">
        <v>117</v>
      </c>
      <c r="DC157">
        <v>201</v>
      </c>
      <c r="DD157">
        <v>30</v>
      </c>
      <c r="DE157">
        <v>2</v>
      </c>
      <c r="DF157">
        <v>14461</v>
      </c>
      <c r="DG157">
        <v>0.25640000000000002</v>
      </c>
      <c r="DH157">
        <v>2</v>
      </c>
      <c r="DI157">
        <v>6.6699999999999995E-2</v>
      </c>
      <c r="DJ157">
        <v>2700</v>
      </c>
      <c r="DK157">
        <v>1350</v>
      </c>
      <c r="DO157">
        <v>90</v>
      </c>
    </row>
    <row r="158" spans="93:120" x14ac:dyDescent="0.25">
      <c r="CO158" t="s">
        <v>637</v>
      </c>
      <c r="CP158" t="s">
        <v>604</v>
      </c>
      <c r="CQ158" t="s">
        <v>600</v>
      </c>
      <c r="CR158">
        <v>46163</v>
      </c>
      <c r="CS158">
        <v>1</v>
      </c>
      <c r="CT158">
        <v>1</v>
      </c>
      <c r="CV158">
        <v>1</v>
      </c>
      <c r="CX158">
        <v>0</v>
      </c>
      <c r="CY158">
        <v>0</v>
      </c>
      <c r="CZ158">
        <v>0.16155092592592593</v>
      </c>
      <c r="DA158">
        <v>0.15530092592592593</v>
      </c>
      <c r="DB158">
        <v>112</v>
      </c>
      <c r="DC158">
        <v>169</v>
      </c>
      <c r="DD158">
        <v>14</v>
      </c>
      <c r="DE158" t="s">
        <v>748</v>
      </c>
      <c r="DF158">
        <v>24440</v>
      </c>
      <c r="DG158">
        <v>0.125</v>
      </c>
      <c r="DH158">
        <v>1</v>
      </c>
      <c r="DI158">
        <v>7.1400000000000005E-2</v>
      </c>
      <c r="DJ158">
        <v>13000</v>
      </c>
      <c r="DK158">
        <v>13000</v>
      </c>
      <c r="DL158">
        <v>13000</v>
      </c>
      <c r="DM158">
        <v>1</v>
      </c>
      <c r="DN158">
        <v>0.152</v>
      </c>
      <c r="DO158">
        <v>90</v>
      </c>
      <c r="DP158">
        <v>13000</v>
      </c>
    </row>
    <row r="159" spans="93:120" x14ac:dyDescent="0.25">
      <c r="CO159" t="s">
        <v>637</v>
      </c>
      <c r="CP159" t="s">
        <v>604</v>
      </c>
      <c r="CQ159" t="s">
        <v>600</v>
      </c>
      <c r="CR159">
        <v>46168</v>
      </c>
      <c r="CS159">
        <v>1</v>
      </c>
      <c r="CT159">
        <v>1</v>
      </c>
      <c r="CV159">
        <v>1</v>
      </c>
      <c r="CX159">
        <v>2.7777777777777778E-4</v>
      </c>
      <c r="CY159">
        <v>2.7777777777777778E-4</v>
      </c>
      <c r="CZ159">
        <v>0.15512731481481482</v>
      </c>
      <c r="DA159">
        <v>0.20336805555555557</v>
      </c>
      <c r="DB159">
        <v>105</v>
      </c>
      <c r="DC159">
        <v>168</v>
      </c>
      <c r="DD159">
        <v>25</v>
      </c>
      <c r="DE159">
        <v>2</v>
      </c>
      <c r="DF159">
        <v>25571</v>
      </c>
      <c r="DG159">
        <v>0.23810000000000001</v>
      </c>
      <c r="DH159">
        <v>1</v>
      </c>
      <c r="DI159">
        <v>0.04</v>
      </c>
      <c r="DJ159">
        <v>530</v>
      </c>
      <c r="DK159">
        <v>530</v>
      </c>
      <c r="DL159">
        <v>530</v>
      </c>
      <c r="DM159">
        <v>1</v>
      </c>
      <c r="DN159">
        <v>0.17449999999999999</v>
      </c>
      <c r="DO159">
        <v>90</v>
      </c>
      <c r="DP159">
        <v>530</v>
      </c>
    </row>
    <row r="160" spans="93:120" x14ac:dyDescent="0.25">
      <c r="CO160" t="s">
        <v>637</v>
      </c>
      <c r="CP160" t="s">
        <v>604</v>
      </c>
      <c r="CQ160" t="s">
        <v>49</v>
      </c>
      <c r="CR160">
        <v>46153</v>
      </c>
      <c r="CS160">
        <v>1</v>
      </c>
      <c r="CT160">
        <v>1</v>
      </c>
      <c r="CV160">
        <v>1</v>
      </c>
      <c r="CX160">
        <v>2.3842592592592591E-3</v>
      </c>
      <c r="CY160">
        <v>2.3842592592592591E-3</v>
      </c>
      <c r="CZ160">
        <v>0.18644675925925927</v>
      </c>
      <c r="DA160">
        <v>9.8576388888888894E-2</v>
      </c>
      <c r="DB160">
        <v>53</v>
      </c>
      <c r="DC160">
        <v>82</v>
      </c>
      <c r="DD160">
        <v>12</v>
      </c>
      <c r="DE160">
        <v>1.25</v>
      </c>
      <c r="DF160">
        <v>16957</v>
      </c>
      <c r="DG160">
        <v>0.22639999999999999</v>
      </c>
      <c r="DH160">
        <v>1</v>
      </c>
      <c r="DI160">
        <v>8.3299999999999999E-2</v>
      </c>
      <c r="DJ160">
        <v>500</v>
      </c>
      <c r="DK160">
        <v>500</v>
      </c>
      <c r="DO160">
        <v>90</v>
      </c>
    </row>
    <row r="161" spans="93:120" x14ac:dyDescent="0.25">
      <c r="CO161" t="s">
        <v>637</v>
      </c>
      <c r="CP161" t="s">
        <v>604</v>
      </c>
      <c r="CQ161" t="s">
        <v>549</v>
      </c>
      <c r="CR161">
        <v>46169</v>
      </c>
      <c r="CS161">
        <v>1</v>
      </c>
      <c r="CT161">
        <v>1</v>
      </c>
      <c r="CU161">
        <v>1</v>
      </c>
      <c r="CX161">
        <v>6.4236111111111108E-3</v>
      </c>
      <c r="CY161">
        <v>6.4236111111111108E-3</v>
      </c>
      <c r="CZ161">
        <v>0.14232638888888888</v>
      </c>
      <c r="DA161">
        <v>0.20116898148148149</v>
      </c>
      <c r="DB161">
        <v>120</v>
      </c>
      <c r="DC161">
        <v>201</v>
      </c>
      <c r="DD161">
        <v>19</v>
      </c>
      <c r="DE161" t="s">
        <v>749</v>
      </c>
      <c r="DF161">
        <v>16484</v>
      </c>
      <c r="DG161">
        <v>0.1583</v>
      </c>
      <c r="DH161">
        <v>4</v>
      </c>
      <c r="DI161">
        <v>0.21049999999999999</v>
      </c>
      <c r="DJ161">
        <v>5550</v>
      </c>
      <c r="DK161">
        <v>1388</v>
      </c>
      <c r="DL161">
        <v>5734</v>
      </c>
      <c r="DM161">
        <v>1.0331999999999999</v>
      </c>
      <c r="DN161">
        <v>0.1241</v>
      </c>
      <c r="DO161">
        <v>90</v>
      </c>
      <c r="DP161">
        <v>1434</v>
      </c>
    </row>
    <row r="162" spans="93:120" x14ac:dyDescent="0.25">
      <c r="CO162" t="s">
        <v>637</v>
      </c>
      <c r="CP162" t="s">
        <v>604</v>
      </c>
      <c r="CQ162" t="s">
        <v>77</v>
      </c>
      <c r="CR162">
        <v>46148</v>
      </c>
      <c r="CS162">
        <v>1</v>
      </c>
      <c r="CT162">
        <v>1</v>
      </c>
      <c r="CV162">
        <v>1</v>
      </c>
      <c r="CX162">
        <v>0</v>
      </c>
      <c r="CY162">
        <v>0</v>
      </c>
      <c r="CZ162">
        <v>0.22973379629629628</v>
      </c>
      <c r="DA162">
        <v>0.10817129629629629</v>
      </c>
      <c r="DB162">
        <v>132</v>
      </c>
      <c r="DC162">
        <v>331</v>
      </c>
      <c r="DD162">
        <v>21</v>
      </c>
      <c r="DE162" t="s">
        <v>740</v>
      </c>
      <c r="DF162">
        <v>21089</v>
      </c>
      <c r="DG162">
        <v>0.15909999999999999</v>
      </c>
      <c r="DH162">
        <v>2</v>
      </c>
      <c r="DI162">
        <v>9.5200000000000007E-2</v>
      </c>
      <c r="DJ162">
        <v>4229</v>
      </c>
      <c r="DK162">
        <v>2114</v>
      </c>
      <c r="DL162">
        <v>3500</v>
      </c>
      <c r="DM162">
        <v>0.8276</v>
      </c>
      <c r="DN162">
        <v>0.10050000000000001</v>
      </c>
      <c r="DO162">
        <v>90</v>
      </c>
      <c r="DP162">
        <v>3500</v>
      </c>
    </row>
    <row r="163" spans="93:120" x14ac:dyDescent="0.25">
      <c r="CO163" t="s">
        <v>637</v>
      </c>
      <c r="CP163" t="s">
        <v>604</v>
      </c>
      <c r="CQ163" t="s">
        <v>48</v>
      </c>
      <c r="CR163">
        <v>46164</v>
      </c>
      <c r="CS163">
        <v>1</v>
      </c>
      <c r="CT163">
        <v>1</v>
      </c>
      <c r="CV163">
        <v>1</v>
      </c>
      <c r="CX163">
        <v>0</v>
      </c>
      <c r="CY163">
        <v>0</v>
      </c>
      <c r="CZ163">
        <v>0.20038194444444443</v>
      </c>
      <c r="DA163">
        <v>0.13333333333333333</v>
      </c>
      <c r="DB163">
        <v>69</v>
      </c>
      <c r="DC163">
        <v>107</v>
      </c>
      <c r="DD163">
        <v>15</v>
      </c>
      <c r="DE163">
        <v>1.8</v>
      </c>
      <c r="DF163">
        <v>18834</v>
      </c>
      <c r="DG163">
        <v>0.21740000000000001</v>
      </c>
      <c r="DH163">
        <v>1</v>
      </c>
      <c r="DI163">
        <v>6.6699999999999995E-2</v>
      </c>
      <c r="DJ163">
        <v>2500</v>
      </c>
      <c r="DK163">
        <v>2500</v>
      </c>
      <c r="DL163">
        <v>2500</v>
      </c>
      <c r="DM163">
        <v>1</v>
      </c>
      <c r="DN163">
        <v>0.13300000000000001</v>
      </c>
      <c r="DO163">
        <v>90</v>
      </c>
      <c r="DP163">
        <v>2500</v>
      </c>
    </row>
    <row r="164" spans="93:120" x14ac:dyDescent="0.25">
      <c r="CO164" t="s">
        <v>637</v>
      </c>
      <c r="CP164" t="s">
        <v>604</v>
      </c>
      <c r="CQ164" t="s">
        <v>48</v>
      </c>
      <c r="CR164">
        <v>46167</v>
      </c>
      <c r="CS164">
        <v>1</v>
      </c>
      <c r="CT164">
        <v>1</v>
      </c>
      <c r="CV164">
        <v>1</v>
      </c>
      <c r="CX164">
        <v>0</v>
      </c>
      <c r="CY164">
        <v>0</v>
      </c>
      <c r="CZ164">
        <v>0.15695601851851851</v>
      </c>
      <c r="DA164">
        <v>0.15908564814814816</v>
      </c>
      <c r="DB164">
        <v>87</v>
      </c>
      <c r="DC164">
        <v>124</v>
      </c>
      <c r="DD164">
        <v>23</v>
      </c>
      <c r="DE164" t="s">
        <v>750</v>
      </c>
      <c r="DF164">
        <v>23253</v>
      </c>
      <c r="DG164">
        <v>0.26440000000000002</v>
      </c>
      <c r="DH164">
        <v>2</v>
      </c>
      <c r="DI164">
        <v>8.6999999999999994E-2</v>
      </c>
      <c r="DJ164">
        <v>5880</v>
      </c>
      <c r="DK164">
        <v>2940</v>
      </c>
      <c r="DL164">
        <v>5880</v>
      </c>
      <c r="DM164">
        <v>1</v>
      </c>
      <c r="DN164">
        <v>0.12130000000000001</v>
      </c>
      <c r="DO164">
        <v>90</v>
      </c>
      <c r="DP164">
        <v>2940</v>
      </c>
    </row>
    <row r="165" spans="93:120" x14ac:dyDescent="0.25">
      <c r="CO165" t="s">
        <v>637</v>
      </c>
      <c r="CP165" t="s">
        <v>3</v>
      </c>
      <c r="CQ165" t="s">
        <v>58</v>
      </c>
      <c r="CR165">
        <v>46170</v>
      </c>
      <c r="CS165">
        <v>1</v>
      </c>
      <c r="CT165">
        <v>1</v>
      </c>
      <c r="CV165">
        <v>1</v>
      </c>
      <c r="CX165">
        <v>5.7870370370370373E-5</v>
      </c>
      <c r="CY165">
        <v>5.7870370370370373E-5</v>
      </c>
      <c r="CZ165">
        <v>0.16949074074074075</v>
      </c>
      <c r="DA165">
        <v>0.17173611111111112</v>
      </c>
      <c r="DB165">
        <v>87</v>
      </c>
      <c r="DC165">
        <v>215</v>
      </c>
      <c r="DD165">
        <v>23</v>
      </c>
      <c r="DE165" t="s">
        <v>751</v>
      </c>
      <c r="DF165">
        <v>29891</v>
      </c>
      <c r="DG165">
        <v>0.26440000000000002</v>
      </c>
      <c r="DH165">
        <v>3</v>
      </c>
      <c r="DI165">
        <v>0.13039999999999999</v>
      </c>
      <c r="DJ165">
        <v>5700</v>
      </c>
      <c r="DK165">
        <v>1900</v>
      </c>
      <c r="DL165">
        <v>5100</v>
      </c>
      <c r="DM165">
        <v>0.89470000000000005</v>
      </c>
      <c r="DN165">
        <v>0.10150000000000001</v>
      </c>
      <c r="DO165">
        <v>90</v>
      </c>
      <c r="DP165">
        <v>2550</v>
      </c>
    </row>
    <row r="166" spans="93:120" x14ac:dyDescent="0.25">
      <c r="CO166" t="s">
        <v>637</v>
      </c>
      <c r="CP166" t="s">
        <v>3</v>
      </c>
      <c r="CQ166" t="s">
        <v>493</v>
      </c>
      <c r="CR166">
        <v>46167</v>
      </c>
      <c r="CS166">
        <v>1</v>
      </c>
      <c r="CT166">
        <v>1</v>
      </c>
      <c r="CV166">
        <v>1</v>
      </c>
      <c r="CX166">
        <v>1.6203703703703703E-4</v>
      </c>
      <c r="CY166">
        <v>1.6203703703703703E-4</v>
      </c>
      <c r="CZ166">
        <v>0.19942129629629629</v>
      </c>
      <c r="DA166">
        <v>0.14504629629629628</v>
      </c>
      <c r="DB166">
        <v>151</v>
      </c>
      <c r="DC166">
        <v>245</v>
      </c>
      <c r="DD166">
        <v>38</v>
      </c>
      <c r="DE166" t="s">
        <v>686</v>
      </c>
      <c r="DF166">
        <v>18027</v>
      </c>
      <c r="DG166">
        <v>0.25169999999999998</v>
      </c>
      <c r="DH166">
        <v>5</v>
      </c>
      <c r="DI166">
        <v>0.13159999999999999</v>
      </c>
      <c r="DJ166">
        <v>1443</v>
      </c>
      <c r="DK166">
        <v>289</v>
      </c>
      <c r="DL166">
        <v>1213</v>
      </c>
      <c r="DM166">
        <v>0.84060000000000001</v>
      </c>
      <c r="DN166">
        <v>0.26640000000000003</v>
      </c>
      <c r="DO166">
        <v>90</v>
      </c>
      <c r="DP166">
        <v>404</v>
      </c>
    </row>
    <row r="167" spans="93:120" x14ac:dyDescent="0.25">
      <c r="CO167" t="s">
        <v>637</v>
      </c>
      <c r="CP167" t="s">
        <v>3</v>
      </c>
      <c r="CQ167" t="s">
        <v>564</v>
      </c>
      <c r="CR167">
        <v>46171</v>
      </c>
      <c r="CS167">
        <v>1</v>
      </c>
      <c r="CT167">
        <v>1</v>
      </c>
      <c r="CV167">
        <v>1</v>
      </c>
      <c r="CX167">
        <v>0</v>
      </c>
      <c r="CY167">
        <v>0</v>
      </c>
      <c r="CZ167">
        <v>0.17061342592592593</v>
      </c>
      <c r="DA167">
        <v>0.11186342592592592</v>
      </c>
      <c r="DB167">
        <v>101</v>
      </c>
      <c r="DC167">
        <v>178</v>
      </c>
      <c r="DD167">
        <v>25</v>
      </c>
      <c r="DE167">
        <v>1.64</v>
      </c>
      <c r="DF167">
        <v>28342</v>
      </c>
      <c r="DG167">
        <v>0.2475</v>
      </c>
      <c r="DH167">
        <v>2</v>
      </c>
      <c r="DI167">
        <v>0.08</v>
      </c>
      <c r="DJ167">
        <v>970</v>
      </c>
      <c r="DK167">
        <v>485</v>
      </c>
      <c r="DL167">
        <v>1470</v>
      </c>
      <c r="DM167">
        <v>1.5155000000000001</v>
      </c>
      <c r="DN167">
        <v>0.4335</v>
      </c>
      <c r="DO167">
        <v>90</v>
      </c>
      <c r="DP167">
        <v>735</v>
      </c>
    </row>
    <row r="168" spans="93:120" x14ac:dyDescent="0.25">
      <c r="CO168" t="s">
        <v>637</v>
      </c>
      <c r="CP168" t="s">
        <v>3</v>
      </c>
      <c r="CQ168" t="s">
        <v>68</v>
      </c>
      <c r="CR168">
        <v>46146</v>
      </c>
      <c r="CS168">
        <v>1</v>
      </c>
      <c r="CT168">
        <v>1</v>
      </c>
      <c r="CV168">
        <v>1</v>
      </c>
      <c r="CX168">
        <v>1.8518518518518518E-4</v>
      </c>
      <c r="CY168">
        <v>1.8518518518518518E-4</v>
      </c>
      <c r="CZ168">
        <v>0.22885416666666666</v>
      </c>
      <c r="DA168">
        <v>6.4513888888888885E-2</v>
      </c>
      <c r="DB168">
        <v>57</v>
      </c>
      <c r="DC168">
        <v>101</v>
      </c>
      <c r="DD168">
        <v>27</v>
      </c>
      <c r="DE168" t="s">
        <v>752</v>
      </c>
      <c r="DF168">
        <v>35756</v>
      </c>
      <c r="DG168">
        <v>0.47370000000000001</v>
      </c>
      <c r="DH168">
        <v>10</v>
      </c>
      <c r="DI168">
        <v>0.37040000000000001</v>
      </c>
      <c r="DJ168">
        <v>10145</v>
      </c>
      <c r="DK168">
        <v>1015</v>
      </c>
      <c r="DL168">
        <v>9695</v>
      </c>
      <c r="DM168">
        <v>0.9556</v>
      </c>
      <c r="DN168">
        <v>0.19389999999999999</v>
      </c>
      <c r="DO168">
        <v>90</v>
      </c>
      <c r="DP168">
        <v>1077</v>
      </c>
    </row>
    <row r="169" spans="93:120" x14ac:dyDescent="0.25">
      <c r="CO169" t="s">
        <v>637</v>
      </c>
      <c r="CP169" t="s">
        <v>3</v>
      </c>
      <c r="CQ169" t="s">
        <v>68</v>
      </c>
      <c r="CR169">
        <v>46154</v>
      </c>
      <c r="CS169">
        <v>1</v>
      </c>
      <c r="CT169">
        <v>1</v>
      </c>
      <c r="CV169">
        <v>1</v>
      </c>
      <c r="CX169">
        <v>6.9444444444444444E-5</v>
      </c>
      <c r="CY169">
        <v>6.9444444444444444E-5</v>
      </c>
      <c r="CZ169">
        <v>0.25596064814814817</v>
      </c>
      <c r="DA169">
        <v>0.11913194444444444</v>
      </c>
      <c r="DB169">
        <v>89</v>
      </c>
      <c r="DC169">
        <v>194</v>
      </c>
      <c r="DD169">
        <v>26</v>
      </c>
      <c r="DE169" t="s">
        <v>730</v>
      </c>
      <c r="DF169">
        <v>60954</v>
      </c>
      <c r="DG169">
        <v>0.29210000000000003</v>
      </c>
      <c r="DH169">
        <v>1</v>
      </c>
      <c r="DI169">
        <v>3.85E-2</v>
      </c>
      <c r="DJ169">
        <v>341</v>
      </c>
      <c r="DK169">
        <v>341</v>
      </c>
      <c r="DL169">
        <v>341</v>
      </c>
      <c r="DM169">
        <v>1</v>
      </c>
      <c r="DN169">
        <v>1.002</v>
      </c>
      <c r="DO169">
        <v>90</v>
      </c>
      <c r="DP169">
        <v>341</v>
      </c>
    </row>
    <row r="170" spans="93:120" x14ac:dyDescent="0.25">
      <c r="CO170" t="s">
        <v>637</v>
      </c>
      <c r="CP170" t="s">
        <v>3</v>
      </c>
      <c r="CQ170" t="s">
        <v>68</v>
      </c>
      <c r="CR170">
        <v>46162</v>
      </c>
      <c r="CS170">
        <v>1</v>
      </c>
      <c r="CT170">
        <v>1</v>
      </c>
      <c r="CV170">
        <v>1</v>
      </c>
      <c r="CX170">
        <v>2.5462962962962961E-4</v>
      </c>
      <c r="CY170">
        <v>2.5462962962962961E-4</v>
      </c>
      <c r="CZ170">
        <v>0.2104050925925926</v>
      </c>
      <c r="DA170">
        <v>0.13791666666666666</v>
      </c>
      <c r="DB170">
        <v>103</v>
      </c>
      <c r="DC170">
        <v>220</v>
      </c>
      <c r="DD170">
        <v>39</v>
      </c>
      <c r="DE170" t="s">
        <v>707</v>
      </c>
      <c r="DF170">
        <v>33483</v>
      </c>
      <c r="DG170">
        <v>0.37859999999999999</v>
      </c>
      <c r="DH170">
        <v>4</v>
      </c>
      <c r="DI170">
        <v>0.1026</v>
      </c>
      <c r="DJ170">
        <v>5098</v>
      </c>
      <c r="DK170">
        <v>1275</v>
      </c>
      <c r="DL170">
        <v>5098</v>
      </c>
      <c r="DM170">
        <v>1</v>
      </c>
      <c r="DN170">
        <v>0.1991</v>
      </c>
      <c r="DO170">
        <v>90</v>
      </c>
      <c r="DP170">
        <v>1275</v>
      </c>
    </row>
    <row r="171" spans="93:120" x14ac:dyDescent="0.25">
      <c r="CO171" t="s">
        <v>637</v>
      </c>
      <c r="CP171" t="s">
        <v>3</v>
      </c>
      <c r="CQ171" t="s">
        <v>29</v>
      </c>
      <c r="CR171">
        <v>46157</v>
      </c>
      <c r="CS171">
        <v>1</v>
      </c>
      <c r="CT171">
        <v>1</v>
      </c>
      <c r="CV171">
        <v>1</v>
      </c>
      <c r="CX171">
        <v>1.8518518518518518E-4</v>
      </c>
      <c r="CY171">
        <v>1.8518518518518518E-4</v>
      </c>
      <c r="CZ171">
        <v>0.3187962962962963</v>
      </c>
      <c r="DA171">
        <v>1.3333333333333334E-2</v>
      </c>
      <c r="DB171">
        <v>171</v>
      </c>
      <c r="DC171">
        <v>232</v>
      </c>
      <c r="DD171">
        <v>31</v>
      </c>
      <c r="DE171" t="s">
        <v>753</v>
      </c>
      <c r="DF171">
        <v>14482</v>
      </c>
      <c r="DG171">
        <v>0.18129999999999999</v>
      </c>
      <c r="DH171">
        <v>2</v>
      </c>
      <c r="DI171">
        <v>6.4500000000000002E-2</v>
      </c>
      <c r="DJ171">
        <v>1923</v>
      </c>
      <c r="DK171">
        <v>962</v>
      </c>
      <c r="DL171">
        <v>1500</v>
      </c>
      <c r="DM171">
        <v>0.78</v>
      </c>
      <c r="DN171">
        <v>0.22969999999999999</v>
      </c>
      <c r="DO171">
        <v>90</v>
      </c>
      <c r="DP171">
        <v>1500</v>
      </c>
    </row>
    <row r="172" spans="93:120" x14ac:dyDescent="0.25">
      <c r="CO172" t="s">
        <v>637</v>
      </c>
      <c r="CP172" t="s">
        <v>2</v>
      </c>
      <c r="CQ172" t="s">
        <v>22</v>
      </c>
      <c r="CR172">
        <v>46162</v>
      </c>
      <c r="CS172">
        <v>1</v>
      </c>
      <c r="CT172">
        <v>1</v>
      </c>
      <c r="CV172">
        <v>1</v>
      </c>
      <c r="CX172">
        <v>0</v>
      </c>
      <c r="CY172">
        <v>0</v>
      </c>
      <c r="CZ172">
        <v>0.20155092592592594</v>
      </c>
      <c r="DA172">
        <v>0.14756944444444445</v>
      </c>
      <c r="DB172">
        <v>62</v>
      </c>
      <c r="DC172">
        <v>126</v>
      </c>
      <c r="DD172">
        <v>14</v>
      </c>
      <c r="DE172" t="s">
        <v>682</v>
      </c>
      <c r="DF172">
        <v>19708</v>
      </c>
      <c r="DG172">
        <v>0.2258</v>
      </c>
      <c r="DH172">
        <v>2</v>
      </c>
      <c r="DI172">
        <v>0.1429</v>
      </c>
      <c r="DJ172">
        <v>4900</v>
      </c>
      <c r="DK172">
        <v>2450</v>
      </c>
      <c r="DL172">
        <v>4900</v>
      </c>
      <c r="DM172">
        <v>1</v>
      </c>
      <c r="DN172">
        <v>0.19089999999999999</v>
      </c>
      <c r="DO172">
        <v>88</v>
      </c>
      <c r="DP172">
        <v>2450</v>
      </c>
    </row>
    <row r="173" spans="93:120" x14ac:dyDescent="0.25">
      <c r="CO173" t="s">
        <v>637</v>
      </c>
      <c r="CP173" t="s">
        <v>2</v>
      </c>
      <c r="CQ173" t="s">
        <v>24</v>
      </c>
      <c r="CR173">
        <v>46149</v>
      </c>
      <c r="CS173">
        <v>1</v>
      </c>
      <c r="CT173">
        <v>1</v>
      </c>
      <c r="CV173">
        <v>1</v>
      </c>
      <c r="CX173">
        <v>1.6203703703703703E-4</v>
      </c>
      <c r="CY173">
        <v>1.6203703703703703E-4</v>
      </c>
      <c r="CZ173">
        <v>0.16894675925925925</v>
      </c>
      <c r="DA173">
        <v>0.13185185185185186</v>
      </c>
      <c r="DB173">
        <v>29</v>
      </c>
      <c r="DC173">
        <v>75</v>
      </c>
      <c r="DD173">
        <v>16</v>
      </c>
      <c r="DE173">
        <v>2.4375</v>
      </c>
      <c r="DF173">
        <v>13751</v>
      </c>
      <c r="DG173">
        <v>0.55169999999999997</v>
      </c>
      <c r="DH173">
        <v>4</v>
      </c>
      <c r="DI173">
        <v>0.25</v>
      </c>
      <c r="DJ173">
        <v>6750</v>
      </c>
      <c r="DK173">
        <v>1688</v>
      </c>
      <c r="DL173">
        <v>6750</v>
      </c>
      <c r="DM173">
        <v>1</v>
      </c>
      <c r="DN173">
        <v>0.1145</v>
      </c>
      <c r="DO173">
        <v>88</v>
      </c>
      <c r="DP173">
        <v>1688</v>
      </c>
    </row>
    <row r="174" spans="93:120" x14ac:dyDescent="0.25">
      <c r="CO174" t="s">
        <v>637</v>
      </c>
      <c r="CP174" t="s">
        <v>2</v>
      </c>
      <c r="CQ174" t="s">
        <v>24</v>
      </c>
      <c r="CR174">
        <v>46163</v>
      </c>
      <c r="CS174">
        <v>1</v>
      </c>
      <c r="CT174">
        <v>1</v>
      </c>
      <c r="CV174">
        <v>1</v>
      </c>
      <c r="CX174">
        <v>1.0416666666666667E-4</v>
      </c>
      <c r="CY174">
        <v>1.0416666666666667E-4</v>
      </c>
      <c r="CZ174">
        <v>0.17023148148148148</v>
      </c>
      <c r="DA174">
        <v>0.17403935185185185</v>
      </c>
      <c r="DB174">
        <v>55</v>
      </c>
      <c r="DC174">
        <v>116</v>
      </c>
      <c r="DD174">
        <v>18</v>
      </c>
      <c r="DE174" t="s">
        <v>710</v>
      </c>
      <c r="DF174">
        <v>31881</v>
      </c>
      <c r="DG174">
        <v>0.32729999999999998</v>
      </c>
      <c r="DH174">
        <v>1</v>
      </c>
      <c r="DI174">
        <v>5.5599999999999997E-2</v>
      </c>
      <c r="DJ174">
        <v>1085</v>
      </c>
      <c r="DK174">
        <v>1085</v>
      </c>
      <c r="DL174">
        <v>1085</v>
      </c>
      <c r="DM174">
        <v>1</v>
      </c>
      <c r="DN174">
        <v>0.1804</v>
      </c>
      <c r="DO174">
        <v>88</v>
      </c>
      <c r="DP174">
        <v>1085</v>
      </c>
    </row>
    <row r="175" spans="93:120" x14ac:dyDescent="0.25">
      <c r="CO175" t="s">
        <v>637</v>
      </c>
      <c r="CP175" t="s">
        <v>2</v>
      </c>
      <c r="CQ175" t="s">
        <v>42</v>
      </c>
      <c r="CR175">
        <v>46150</v>
      </c>
      <c r="CS175">
        <v>1</v>
      </c>
      <c r="CT175">
        <v>1</v>
      </c>
      <c r="CV175">
        <v>1</v>
      </c>
      <c r="CX175">
        <v>1.1574074074074075E-4</v>
      </c>
      <c r="CY175">
        <v>1.1574074074074075E-4</v>
      </c>
      <c r="CZ175">
        <v>0.1948263888888889</v>
      </c>
      <c r="DA175">
        <v>0.11393518518518518</v>
      </c>
      <c r="DB175">
        <v>105</v>
      </c>
      <c r="DC175">
        <v>138</v>
      </c>
      <c r="DD175">
        <v>25</v>
      </c>
      <c r="DE175">
        <v>1.52</v>
      </c>
      <c r="DF175">
        <v>21109</v>
      </c>
      <c r="DG175">
        <v>0.23810000000000001</v>
      </c>
      <c r="DH175">
        <v>1</v>
      </c>
      <c r="DI175">
        <v>0.04</v>
      </c>
      <c r="DJ175">
        <v>1750</v>
      </c>
      <c r="DK175">
        <v>1750</v>
      </c>
      <c r="DL175">
        <v>1750</v>
      </c>
      <c r="DM175">
        <v>1</v>
      </c>
      <c r="DN175">
        <v>0.20760000000000001</v>
      </c>
      <c r="DO175">
        <v>88</v>
      </c>
      <c r="DP175">
        <v>1750</v>
      </c>
    </row>
    <row r="176" spans="93:120" x14ac:dyDescent="0.25">
      <c r="CO176" t="s">
        <v>637</v>
      </c>
      <c r="CP176" t="s">
        <v>2</v>
      </c>
      <c r="CQ176" t="s">
        <v>65</v>
      </c>
      <c r="CR176">
        <v>46155</v>
      </c>
      <c r="CS176">
        <v>1</v>
      </c>
      <c r="CT176">
        <v>1</v>
      </c>
      <c r="CV176">
        <v>1</v>
      </c>
      <c r="CX176">
        <v>4.6296296296296294E-5</v>
      </c>
      <c r="CY176">
        <v>4.6296296296296294E-5</v>
      </c>
      <c r="CZ176">
        <v>0.21304398148148149</v>
      </c>
      <c r="DA176">
        <v>0.14690972222222223</v>
      </c>
      <c r="DB176">
        <v>40</v>
      </c>
      <c r="DC176">
        <v>92</v>
      </c>
      <c r="DD176">
        <v>15</v>
      </c>
      <c r="DE176">
        <v>2</v>
      </c>
      <c r="DF176">
        <v>16925</v>
      </c>
      <c r="DG176">
        <v>0.375</v>
      </c>
      <c r="DH176">
        <v>1</v>
      </c>
      <c r="DI176">
        <v>6.6699999999999995E-2</v>
      </c>
      <c r="DJ176">
        <v>3550</v>
      </c>
      <c r="DK176">
        <v>3550</v>
      </c>
      <c r="DL176">
        <v>3550</v>
      </c>
      <c r="DM176">
        <v>1</v>
      </c>
      <c r="DN176">
        <v>0.22270000000000001</v>
      </c>
      <c r="DO176">
        <v>88</v>
      </c>
      <c r="DP176">
        <v>3550</v>
      </c>
    </row>
    <row r="177" spans="93:120" x14ac:dyDescent="0.25">
      <c r="CO177" t="s">
        <v>637</v>
      </c>
      <c r="CP177" t="s">
        <v>2</v>
      </c>
      <c r="CQ177" t="s">
        <v>37</v>
      </c>
      <c r="CR177">
        <v>46162</v>
      </c>
      <c r="CS177">
        <v>1</v>
      </c>
      <c r="CT177">
        <v>1</v>
      </c>
      <c r="CV177">
        <v>1</v>
      </c>
      <c r="CX177">
        <v>3.4722222222222222E-5</v>
      </c>
      <c r="CY177">
        <v>3.4722222222222222E-5</v>
      </c>
      <c r="CZ177">
        <v>0.19113425925925925</v>
      </c>
      <c r="DA177">
        <v>0.12939814814814815</v>
      </c>
      <c r="DB177">
        <v>99</v>
      </c>
      <c r="DC177">
        <v>121</v>
      </c>
      <c r="DD177">
        <v>7</v>
      </c>
      <c r="DE177" t="s">
        <v>703</v>
      </c>
      <c r="DF177">
        <v>15045</v>
      </c>
      <c r="DG177">
        <v>7.0699999999999999E-2</v>
      </c>
      <c r="DH177">
        <v>3</v>
      </c>
      <c r="DI177">
        <v>0.42859999999999998</v>
      </c>
      <c r="DJ177">
        <v>1925</v>
      </c>
      <c r="DK177">
        <v>642</v>
      </c>
      <c r="DL177">
        <v>1925</v>
      </c>
      <c r="DM177">
        <v>1</v>
      </c>
      <c r="DN177">
        <v>0.15809999999999999</v>
      </c>
      <c r="DO177">
        <v>88</v>
      </c>
      <c r="DP177">
        <v>642</v>
      </c>
    </row>
    <row r="178" spans="93:120" x14ac:dyDescent="0.25">
      <c r="CO178" t="s">
        <v>637</v>
      </c>
      <c r="CP178" t="s">
        <v>2</v>
      </c>
      <c r="CQ178" t="s">
        <v>31</v>
      </c>
      <c r="CR178">
        <v>46147</v>
      </c>
      <c r="CS178">
        <v>1</v>
      </c>
      <c r="CT178">
        <v>1</v>
      </c>
      <c r="CV178">
        <v>1</v>
      </c>
      <c r="CX178">
        <v>5.7870370370370373E-5</v>
      </c>
      <c r="CY178">
        <v>5.7870370370370373E-5</v>
      </c>
      <c r="CZ178">
        <v>0.3117361111111111</v>
      </c>
      <c r="DA178">
        <v>0.11416666666666667</v>
      </c>
      <c r="DB178">
        <v>58</v>
      </c>
      <c r="DC178">
        <v>152</v>
      </c>
      <c r="DD178">
        <v>20</v>
      </c>
      <c r="DE178">
        <v>2.4500000000000002</v>
      </c>
      <c r="DF178">
        <v>27875</v>
      </c>
      <c r="DG178">
        <v>0.3448</v>
      </c>
      <c r="DH178">
        <v>1</v>
      </c>
      <c r="DI178">
        <v>0.05</v>
      </c>
      <c r="DJ178">
        <v>2000</v>
      </c>
      <c r="DK178">
        <v>2000</v>
      </c>
      <c r="DL178">
        <v>2000</v>
      </c>
      <c r="DM178">
        <v>1</v>
      </c>
      <c r="DN178">
        <v>0.10630000000000001</v>
      </c>
      <c r="DO178">
        <v>88</v>
      </c>
      <c r="DP178">
        <v>2000</v>
      </c>
    </row>
    <row r="179" spans="93:120" x14ac:dyDescent="0.25">
      <c r="CO179" t="s">
        <v>637</v>
      </c>
      <c r="CP179" t="s">
        <v>2</v>
      </c>
      <c r="CQ179" t="s">
        <v>31</v>
      </c>
      <c r="CR179">
        <v>46161</v>
      </c>
      <c r="CS179">
        <v>1</v>
      </c>
      <c r="CT179">
        <v>1</v>
      </c>
      <c r="CV179">
        <v>1</v>
      </c>
      <c r="CX179">
        <v>5.6712962962962967E-4</v>
      </c>
      <c r="CY179">
        <v>5.6712962962962967E-4</v>
      </c>
      <c r="CZ179">
        <v>0.23582175925925927</v>
      </c>
      <c r="DA179">
        <v>0.13505787037037037</v>
      </c>
      <c r="DB179">
        <v>84</v>
      </c>
      <c r="DC179">
        <v>161</v>
      </c>
      <c r="DD179">
        <v>25</v>
      </c>
      <c r="DE179">
        <v>2</v>
      </c>
      <c r="DF179">
        <v>34030</v>
      </c>
      <c r="DG179">
        <v>0.29759999999999998</v>
      </c>
      <c r="DH179">
        <v>1</v>
      </c>
      <c r="DI179">
        <v>0.04</v>
      </c>
      <c r="DJ179">
        <v>6500</v>
      </c>
      <c r="DK179">
        <v>6500</v>
      </c>
      <c r="DL179">
        <v>6500</v>
      </c>
      <c r="DM179">
        <v>1</v>
      </c>
      <c r="DN179">
        <v>0.24440000000000001</v>
      </c>
      <c r="DO179">
        <v>88</v>
      </c>
      <c r="DP179">
        <v>6500</v>
      </c>
    </row>
    <row r="180" spans="93:120" x14ac:dyDescent="0.25">
      <c r="CO180" t="s">
        <v>637</v>
      </c>
      <c r="CP180" t="s">
        <v>2</v>
      </c>
      <c r="CQ180" t="s">
        <v>31</v>
      </c>
      <c r="CR180">
        <v>46164</v>
      </c>
      <c r="CS180">
        <v>1</v>
      </c>
      <c r="CT180">
        <v>1</v>
      </c>
      <c r="CV180">
        <v>1</v>
      </c>
      <c r="CX180">
        <v>5.3240740740740744E-4</v>
      </c>
      <c r="CY180">
        <v>5.3240740740740744E-4</v>
      </c>
      <c r="CZ180">
        <v>0.20880787037037038</v>
      </c>
      <c r="DA180">
        <v>0.13918981481481482</v>
      </c>
      <c r="DB180">
        <v>51</v>
      </c>
      <c r="DC180">
        <v>94</v>
      </c>
      <c r="DD180">
        <v>7</v>
      </c>
      <c r="DE180" t="s">
        <v>703</v>
      </c>
      <c r="DF180">
        <v>19397</v>
      </c>
      <c r="DG180">
        <v>0.13730000000000001</v>
      </c>
      <c r="DH180">
        <v>1</v>
      </c>
      <c r="DI180">
        <v>0.1429</v>
      </c>
      <c r="DJ180">
        <v>1800</v>
      </c>
      <c r="DK180">
        <v>1800</v>
      </c>
      <c r="DL180">
        <v>1800</v>
      </c>
      <c r="DM180">
        <v>1</v>
      </c>
      <c r="DN180">
        <v>0.10290000000000001</v>
      </c>
      <c r="DO180">
        <v>88</v>
      </c>
      <c r="DP180">
        <v>1800</v>
      </c>
    </row>
    <row r="181" spans="93:120" x14ac:dyDescent="0.25">
      <c r="CO181" t="s">
        <v>637</v>
      </c>
      <c r="CP181" t="s">
        <v>2</v>
      </c>
      <c r="CQ181" t="s">
        <v>25</v>
      </c>
      <c r="CR181">
        <v>46168</v>
      </c>
      <c r="CS181">
        <v>1</v>
      </c>
      <c r="CT181">
        <v>1</v>
      </c>
      <c r="CU181">
        <v>1</v>
      </c>
      <c r="CX181">
        <v>7.3726851851851852E-3</v>
      </c>
      <c r="CY181">
        <v>7.3726851851851852E-3</v>
      </c>
      <c r="CZ181">
        <v>0.17737268518518517</v>
      </c>
      <c r="DA181">
        <v>0.15391203703703704</v>
      </c>
      <c r="DB181">
        <v>91</v>
      </c>
      <c r="DC181">
        <v>135</v>
      </c>
      <c r="DD181">
        <v>6</v>
      </c>
      <c r="DE181" t="s">
        <v>690</v>
      </c>
      <c r="DF181">
        <v>32631</v>
      </c>
      <c r="DG181">
        <v>6.59E-2</v>
      </c>
      <c r="DH181">
        <v>1</v>
      </c>
      <c r="DI181">
        <v>0.16669999999999999</v>
      </c>
      <c r="DJ181">
        <v>10252</v>
      </c>
      <c r="DK181">
        <v>10252</v>
      </c>
      <c r="DL181">
        <v>10252</v>
      </c>
      <c r="DM181">
        <v>1</v>
      </c>
      <c r="DN181">
        <v>0.10349999999999999</v>
      </c>
      <c r="DO181">
        <v>88</v>
      </c>
      <c r="DP181">
        <v>10252</v>
      </c>
    </row>
    <row r="182" spans="93:120" x14ac:dyDescent="0.25">
      <c r="CO182" t="s">
        <v>637</v>
      </c>
      <c r="CP182" t="s">
        <v>6</v>
      </c>
      <c r="CQ182" t="s">
        <v>97</v>
      </c>
      <c r="CR182">
        <v>46162</v>
      </c>
      <c r="CS182">
        <v>1</v>
      </c>
      <c r="CT182">
        <v>1</v>
      </c>
      <c r="CV182">
        <v>1</v>
      </c>
      <c r="CX182">
        <v>1.1574074074074075E-4</v>
      </c>
      <c r="CY182">
        <v>1.1574074074074075E-4</v>
      </c>
      <c r="CZ182">
        <v>0.24383101851851852</v>
      </c>
      <c r="DA182">
        <v>0.13575231481481481</v>
      </c>
      <c r="DB182">
        <v>195</v>
      </c>
      <c r="DC182">
        <v>248</v>
      </c>
      <c r="DD182">
        <v>24</v>
      </c>
      <c r="DE182">
        <v>1.625</v>
      </c>
      <c r="DF182">
        <v>18705</v>
      </c>
      <c r="DG182">
        <v>0.1231</v>
      </c>
      <c r="DH182">
        <v>1</v>
      </c>
      <c r="DI182">
        <v>4.1700000000000001E-2</v>
      </c>
      <c r="DJ182">
        <v>3000</v>
      </c>
      <c r="DK182">
        <v>3000</v>
      </c>
      <c r="DL182">
        <v>3000</v>
      </c>
      <c r="DM182">
        <v>1</v>
      </c>
      <c r="DN182">
        <v>0.19489999999999999</v>
      </c>
      <c r="DO182">
        <v>88</v>
      </c>
      <c r="DP182">
        <v>3000</v>
      </c>
    </row>
    <row r="183" spans="93:120" x14ac:dyDescent="0.25">
      <c r="CO183" t="s">
        <v>637</v>
      </c>
      <c r="CP183" t="s">
        <v>6</v>
      </c>
      <c r="CQ183" t="s">
        <v>34</v>
      </c>
      <c r="CR183">
        <v>46150</v>
      </c>
      <c r="CS183">
        <v>1</v>
      </c>
      <c r="CT183">
        <v>1</v>
      </c>
      <c r="CV183">
        <v>1</v>
      </c>
      <c r="CX183">
        <v>2.3148148148148147E-5</v>
      </c>
      <c r="CY183">
        <v>2.3148148148148147E-5</v>
      </c>
      <c r="CZ183">
        <v>0.22137731481481482</v>
      </c>
      <c r="DA183">
        <v>8.7442129629629634E-2</v>
      </c>
      <c r="DB183">
        <v>163</v>
      </c>
      <c r="DC183">
        <v>178</v>
      </c>
      <c r="DD183">
        <v>8</v>
      </c>
      <c r="DE183">
        <v>1.75</v>
      </c>
      <c r="DF183">
        <v>9769</v>
      </c>
      <c r="DG183">
        <v>4.9099999999999998E-2</v>
      </c>
      <c r="DH183">
        <v>1</v>
      </c>
      <c r="DI183">
        <v>0.125</v>
      </c>
      <c r="DJ183">
        <v>220</v>
      </c>
      <c r="DK183">
        <v>220</v>
      </c>
      <c r="DL183">
        <v>220</v>
      </c>
      <c r="DM183">
        <v>1</v>
      </c>
      <c r="DN183">
        <v>0.74670000000000003</v>
      </c>
      <c r="DO183">
        <v>88</v>
      </c>
      <c r="DP183">
        <v>220</v>
      </c>
    </row>
    <row r="184" spans="93:120" x14ac:dyDescent="0.25">
      <c r="CO184" t="s">
        <v>637</v>
      </c>
      <c r="CP184" t="s">
        <v>6</v>
      </c>
      <c r="CQ184" t="s">
        <v>34</v>
      </c>
      <c r="CR184">
        <v>46160</v>
      </c>
      <c r="CS184">
        <v>1</v>
      </c>
      <c r="CT184">
        <v>1</v>
      </c>
      <c r="CU184">
        <v>1</v>
      </c>
      <c r="CX184">
        <v>7.8703703703703696E-3</v>
      </c>
      <c r="CY184">
        <v>7.8703703703703696E-3</v>
      </c>
      <c r="CZ184">
        <v>0.14364583333333333</v>
      </c>
      <c r="DA184">
        <v>0.18428240740740739</v>
      </c>
      <c r="DB184">
        <v>71</v>
      </c>
      <c r="DC184">
        <v>82</v>
      </c>
      <c r="DD184">
        <v>8</v>
      </c>
      <c r="DE184">
        <v>1.875</v>
      </c>
      <c r="DF184">
        <v>42675</v>
      </c>
      <c r="DG184">
        <v>0.11269999999999999</v>
      </c>
      <c r="DH184">
        <v>3</v>
      </c>
      <c r="DI184">
        <v>0.375</v>
      </c>
      <c r="DJ184">
        <v>16800</v>
      </c>
      <c r="DK184">
        <v>5600</v>
      </c>
      <c r="DL184">
        <v>16800</v>
      </c>
      <c r="DM184">
        <v>1</v>
      </c>
      <c r="DN184">
        <v>0.22509999999999999</v>
      </c>
      <c r="DO184">
        <v>88</v>
      </c>
      <c r="DP184">
        <v>5600</v>
      </c>
    </row>
    <row r="185" spans="93:120" x14ac:dyDescent="0.25">
      <c r="CO185" t="s">
        <v>637</v>
      </c>
      <c r="CP185" t="s">
        <v>6</v>
      </c>
      <c r="CQ185" t="s">
        <v>34</v>
      </c>
      <c r="CR185">
        <v>46167</v>
      </c>
      <c r="CS185">
        <v>1</v>
      </c>
      <c r="CT185">
        <v>1</v>
      </c>
      <c r="CV185">
        <v>1</v>
      </c>
      <c r="CX185">
        <v>1.273148148148148E-4</v>
      </c>
      <c r="CY185">
        <v>1.273148148148148E-4</v>
      </c>
      <c r="CZ185">
        <v>0.16063657407407408</v>
      </c>
      <c r="DA185">
        <v>0.15546296296296297</v>
      </c>
      <c r="DB185">
        <v>141</v>
      </c>
      <c r="DC185">
        <v>175</v>
      </c>
      <c r="DD185">
        <v>16</v>
      </c>
      <c r="DE185">
        <v>2.0625</v>
      </c>
      <c r="DF185">
        <v>41216</v>
      </c>
      <c r="DG185">
        <v>0.1135</v>
      </c>
      <c r="DH185">
        <v>2</v>
      </c>
      <c r="DI185">
        <v>0.125</v>
      </c>
      <c r="DJ185">
        <v>2400</v>
      </c>
      <c r="DK185">
        <v>1200</v>
      </c>
      <c r="DL185">
        <v>2400</v>
      </c>
      <c r="DM185">
        <v>1</v>
      </c>
      <c r="DN185">
        <v>0.1832</v>
      </c>
      <c r="DO185">
        <v>88</v>
      </c>
      <c r="DP185">
        <v>1200</v>
      </c>
    </row>
    <row r="186" spans="93:120" x14ac:dyDescent="0.25">
      <c r="CO186" t="s">
        <v>637</v>
      </c>
      <c r="CP186" t="s">
        <v>7</v>
      </c>
      <c r="CQ186" t="s">
        <v>18</v>
      </c>
      <c r="CR186">
        <v>46168</v>
      </c>
      <c r="CS186">
        <v>1</v>
      </c>
      <c r="CT186">
        <v>1</v>
      </c>
      <c r="CV186">
        <v>1</v>
      </c>
      <c r="CX186">
        <v>8.564814814814815E-4</v>
      </c>
      <c r="CY186">
        <v>8.564814814814815E-4</v>
      </c>
      <c r="CZ186">
        <v>0.19354166666666667</v>
      </c>
      <c r="DA186">
        <v>0.12315972222222223</v>
      </c>
      <c r="DB186">
        <v>152</v>
      </c>
      <c r="DC186">
        <v>300</v>
      </c>
      <c r="DD186">
        <v>23</v>
      </c>
      <c r="DE186" t="s">
        <v>750</v>
      </c>
      <c r="DF186">
        <v>30310</v>
      </c>
      <c r="DG186">
        <v>0.15129999999999999</v>
      </c>
      <c r="DH186">
        <v>1</v>
      </c>
      <c r="DI186">
        <v>4.3499999999999997E-2</v>
      </c>
      <c r="DJ186">
        <v>6300</v>
      </c>
      <c r="DK186">
        <v>6300</v>
      </c>
      <c r="DL186">
        <v>6300</v>
      </c>
      <c r="DM186">
        <v>1</v>
      </c>
      <c r="DN186">
        <v>0.16</v>
      </c>
      <c r="DO186">
        <v>88</v>
      </c>
      <c r="DP186">
        <v>6300</v>
      </c>
    </row>
    <row r="187" spans="93:120" x14ac:dyDescent="0.25">
      <c r="CO187" t="s">
        <v>637</v>
      </c>
      <c r="CP187" t="s">
        <v>7</v>
      </c>
      <c r="CQ187" t="s">
        <v>60</v>
      </c>
      <c r="CR187">
        <v>46153</v>
      </c>
      <c r="CS187">
        <v>1</v>
      </c>
      <c r="CT187">
        <v>1</v>
      </c>
      <c r="CV187">
        <v>1</v>
      </c>
      <c r="CX187">
        <v>1.0416666666666667E-4</v>
      </c>
      <c r="CY187">
        <v>1.0416666666666667E-4</v>
      </c>
      <c r="CZ187">
        <v>0.23021990740740741</v>
      </c>
      <c r="DA187">
        <v>9.3912037037037044E-2</v>
      </c>
      <c r="DB187">
        <v>135</v>
      </c>
      <c r="DC187">
        <v>186</v>
      </c>
      <c r="DD187">
        <v>6</v>
      </c>
      <c r="DE187" t="s">
        <v>690</v>
      </c>
      <c r="DF187">
        <v>35597</v>
      </c>
      <c r="DG187">
        <v>4.4400000000000002E-2</v>
      </c>
      <c r="DH187">
        <v>1</v>
      </c>
      <c r="DI187">
        <v>0.16669999999999999</v>
      </c>
      <c r="DJ187">
        <v>725</v>
      </c>
      <c r="DK187">
        <v>725</v>
      </c>
      <c r="DO187">
        <v>88</v>
      </c>
    </row>
    <row r="188" spans="93:120" x14ac:dyDescent="0.25">
      <c r="CO188" t="s">
        <v>637</v>
      </c>
      <c r="CP188" t="s">
        <v>7</v>
      </c>
      <c r="CQ188" t="s">
        <v>60</v>
      </c>
      <c r="CR188">
        <v>46163</v>
      </c>
      <c r="CS188">
        <v>1</v>
      </c>
      <c r="CT188">
        <v>1</v>
      </c>
      <c r="CV188">
        <v>1</v>
      </c>
      <c r="CX188">
        <v>3.425925925925926E-3</v>
      </c>
      <c r="CY188">
        <v>3.425925925925926E-3</v>
      </c>
      <c r="CZ188">
        <v>0.19640046296296296</v>
      </c>
      <c r="DA188">
        <v>0.13090277777777778</v>
      </c>
      <c r="DB188">
        <v>111</v>
      </c>
      <c r="DC188">
        <v>165</v>
      </c>
      <c r="DD188">
        <v>5</v>
      </c>
      <c r="DE188">
        <v>2.6</v>
      </c>
      <c r="DF188">
        <v>17165</v>
      </c>
      <c r="DG188">
        <v>4.4999999999999998E-2</v>
      </c>
      <c r="DH188">
        <v>2</v>
      </c>
      <c r="DI188">
        <v>0.4</v>
      </c>
      <c r="DJ188">
        <v>8813</v>
      </c>
      <c r="DK188">
        <v>4407</v>
      </c>
      <c r="DL188">
        <v>8733</v>
      </c>
      <c r="DM188">
        <v>0.9909</v>
      </c>
      <c r="DN188">
        <v>0.17960000000000001</v>
      </c>
      <c r="DO188">
        <v>88</v>
      </c>
      <c r="DP188">
        <v>8733</v>
      </c>
    </row>
    <row r="189" spans="93:120" x14ac:dyDescent="0.25">
      <c r="CO189" t="s">
        <v>637</v>
      </c>
      <c r="CP189" t="s">
        <v>7</v>
      </c>
      <c r="CQ189" t="s">
        <v>61</v>
      </c>
      <c r="CR189">
        <v>46147</v>
      </c>
      <c r="CS189">
        <v>1</v>
      </c>
      <c r="CT189">
        <v>1</v>
      </c>
      <c r="CV189">
        <v>1</v>
      </c>
      <c r="CX189">
        <v>1.7361111111111112E-4</v>
      </c>
      <c r="CY189">
        <v>1.7361111111111112E-4</v>
      </c>
      <c r="CZ189">
        <v>0.30103009259259261</v>
      </c>
      <c r="DA189">
        <v>0.14302083333333335</v>
      </c>
      <c r="DB189">
        <v>126</v>
      </c>
      <c r="DC189">
        <v>286</v>
      </c>
      <c r="DD189">
        <v>24</v>
      </c>
      <c r="DE189">
        <v>2</v>
      </c>
      <c r="DF189">
        <v>42920</v>
      </c>
      <c r="DG189">
        <v>0.1905</v>
      </c>
      <c r="DH189">
        <v>2</v>
      </c>
      <c r="DI189">
        <v>8.3299999999999999E-2</v>
      </c>
      <c r="DJ189">
        <v>4500</v>
      </c>
      <c r="DK189">
        <v>2250</v>
      </c>
      <c r="DL189">
        <v>500</v>
      </c>
      <c r="DM189">
        <v>0.1111</v>
      </c>
      <c r="DN189">
        <v>0.52139999999999997</v>
      </c>
      <c r="DO189">
        <v>88</v>
      </c>
      <c r="DP189">
        <v>500</v>
      </c>
    </row>
    <row r="190" spans="93:120" x14ac:dyDescent="0.25">
      <c r="CO190" t="s">
        <v>637</v>
      </c>
      <c r="CP190" t="s">
        <v>7</v>
      </c>
      <c r="CQ190" t="s">
        <v>61</v>
      </c>
      <c r="CR190">
        <v>46149</v>
      </c>
      <c r="CS190">
        <v>1</v>
      </c>
      <c r="CT190">
        <v>1</v>
      </c>
      <c r="CV190">
        <v>1</v>
      </c>
      <c r="CX190">
        <v>9.2592592592592596E-4</v>
      </c>
      <c r="CY190">
        <v>9.2592592592592596E-4</v>
      </c>
      <c r="CZ190">
        <v>0.22608796296296296</v>
      </c>
      <c r="DA190">
        <v>0.1090162037037037</v>
      </c>
      <c r="DB190">
        <v>90</v>
      </c>
      <c r="DC190">
        <v>231</v>
      </c>
      <c r="DD190">
        <v>19</v>
      </c>
      <c r="DE190" t="s">
        <v>754</v>
      </c>
      <c r="DF190">
        <v>13277</v>
      </c>
      <c r="DG190">
        <v>0.21110000000000001</v>
      </c>
      <c r="DH190">
        <v>2</v>
      </c>
      <c r="DI190">
        <v>0.1053</v>
      </c>
      <c r="DJ190">
        <v>4200</v>
      </c>
      <c r="DK190">
        <v>2100</v>
      </c>
      <c r="DL190">
        <v>2700</v>
      </c>
      <c r="DM190">
        <v>0.64290000000000003</v>
      </c>
      <c r="DN190">
        <v>0.15920000000000001</v>
      </c>
      <c r="DO190">
        <v>88</v>
      </c>
      <c r="DP190">
        <v>2700</v>
      </c>
    </row>
    <row r="191" spans="93:120" x14ac:dyDescent="0.25">
      <c r="CO191" t="s">
        <v>637</v>
      </c>
      <c r="CP191" t="s">
        <v>7</v>
      </c>
      <c r="CQ191" t="s">
        <v>61</v>
      </c>
      <c r="CR191">
        <v>46153</v>
      </c>
      <c r="CS191">
        <v>1</v>
      </c>
      <c r="CT191">
        <v>1</v>
      </c>
      <c r="CV191">
        <v>1</v>
      </c>
      <c r="CX191">
        <v>2.199074074074074E-4</v>
      </c>
      <c r="CY191">
        <v>2.199074074074074E-4</v>
      </c>
      <c r="CZ191">
        <v>0.21060185185185185</v>
      </c>
      <c r="DA191">
        <v>0.11616898148148148</v>
      </c>
      <c r="DB191">
        <v>115</v>
      </c>
      <c r="DC191">
        <v>265</v>
      </c>
      <c r="DD191">
        <v>21</v>
      </c>
      <c r="DE191" t="s">
        <v>755</v>
      </c>
      <c r="DF191">
        <v>44391</v>
      </c>
      <c r="DG191">
        <v>0.18260000000000001</v>
      </c>
      <c r="DH191">
        <v>1</v>
      </c>
      <c r="DI191">
        <v>4.7600000000000003E-2</v>
      </c>
      <c r="DJ191">
        <v>2000</v>
      </c>
      <c r="DK191">
        <v>2000</v>
      </c>
      <c r="DL191">
        <v>2000</v>
      </c>
      <c r="DM191">
        <v>1</v>
      </c>
      <c r="DN191">
        <v>0.18890000000000001</v>
      </c>
      <c r="DO191">
        <v>88</v>
      </c>
      <c r="DP191">
        <v>2000</v>
      </c>
    </row>
    <row r="192" spans="93:120" x14ac:dyDescent="0.25">
      <c r="CO192" t="s">
        <v>637</v>
      </c>
      <c r="CP192" t="s">
        <v>7</v>
      </c>
      <c r="CQ192" t="s">
        <v>61</v>
      </c>
      <c r="CR192">
        <v>46161</v>
      </c>
      <c r="CS192">
        <v>1</v>
      </c>
      <c r="CT192">
        <v>1</v>
      </c>
      <c r="CU192">
        <v>1</v>
      </c>
      <c r="CX192">
        <v>1.0729166666666666E-2</v>
      </c>
      <c r="CY192">
        <v>1.0729166666666666E-2</v>
      </c>
      <c r="CZ192">
        <v>7.5983796296296299E-2</v>
      </c>
      <c r="DA192">
        <v>1.3541666666666667E-3</v>
      </c>
      <c r="DB192">
        <v>27</v>
      </c>
      <c r="DC192">
        <v>58</v>
      </c>
      <c r="DD192">
        <v>7</v>
      </c>
      <c r="DE192" t="s">
        <v>682</v>
      </c>
      <c r="DF192">
        <v>14535</v>
      </c>
      <c r="DG192">
        <v>0.25929999999999997</v>
      </c>
      <c r="DH192">
        <v>1</v>
      </c>
      <c r="DI192">
        <v>0.1429</v>
      </c>
      <c r="DJ192">
        <v>2700</v>
      </c>
      <c r="DK192">
        <v>2700</v>
      </c>
      <c r="DL192">
        <v>2700</v>
      </c>
      <c r="DM192">
        <v>1</v>
      </c>
      <c r="DN192">
        <v>0.18779999999999999</v>
      </c>
      <c r="DO192">
        <v>88</v>
      </c>
      <c r="DP192">
        <v>2700</v>
      </c>
    </row>
    <row r="193" spans="93:120" x14ac:dyDescent="0.25">
      <c r="CO193" t="s">
        <v>637</v>
      </c>
      <c r="CP193" t="s">
        <v>7</v>
      </c>
      <c r="CQ193" t="s">
        <v>80</v>
      </c>
      <c r="CR193">
        <v>46154</v>
      </c>
      <c r="CS193">
        <v>1</v>
      </c>
      <c r="CT193">
        <v>1</v>
      </c>
      <c r="CV193">
        <v>1</v>
      </c>
      <c r="CX193">
        <v>1.1574074074074075E-4</v>
      </c>
      <c r="CY193">
        <v>1.1574074074074075E-4</v>
      </c>
      <c r="CZ193">
        <v>0.26679398148148148</v>
      </c>
      <c r="DA193">
        <v>0.14319444444444446</v>
      </c>
      <c r="DB193">
        <v>84</v>
      </c>
      <c r="DC193">
        <v>216</v>
      </c>
      <c r="DD193">
        <v>7</v>
      </c>
      <c r="DE193" t="s">
        <v>756</v>
      </c>
      <c r="DF193">
        <v>23489</v>
      </c>
      <c r="DG193">
        <v>8.3299999999999999E-2</v>
      </c>
      <c r="DH193">
        <v>1</v>
      </c>
      <c r="DI193">
        <v>0.1429</v>
      </c>
      <c r="DJ193">
        <v>600</v>
      </c>
      <c r="DK193">
        <v>600</v>
      </c>
      <c r="DO193">
        <v>88</v>
      </c>
    </row>
    <row r="194" spans="93:120" x14ac:dyDescent="0.25">
      <c r="CO194" t="s">
        <v>637</v>
      </c>
      <c r="CP194" t="s">
        <v>7</v>
      </c>
      <c r="CQ194" t="s">
        <v>72</v>
      </c>
      <c r="CR194">
        <v>46150</v>
      </c>
      <c r="CS194">
        <v>1</v>
      </c>
      <c r="CT194">
        <v>1</v>
      </c>
      <c r="CU194">
        <v>1</v>
      </c>
      <c r="CX194">
        <v>4.4444444444444444E-3</v>
      </c>
      <c r="CY194">
        <v>4.4444444444444444E-3</v>
      </c>
      <c r="CZ194">
        <v>0.19473379629629631</v>
      </c>
      <c r="DA194">
        <v>0.11454861111111111</v>
      </c>
      <c r="DB194">
        <v>75</v>
      </c>
      <c r="DC194">
        <v>185</v>
      </c>
      <c r="DD194">
        <v>15</v>
      </c>
      <c r="DE194" t="s">
        <v>742</v>
      </c>
      <c r="DF194">
        <v>28204</v>
      </c>
      <c r="DG194">
        <v>0.2</v>
      </c>
      <c r="DH194">
        <v>2</v>
      </c>
      <c r="DI194">
        <v>0.1333</v>
      </c>
      <c r="DJ194">
        <v>720</v>
      </c>
      <c r="DK194">
        <v>360</v>
      </c>
      <c r="DL194">
        <v>420</v>
      </c>
      <c r="DM194">
        <v>0.58330000000000004</v>
      </c>
      <c r="DN194">
        <v>0.49309999999999998</v>
      </c>
      <c r="DO194">
        <v>88</v>
      </c>
      <c r="DP194">
        <v>210</v>
      </c>
    </row>
    <row r="195" spans="93:120" x14ac:dyDescent="0.25">
      <c r="CO195" t="s">
        <v>637</v>
      </c>
      <c r="CP195" t="s">
        <v>7</v>
      </c>
      <c r="CQ195" t="s">
        <v>59</v>
      </c>
      <c r="CR195">
        <v>46161</v>
      </c>
      <c r="CS195">
        <v>1</v>
      </c>
      <c r="CT195">
        <v>1</v>
      </c>
      <c r="CV195">
        <v>1</v>
      </c>
      <c r="CX195">
        <v>0</v>
      </c>
      <c r="CY195">
        <v>0</v>
      </c>
      <c r="CZ195">
        <v>0.18501157407407406</v>
      </c>
      <c r="DA195">
        <v>0.18335648148148148</v>
      </c>
      <c r="DB195">
        <v>210</v>
      </c>
      <c r="DC195">
        <v>374</v>
      </c>
      <c r="DD195">
        <v>19</v>
      </c>
      <c r="DE195" t="s">
        <v>686</v>
      </c>
      <c r="DF195">
        <v>37898</v>
      </c>
      <c r="DG195">
        <v>9.0499999999999997E-2</v>
      </c>
      <c r="DH195">
        <v>1</v>
      </c>
      <c r="DI195">
        <v>5.2600000000000001E-2</v>
      </c>
      <c r="DJ195">
        <v>4600</v>
      </c>
      <c r="DK195">
        <v>4600</v>
      </c>
      <c r="DL195">
        <v>4600</v>
      </c>
      <c r="DM195">
        <v>1</v>
      </c>
      <c r="DN195">
        <v>0.36259999999999998</v>
      </c>
      <c r="DO195">
        <v>88</v>
      </c>
      <c r="DP195">
        <v>4600</v>
      </c>
    </row>
    <row r="196" spans="93:120" x14ac:dyDescent="0.25">
      <c r="CO196" t="s">
        <v>637</v>
      </c>
      <c r="CP196" t="s">
        <v>7</v>
      </c>
      <c r="CQ196" t="s">
        <v>59</v>
      </c>
      <c r="CR196">
        <v>46168</v>
      </c>
      <c r="CS196">
        <v>1</v>
      </c>
      <c r="CT196">
        <v>1</v>
      </c>
      <c r="CV196">
        <v>1</v>
      </c>
      <c r="CX196">
        <v>1.1574074074074073E-5</v>
      </c>
      <c r="CY196">
        <v>1.1574074074074073E-5</v>
      </c>
      <c r="CZ196">
        <v>0.13826388888888888</v>
      </c>
      <c r="DA196">
        <v>0.18282407407407408</v>
      </c>
      <c r="DB196">
        <v>87</v>
      </c>
      <c r="DC196">
        <v>168</v>
      </c>
      <c r="DD196">
        <v>13</v>
      </c>
      <c r="DE196" t="s">
        <v>757</v>
      </c>
      <c r="DF196">
        <v>28191</v>
      </c>
      <c r="DG196">
        <v>0.14940000000000001</v>
      </c>
      <c r="DH196">
        <v>1</v>
      </c>
      <c r="DI196">
        <v>7.6899999999999996E-2</v>
      </c>
      <c r="DJ196">
        <v>4500</v>
      </c>
      <c r="DK196">
        <v>4500</v>
      </c>
      <c r="DL196">
        <v>4500</v>
      </c>
      <c r="DM196">
        <v>1</v>
      </c>
      <c r="DN196">
        <v>0.1055</v>
      </c>
      <c r="DO196">
        <v>88</v>
      </c>
      <c r="DP196">
        <v>4500</v>
      </c>
    </row>
    <row r="197" spans="93:120" x14ac:dyDescent="0.25">
      <c r="CO197" t="s">
        <v>637</v>
      </c>
      <c r="CP197" t="s">
        <v>604</v>
      </c>
      <c r="CQ197" t="s">
        <v>41</v>
      </c>
      <c r="CR197">
        <v>46161</v>
      </c>
      <c r="CS197">
        <v>1</v>
      </c>
      <c r="CT197">
        <v>1</v>
      </c>
      <c r="CV197">
        <v>1</v>
      </c>
      <c r="CX197">
        <v>1.3888888888888889E-4</v>
      </c>
      <c r="CY197">
        <v>1.3888888888888889E-4</v>
      </c>
      <c r="CZ197">
        <v>0.19033564814814816</v>
      </c>
      <c r="DA197">
        <v>0.14475694444444445</v>
      </c>
      <c r="DB197">
        <v>70</v>
      </c>
      <c r="DC197">
        <v>128</v>
      </c>
      <c r="DD197">
        <v>13</v>
      </c>
      <c r="DE197" t="s">
        <v>711</v>
      </c>
      <c r="DF197">
        <v>12384</v>
      </c>
      <c r="DG197">
        <v>0.1857</v>
      </c>
      <c r="DH197">
        <v>2</v>
      </c>
      <c r="DI197">
        <v>0.15379999999999999</v>
      </c>
      <c r="DJ197">
        <v>3180</v>
      </c>
      <c r="DK197">
        <v>1590</v>
      </c>
      <c r="DL197">
        <v>3000</v>
      </c>
      <c r="DM197">
        <v>0.94340000000000002</v>
      </c>
      <c r="DN197">
        <v>0.14380000000000001</v>
      </c>
      <c r="DO197">
        <v>88</v>
      </c>
      <c r="DP197">
        <v>3000</v>
      </c>
    </row>
    <row r="198" spans="93:120" x14ac:dyDescent="0.25">
      <c r="CO198" t="s">
        <v>637</v>
      </c>
      <c r="CP198" t="s">
        <v>604</v>
      </c>
      <c r="CQ198" t="s">
        <v>41</v>
      </c>
      <c r="CR198">
        <v>46164</v>
      </c>
      <c r="CS198">
        <v>1</v>
      </c>
      <c r="CT198">
        <v>1</v>
      </c>
      <c r="CV198">
        <v>1</v>
      </c>
      <c r="CX198">
        <v>0</v>
      </c>
      <c r="CY198">
        <v>0</v>
      </c>
      <c r="CZ198">
        <v>2.8449074074074075E-2</v>
      </c>
      <c r="DA198">
        <v>0.30319444444444443</v>
      </c>
      <c r="DB198">
        <v>51</v>
      </c>
      <c r="DC198">
        <v>169</v>
      </c>
      <c r="DD198">
        <v>10</v>
      </c>
      <c r="DE198">
        <v>1.4</v>
      </c>
      <c r="DF198">
        <v>9906</v>
      </c>
      <c r="DG198">
        <v>0.1961</v>
      </c>
      <c r="DH198">
        <v>1</v>
      </c>
      <c r="DI198">
        <v>0.1</v>
      </c>
      <c r="DJ198">
        <v>300</v>
      </c>
      <c r="DK198">
        <v>300</v>
      </c>
      <c r="DL198">
        <v>300</v>
      </c>
      <c r="DM198">
        <v>1</v>
      </c>
      <c r="DN198">
        <v>0.1552</v>
      </c>
      <c r="DO198">
        <v>88</v>
      </c>
      <c r="DP198">
        <v>300</v>
      </c>
    </row>
    <row r="199" spans="93:120" x14ac:dyDescent="0.25">
      <c r="CO199" t="s">
        <v>637</v>
      </c>
      <c r="CP199" t="s">
        <v>604</v>
      </c>
      <c r="CQ199" t="s">
        <v>600</v>
      </c>
      <c r="CR199">
        <v>46160</v>
      </c>
      <c r="CS199">
        <v>1</v>
      </c>
      <c r="CT199">
        <v>1</v>
      </c>
      <c r="CV199">
        <v>1</v>
      </c>
      <c r="CX199">
        <v>1.273148148148148E-4</v>
      </c>
      <c r="CY199">
        <v>1.273148148148148E-4</v>
      </c>
      <c r="CZ199">
        <v>0.19003472222222223</v>
      </c>
      <c r="DA199">
        <v>0.13620370370370372</v>
      </c>
      <c r="DB199">
        <v>81</v>
      </c>
      <c r="DC199">
        <v>154</v>
      </c>
      <c r="DD199">
        <v>18</v>
      </c>
      <c r="DE199" t="s">
        <v>758</v>
      </c>
      <c r="DF199">
        <v>19245</v>
      </c>
      <c r="DG199">
        <v>0.22220000000000001</v>
      </c>
      <c r="DH199">
        <v>2</v>
      </c>
      <c r="DI199">
        <v>0.1111</v>
      </c>
      <c r="DJ199">
        <v>2700</v>
      </c>
      <c r="DK199">
        <v>1350</v>
      </c>
      <c r="DL199">
        <v>2700</v>
      </c>
      <c r="DM199">
        <v>1</v>
      </c>
      <c r="DN199">
        <v>0.1898</v>
      </c>
      <c r="DO199">
        <v>88</v>
      </c>
      <c r="DP199">
        <v>1350</v>
      </c>
    </row>
    <row r="200" spans="93:120" x14ac:dyDescent="0.25">
      <c r="CO200" t="s">
        <v>637</v>
      </c>
      <c r="CP200" t="s">
        <v>604</v>
      </c>
      <c r="CQ200" t="s">
        <v>600</v>
      </c>
      <c r="CR200">
        <v>46170</v>
      </c>
      <c r="CS200">
        <v>1</v>
      </c>
      <c r="CT200">
        <v>1</v>
      </c>
      <c r="CV200">
        <v>1</v>
      </c>
      <c r="CX200">
        <v>1.5046296296296297E-4</v>
      </c>
      <c r="CY200">
        <v>1.5046296296296297E-4</v>
      </c>
      <c r="CZ200">
        <v>0.18052083333333332</v>
      </c>
      <c r="DA200">
        <v>0.16027777777777777</v>
      </c>
      <c r="DB200">
        <v>92</v>
      </c>
      <c r="DC200">
        <v>186</v>
      </c>
      <c r="DD200">
        <v>24</v>
      </c>
      <c r="DE200" t="s">
        <v>759</v>
      </c>
      <c r="DF200">
        <v>24704</v>
      </c>
      <c r="DG200">
        <v>0.26090000000000002</v>
      </c>
      <c r="DH200">
        <v>2</v>
      </c>
      <c r="DI200">
        <v>8.3299999999999999E-2</v>
      </c>
      <c r="DJ200">
        <v>2800</v>
      </c>
      <c r="DK200">
        <v>1400</v>
      </c>
      <c r="DL200">
        <v>2800</v>
      </c>
      <c r="DM200">
        <v>1</v>
      </c>
      <c r="DN200">
        <v>0.1091</v>
      </c>
      <c r="DO200">
        <v>88</v>
      </c>
      <c r="DP200">
        <v>1400</v>
      </c>
    </row>
    <row r="201" spans="93:120" x14ac:dyDescent="0.25">
      <c r="CO201" t="s">
        <v>637</v>
      </c>
      <c r="CP201" t="s">
        <v>604</v>
      </c>
      <c r="CQ201" t="s">
        <v>549</v>
      </c>
      <c r="CR201">
        <v>46164</v>
      </c>
      <c r="CS201">
        <v>1</v>
      </c>
      <c r="CT201">
        <v>1</v>
      </c>
      <c r="CV201">
        <v>1</v>
      </c>
      <c r="CX201">
        <v>0</v>
      </c>
      <c r="CY201">
        <v>0</v>
      </c>
      <c r="CZ201">
        <v>0.19968749999999999</v>
      </c>
      <c r="DA201">
        <v>0.14608796296296298</v>
      </c>
      <c r="DB201">
        <v>151</v>
      </c>
      <c r="DC201">
        <v>242</v>
      </c>
      <c r="DD201">
        <v>26</v>
      </c>
      <c r="DE201" t="s">
        <v>760</v>
      </c>
      <c r="DF201">
        <v>11996</v>
      </c>
      <c r="DG201">
        <v>0.17219999999999999</v>
      </c>
      <c r="DH201">
        <v>3</v>
      </c>
      <c r="DI201">
        <v>0.1154</v>
      </c>
      <c r="DJ201">
        <v>2300</v>
      </c>
      <c r="DK201">
        <v>767</v>
      </c>
      <c r="DL201">
        <v>1300</v>
      </c>
      <c r="DM201">
        <v>0.56520000000000004</v>
      </c>
      <c r="DN201">
        <v>7.3099999999999998E-2</v>
      </c>
      <c r="DO201">
        <v>88</v>
      </c>
      <c r="DP201">
        <v>650</v>
      </c>
    </row>
    <row r="202" spans="93:120" x14ac:dyDescent="0.25">
      <c r="CO202" t="s">
        <v>637</v>
      </c>
      <c r="CP202" t="s">
        <v>604</v>
      </c>
      <c r="CQ202" t="s">
        <v>55</v>
      </c>
      <c r="CR202">
        <v>46155</v>
      </c>
      <c r="CS202">
        <v>1</v>
      </c>
      <c r="CT202">
        <v>1</v>
      </c>
      <c r="CV202">
        <v>1</v>
      </c>
      <c r="CX202">
        <v>1.5046296296296297E-4</v>
      </c>
      <c r="CY202">
        <v>1.5046296296296297E-4</v>
      </c>
      <c r="CZ202">
        <v>0.23109953703703703</v>
      </c>
      <c r="DA202">
        <v>0.11002314814814815</v>
      </c>
      <c r="DB202">
        <v>190</v>
      </c>
      <c r="DC202">
        <v>268</v>
      </c>
      <c r="DD202">
        <v>39</v>
      </c>
      <c r="DE202" t="s">
        <v>761</v>
      </c>
      <c r="DF202">
        <v>7074</v>
      </c>
      <c r="DG202">
        <v>0.20530000000000001</v>
      </c>
      <c r="DH202">
        <v>2</v>
      </c>
      <c r="DI202">
        <v>5.1299999999999998E-2</v>
      </c>
      <c r="DJ202">
        <v>820</v>
      </c>
      <c r="DK202">
        <v>410</v>
      </c>
      <c r="DL202">
        <v>820</v>
      </c>
      <c r="DM202">
        <v>1</v>
      </c>
      <c r="DN202">
        <v>0.24629999999999999</v>
      </c>
      <c r="DO202">
        <v>88</v>
      </c>
      <c r="DP202">
        <v>410</v>
      </c>
    </row>
    <row r="203" spans="93:120" x14ac:dyDescent="0.25">
      <c r="CO203" t="s">
        <v>637</v>
      </c>
      <c r="CP203" t="s">
        <v>604</v>
      </c>
      <c r="CQ203" t="s">
        <v>78</v>
      </c>
      <c r="CR203">
        <v>46155</v>
      </c>
      <c r="CS203">
        <v>1</v>
      </c>
      <c r="CT203">
        <v>1</v>
      </c>
      <c r="CV203">
        <v>1</v>
      </c>
      <c r="CX203">
        <v>0</v>
      </c>
      <c r="CY203">
        <v>0</v>
      </c>
      <c r="CZ203">
        <v>0.18849537037037037</v>
      </c>
      <c r="DA203">
        <v>0.13723379629629628</v>
      </c>
      <c r="DB203">
        <v>100</v>
      </c>
      <c r="DC203">
        <v>161</v>
      </c>
      <c r="DD203">
        <v>31</v>
      </c>
      <c r="DE203" t="s">
        <v>762</v>
      </c>
      <c r="DF203">
        <v>13840</v>
      </c>
      <c r="DG203">
        <v>0.31</v>
      </c>
      <c r="DH203">
        <v>4</v>
      </c>
      <c r="DI203">
        <v>0.129</v>
      </c>
      <c r="DJ203">
        <v>2061</v>
      </c>
      <c r="DK203">
        <v>515</v>
      </c>
      <c r="DL203">
        <v>1600</v>
      </c>
      <c r="DM203">
        <v>0.77629999999999999</v>
      </c>
      <c r="DN203">
        <v>0.19450000000000001</v>
      </c>
      <c r="DO203">
        <v>88</v>
      </c>
      <c r="DP203">
        <v>800</v>
      </c>
    </row>
    <row r="204" spans="93:120" x14ac:dyDescent="0.25">
      <c r="CO204" t="s">
        <v>637</v>
      </c>
      <c r="CP204" t="s">
        <v>3</v>
      </c>
      <c r="CQ204" t="s">
        <v>58</v>
      </c>
      <c r="CR204">
        <v>46146</v>
      </c>
      <c r="CS204">
        <v>1</v>
      </c>
      <c r="CT204">
        <v>1</v>
      </c>
      <c r="CV204">
        <v>1</v>
      </c>
      <c r="CX204">
        <v>1.5046296296296297E-4</v>
      </c>
      <c r="CY204">
        <v>1.5046296296296297E-4</v>
      </c>
      <c r="CZ204">
        <v>0.26519675925925928</v>
      </c>
      <c r="DA204">
        <v>7.3113425925925929E-2</v>
      </c>
      <c r="DB204">
        <v>126</v>
      </c>
      <c r="DC204">
        <v>205</v>
      </c>
      <c r="DD204">
        <v>46</v>
      </c>
      <c r="DE204" t="s">
        <v>763</v>
      </c>
      <c r="DF204">
        <v>21521</v>
      </c>
      <c r="DG204">
        <v>0.36509999999999998</v>
      </c>
      <c r="DH204">
        <v>5</v>
      </c>
      <c r="DI204">
        <v>0.1087</v>
      </c>
      <c r="DJ204">
        <v>7826</v>
      </c>
      <c r="DK204">
        <v>1565</v>
      </c>
      <c r="DL204">
        <v>7416</v>
      </c>
      <c r="DM204">
        <v>0.9476</v>
      </c>
      <c r="DN204">
        <v>0.31369999999999998</v>
      </c>
      <c r="DO204">
        <v>88</v>
      </c>
      <c r="DP204">
        <v>1854</v>
      </c>
    </row>
    <row r="205" spans="93:120" x14ac:dyDescent="0.25">
      <c r="CO205" t="s">
        <v>637</v>
      </c>
      <c r="CP205" t="s">
        <v>3</v>
      </c>
      <c r="CQ205" t="s">
        <v>96</v>
      </c>
      <c r="CR205">
        <v>46147</v>
      </c>
      <c r="CS205">
        <v>1</v>
      </c>
      <c r="CT205">
        <v>1</v>
      </c>
      <c r="CV205">
        <v>1</v>
      </c>
      <c r="CX205">
        <v>0</v>
      </c>
      <c r="CY205">
        <v>0</v>
      </c>
      <c r="CZ205">
        <v>0.23314814814814816</v>
      </c>
      <c r="DA205">
        <v>0.10402777777777777</v>
      </c>
      <c r="DB205">
        <v>101</v>
      </c>
      <c r="DC205">
        <v>210</v>
      </c>
      <c r="DD205">
        <v>30</v>
      </c>
      <c r="DE205" t="s">
        <v>690</v>
      </c>
      <c r="DF205">
        <v>13506</v>
      </c>
      <c r="DG205">
        <v>0.29699999999999999</v>
      </c>
      <c r="DH205">
        <v>2</v>
      </c>
      <c r="DI205">
        <v>6.6699999999999995E-2</v>
      </c>
      <c r="DJ205">
        <v>960</v>
      </c>
      <c r="DK205">
        <v>480</v>
      </c>
      <c r="DL205">
        <v>960</v>
      </c>
      <c r="DM205">
        <v>1</v>
      </c>
      <c r="DN205">
        <v>0.65539999999999998</v>
      </c>
      <c r="DO205">
        <v>88</v>
      </c>
      <c r="DP205">
        <v>480</v>
      </c>
    </row>
    <row r="206" spans="93:120" x14ac:dyDescent="0.25">
      <c r="CO206" t="s">
        <v>637</v>
      </c>
      <c r="CP206" t="s">
        <v>3</v>
      </c>
      <c r="CQ206" t="s">
        <v>96</v>
      </c>
      <c r="CR206">
        <v>46161</v>
      </c>
      <c r="CS206">
        <v>1</v>
      </c>
      <c r="CT206">
        <v>1</v>
      </c>
      <c r="CV206">
        <v>1</v>
      </c>
      <c r="CX206">
        <v>6.4814814814814813E-4</v>
      </c>
      <c r="CY206">
        <v>6.4814814814814813E-4</v>
      </c>
      <c r="CZ206">
        <v>0.20510416666666667</v>
      </c>
      <c r="DA206">
        <v>0.13437499999999999</v>
      </c>
      <c r="DB206">
        <v>106</v>
      </c>
      <c r="DC206">
        <v>212</v>
      </c>
      <c r="DD206">
        <v>28</v>
      </c>
      <c r="DE206" t="s">
        <v>764</v>
      </c>
      <c r="DF206">
        <v>20345</v>
      </c>
      <c r="DG206">
        <v>0.26419999999999999</v>
      </c>
      <c r="DH206">
        <v>3</v>
      </c>
      <c r="DI206">
        <v>0.1071</v>
      </c>
      <c r="DJ206">
        <v>1250</v>
      </c>
      <c r="DK206">
        <v>417</v>
      </c>
      <c r="DL206">
        <v>800</v>
      </c>
      <c r="DM206">
        <v>0.64</v>
      </c>
      <c r="DN206">
        <v>0.1346</v>
      </c>
      <c r="DO206">
        <v>88</v>
      </c>
      <c r="DP206">
        <v>400</v>
      </c>
    </row>
    <row r="207" spans="93:120" x14ac:dyDescent="0.25">
      <c r="CO207" t="s">
        <v>637</v>
      </c>
      <c r="CP207" t="s">
        <v>3</v>
      </c>
      <c r="CQ207" t="s">
        <v>29</v>
      </c>
      <c r="CR207">
        <v>46149</v>
      </c>
      <c r="CS207">
        <v>1</v>
      </c>
      <c r="CT207">
        <v>1</v>
      </c>
      <c r="CV207">
        <v>1</v>
      </c>
      <c r="CX207">
        <v>0</v>
      </c>
      <c r="CY207">
        <v>0</v>
      </c>
      <c r="CZ207">
        <v>0.23412037037037037</v>
      </c>
      <c r="DA207">
        <v>7.4907407407407409E-2</v>
      </c>
      <c r="DB207">
        <v>113</v>
      </c>
      <c r="DC207">
        <v>197</v>
      </c>
      <c r="DD207">
        <v>14</v>
      </c>
      <c r="DE207" t="s">
        <v>765</v>
      </c>
      <c r="DF207">
        <v>6985</v>
      </c>
      <c r="DG207">
        <v>0.1239</v>
      </c>
      <c r="DH207">
        <v>1</v>
      </c>
      <c r="DI207">
        <v>7.1400000000000005E-2</v>
      </c>
      <c r="DJ207">
        <v>1000</v>
      </c>
      <c r="DK207">
        <v>1000</v>
      </c>
      <c r="DL207">
        <v>1000</v>
      </c>
      <c r="DM207">
        <v>1</v>
      </c>
      <c r="DN207">
        <v>0.1424</v>
      </c>
      <c r="DO207">
        <v>88</v>
      </c>
      <c r="DP207">
        <v>1000</v>
      </c>
    </row>
    <row r="208" spans="93:120" x14ac:dyDescent="0.25">
      <c r="CO208" t="s">
        <v>637</v>
      </c>
      <c r="CP208" t="s">
        <v>3</v>
      </c>
      <c r="CQ208" t="s">
        <v>29</v>
      </c>
      <c r="CR208">
        <v>46162</v>
      </c>
      <c r="CS208">
        <v>1</v>
      </c>
      <c r="CT208">
        <v>1</v>
      </c>
      <c r="CV208">
        <v>1</v>
      </c>
      <c r="CX208">
        <v>4.7453703703703704E-4</v>
      </c>
      <c r="CY208">
        <v>4.7453703703703704E-4</v>
      </c>
      <c r="CZ208">
        <v>0.20506944444444444</v>
      </c>
      <c r="DA208">
        <v>0.16267361111111112</v>
      </c>
      <c r="DB208">
        <v>98</v>
      </c>
      <c r="DC208">
        <v>220</v>
      </c>
      <c r="DD208">
        <v>28</v>
      </c>
      <c r="DE208" t="s">
        <v>723</v>
      </c>
      <c r="DF208">
        <v>19790</v>
      </c>
      <c r="DG208">
        <v>0.28570000000000001</v>
      </c>
      <c r="DH208">
        <v>2</v>
      </c>
      <c r="DI208">
        <v>7.1400000000000005E-2</v>
      </c>
      <c r="DJ208">
        <v>495</v>
      </c>
      <c r="DK208">
        <v>248</v>
      </c>
      <c r="DL208">
        <v>495</v>
      </c>
      <c r="DM208">
        <v>1</v>
      </c>
      <c r="DN208">
        <v>1.0019</v>
      </c>
      <c r="DO208">
        <v>88</v>
      </c>
      <c r="DP208">
        <v>248</v>
      </c>
    </row>
    <row r="209" spans="93:120" x14ac:dyDescent="0.25">
      <c r="CO209" t="s">
        <v>637</v>
      </c>
      <c r="CP209" t="s">
        <v>3</v>
      </c>
      <c r="CQ209" t="s">
        <v>29</v>
      </c>
      <c r="CR209">
        <v>46171</v>
      </c>
      <c r="CS209">
        <v>1</v>
      </c>
      <c r="CT209">
        <v>1</v>
      </c>
      <c r="CU209">
        <v>1</v>
      </c>
      <c r="CX209">
        <v>4.5405092592592594E-2</v>
      </c>
      <c r="CY209">
        <v>4.5405092592592594E-2</v>
      </c>
      <c r="CZ209">
        <v>0.14065972222222223</v>
      </c>
      <c r="DA209">
        <v>0.16737268518518519</v>
      </c>
      <c r="DB209">
        <v>69</v>
      </c>
      <c r="DC209">
        <v>156</v>
      </c>
      <c r="DD209">
        <v>19</v>
      </c>
      <c r="DE209" t="s">
        <v>766</v>
      </c>
      <c r="DF209">
        <v>13812</v>
      </c>
      <c r="DG209">
        <v>0.27539999999999998</v>
      </c>
      <c r="DH209">
        <v>4</v>
      </c>
      <c r="DI209">
        <v>0.21049999999999999</v>
      </c>
      <c r="DJ209">
        <v>5780</v>
      </c>
      <c r="DK209">
        <v>1445</v>
      </c>
      <c r="DL209">
        <v>5780</v>
      </c>
      <c r="DM209">
        <v>1</v>
      </c>
      <c r="DN209">
        <v>0.16969999999999999</v>
      </c>
      <c r="DO209">
        <v>88</v>
      </c>
      <c r="DP209">
        <v>1445</v>
      </c>
    </row>
    <row r="210" spans="93:120" x14ac:dyDescent="0.25">
      <c r="CO210" t="s">
        <v>637</v>
      </c>
      <c r="CP210" t="s">
        <v>2</v>
      </c>
      <c r="CQ210" t="s">
        <v>13</v>
      </c>
      <c r="CR210">
        <v>46170</v>
      </c>
      <c r="CS210">
        <v>1</v>
      </c>
      <c r="CT210">
        <v>1</v>
      </c>
      <c r="CV210">
        <v>1</v>
      </c>
      <c r="CX210">
        <v>1.3888888888888889E-4</v>
      </c>
      <c r="CY210">
        <v>1.3888888888888889E-4</v>
      </c>
      <c r="CZ210">
        <v>0.19892361111111112</v>
      </c>
      <c r="DA210">
        <v>0.14662037037037037</v>
      </c>
      <c r="DB210">
        <v>71</v>
      </c>
      <c r="DC210">
        <v>114</v>
      </c>
      <c r="DD210">
        <v>13</v>
      </c>
      <c r="DE210" t="s">
        <v>767</v>
      </c>
      <c r="DF210">
        <v>36666</v>
      </c>
      <c r="DG210">
        <v>0.18310000000000001</v>
      </c>
      <c r="DH210">
        <v>1</v>
      </c>
      <c r="DI210">
        <v>7.6899999999999996E-2</v>
      </c>
      <c r="DJ210">
        <v>5000</v>
      </c>
      <c r="DK210">
        <v>5000</v>
      </c>
      <c r="DL210">
        <v>6500</v>
      </c>
      <c r="DM210">
        <v>1.3</v>
      </c>
      <c r="DN210">
        <v>0.1739</v>
      </c>
      <c r="DO210">
        <v>86</v>
      </c>
      <c r="DP210">
        <v>6500</v>
      </c>
    </row>
    <row r="211" spans="93:120" x14ac:dyDescent="0.25">
      <c r="CO211" t="s">
        <v>637</v>
      </c>
      <c r="CP211" t="s">
        <v>2</v>
      </c>
      <c r="CQ211" t="s">
        <v>13</v>
      </c>
      <c r="CR211">
        <v>46171</v>
      </c>
      <c r="CS211">
        <v>1</v>
      </c>
      <c r="CT211">
        <v>1</v>
      </c>
      <c r="CV211">
        <v>1</v>
      </c>
      <c r="CX211">
        <v>3.2407407407407406E-4</v>
      </c>
      <c r="CY211">
        <v>3.2407407407407406E-4</v>
      </c>
      <c r="CZ211">
        <v>0.13263888888888889</v>
      </c>
      <c r="DA211">
        <v>0.23394675925925926</v>
      </c>
      <c r="DB211">
        <v>25</v>
      </c>
      <c r="DC211">
        <v>62</v>
      </c>
      <c r="DD211">
        <v>8</v>
      </c>
      <c r="DE211">
        <v>2.5</v>
      </c>
      <c r="DF211">
        <v>22677</v>
      </c>
      <c r="DG211">
        <v>0.32</v>
      </c>
      <c r="DH211">
        <v>1</v>
      </c>
      <c r="DI211">
        <v>0.125</v>
      </c>
      <c r="DJ211">
        <v>5500</v>
      </c>
      <c r="DK211">
        <v>5500</v>
      </c>
      <c r="DL211">
        <v>5500</v>
      </c>
      <c r="DM211">
        <v>1</v>
      </c>
      <c r="DN211">
        <v>8.7599999999999997E-2</v>
      </c>
      <c r="DO211">
        <v>86</v>
      </c>
      <c r="DP211">
        <v>5500</v>
      </c>
    </row>
    <row r="212" spans="93:120" x14ac:dyDescent="0.25">
      <c r="CO212" t="s">
        <v>637</v>
      </c>
      <c r="CP212" t="s">
        <v>2</v>
      </c>
      <c r="CQ212" t="s">
        <v>42</v>
      </c>
      <c r="CR212">
        <v>46171</v>
      </c>
      <c r="CS212">
        <v>1</v>
      </c>
      <c r="CT212">
        <v>1</v>
      </c>
      <c r="CV212">
        <v>1</v>
      </c>
      <c r="CX212">
        <v>2.8935185185185184E-4</v>
      </c>
      <c r="CY212">
        <v>2.8935185185185184E-4</v>
      </c>
      <c r="CZ212">
        <v>0.18226851851851852</v>
      </c>
      <c r="DA212">
        <v>0.15950231481481481</v>
      </c>
      <c r="DB212">
        <v>69</v>
      </c>
      <c r="DC212">
        <v>113</v>
      </c>
      <c r="DD212">
        <v>19</v>
      </c>
      <c r="DE212" t="s">
        <v>686</v>
      </c>
      <c r="DF212">
        <v>19402</v>
      </c>
      <c r="DG212">
        <v>0.27539999999999998</v>
      </c>
      <c r="DH212">
        <v>1</v>
      </c>
      <c r="DI212">
        <v>5.2600000000000001E-2</v>
      </c>
      <c r="DJ212">
        <v>4000</v>
      </c>
      <c r="DK212">
        <v>4000</v>
      </c>
      <c r="DL212">
        <v>4000</v>
      </c>
      <c r="DM212">
        <v>1</v>
      </c>
      <c r="DN212">
        <v>0.1057</v>
      </c>
      <c r="DO212">
        <v>86</v>
      </c>
      <c r="DP212">
        <v>4000</v>
      </c>
    </row>
    <row r="213" spans="93:120" x14ac:dyDescent="0.25">
      <c r="CO213" t="s">
        <v>637</v>
      </c>
      <c r="CP213" t="s">
        <v>2</v>
      </c>
      <c r="CQ213" t="s">
        <v>65</v>
      </c>
      <c r="CR213">
        <v>46146</v>
      </c>
      <c r="CS213">
        <v>1</v>
      </c>
      <c r="CT213">
        <v>1</v>
      </c>
      <c r="CV213">
        <v>1</v>
      </c>
      <c r="CX213">
        <v>2.3148148148148147E-5</v>
      </c>
      <c r="CY213">
        <v>2.3148148148148147E-5</v>
      </c>
      <c r="CZ213">
        <v>0.2673611111111111</v>
      </c>
      <c r="DA213">
        <v>0.10253472222222222</v>
      </c>
      <c r="DB213">
        <v>46</v>
      </c>
      <c r="DC213">
        <v>78</v>
      </c>
      <c r="DD213">
        <v>21</v>
      </c>
      <c r="DE213" t="s">
        <v>733</v>
      </c>
      <c r="DF213">
        <v>16706</v>
      </c>
      <c r="DG213">
        <v>0.45650000000000002</v>
      </c>
      <c r="DH213">
        <v>16</v>
      </c>
      <c r="DI213">
        <v>0.76190000000000002</v>
      </c>
      <c r="DJ213">
        <v>8973</v>
      </c>
      <c r="DK213">
        <v>561</v>
      </c>
      <c r="DL213">
        <v>8070</v>
      </c>
      <c r="DM213">
        <v>0.89939999999999998</v>
      </c>
      <c r="DO213">
        <v>86</v>
      </c>
      <c r="DP213">
        <v>576</v>
      </c>
    </row>
    <row r="214" spans="93:120" x14ac:dyDescent="0.25">
      <c r="CO214" t="s">
        <v>637</v>
      </c>
      <c r="CP214" t="s">
        <v>2</v>
      </c>
      <c r="CQ214" t="s">
        <v>65</v>
      </c>
      <c r="CR214">
        <v>46148</v>
      </c>
      <c r="CS214">
        <v>1</v>
      </c>
      <c r="CT214">
        <v>1</v>
      </c>
      <c r="CV214">
        <v>1</v>
      </c>
      <c r="CX214">
        <v>2.0833333333333335E-4</v>
      </c>
      <c r="CY214">
        <v>2.0833333333333335E-4</v>
      </c>
      <c r="CZ214">
        <v>0.22768518518518518</v>
      </c>
      <c r="DA214">
        <v>0.10806712962962962</v>
      </c>
      <c r="DB214">
        <v>37</v>
      </c>
      <c r="DC214">
        <v>104</v>
      </c>
      <c r="DD214">
        <v>10</v>
      </c>
      <c r="DE214">
        <v>2</v>
      </c>
      <c r="DF214">
        <v>16440</v>
      </c>
      <c r="DG214">
        <v>0.27029999999999998</v>
      </c>
      <c r="DH214">
        <v>2</v>
      </c>
      <c r="DI214">
        <v>0.2</v>
      </c>
      <c r="DJ214">
        <v>2785</v>
      </c>
      <c r="DK214">
        <v>1393</v>
      </c>
      <c r="DL214">
        <v>2785</v>
      </c>
      <c r="DM214">
        <v>1</v>
      </c>
      <c r="DN214">
        <v>0.19819999999999999</v>
      </c>
      <c r="DO214">
        <v>86</v>
      </c>
      <c r="DP214">
        <v>1393</v>
      </c>
    </row>
    <row r="215" spans="93:120" x14ac:dyDescent="0.25">
      <c r="CO215" t="s">
        <v>637</v>
      </c>
      <c r="CP215" t="s">
        <v>2</v>
      </c>
      <c r="CQ215" t="s">
        <v>37</v>
      </c>
      <c r="CR215">
        <v>46147</v>
      </c>
      <c r="CS215">
        <v>1</v>
      </c>
      <c r="CT215">
        <v>1</v>
      </c>
      <c r="CU215">
        <v>1</v>
      </c>
      <c r="CX215">
        <v>5.9722222222222225E-3</v>
      </c>
      <c r="CY215">
        <v>5.9722222222222225E-3</v>
      </c>
      <c r="CZ215">
        <v>0.29137731481481483</v>
      </c>
      <c r="DA215">
        <v>0.10855324074074074</v>
      </c>
      <c r="DB215">
        <v>107</v>
      </c>
      <c r="DC215">
        <v>153</v>
      </c>
      <c r="DD215">
        <v>12</v>
      </c>
      <c r="DE215" t="s">
        <v>768</v>
      </c>
      <c r="DF215">
        <v>37600</v>
      </c>
      <c r="DG215">
        <v>0.11210000000000001</v>
      </c>
      <c r="DH215">
        <v>1</v>
      </c>
      <c r="DI215">
        <v>8.3299999999999999E-2</v>
      </c>
      <c r="DJ215">
        <v>6000</v>
      </c>
      <c r="DK215">
        <v>6000</v>
      </c>
      <c r="DL215">
        <v>6000</v>
      </c>
      <c r="DM215">
        <v>1</v>
      </c>
      <c r="DN215">
        <v>0.1002</v>
      </c>
      <c r="DO215">
        <v>86</v>
      </c>
      <c r="DP215">
        <v>6000</v>
      </c>
    </row>
    <row r="216" spans="93:120" x14ac:dyDescent="0.25">
      <c r="CO216" t="s">
        <v>637</v>
      </c>
      <c r="CP216" t="s">
        <v>2</v>
      </c>
      <c r="CQ216" t="s">
        <v>37</v>
      </c>
      <c r="CR216">
        <v>46155</v>
      </c>
      <c r="CS216">
        <v>1</v>
      </c>
      <c r="CT216">
        <v>1</v>
      </c>
      <c r="CX216">
        <v>4.1203703703703706E-3</v>
      </c>
      <c r="CY216">
        <v>4.1203703703703706E-3</v>
      </c>
      <c r="CZ216">
        <v>0.18817129629629631</v>
      </c>
      <c r="DA216">
        <v>0.12810185185185186</v>
      </c>
      <c r="DB216">
        <v>61</v>
      </c>
      <c r="DC216">
        <v>96</v>
      </c>
      <c r="DD216">
        <v>11</v>
      </c>
      <c r="DE216" t="s">
        <v>698</v>
      </c>
      <c r="DF216">
        <v>10272</v>
      </c>
      <c r="DG216">
        <v>0.18029999999999999</v>
      </c>
      <c r="DH216">
        <v>1</v>
      </c>
      <c r="DI216">
        <v>9.0899999999999995E-2</v>
      </c>
      <c r="DJ216">
        <v>700</v>
      </c>
      <c r="DK216">
        <v>700</v>
      </c>
      <c r="DL216">
        <v>700</v>
      </c>
      <c r="DM216">
        <v>1</v>
      </c>
      <c r="DN216">
        <v>0.18179999999999999</v>
      </c>
      <c r="DO216">
        <v>86</v>
      </c>
      <c r="DP216">
        <v>700</v>
      </c>
    </row>
    <row r="217" spans="93:120" x14ac:dyDescent="0.25">
      <c r="CO217" t="s">
        <v>637</v>
      </c>
      <c r="CP217" t="s">
        <v>2</v>
      </c>
      <c r="CQ217" t="s">
        <v>37</v>
      </c>
      <c r="CR217">
        <v>46171</v>
      </c>
      <c r="CS217">
        <v>1</v>
      </c>
      <c r="CT217">
        <v>1</v>
      </c>
      <c r="CV217">
        <v>1</v>
      </c>
      <c r="CX217">
        <v>1.5046296296296297E-4</v>
      </c>
      <c r="CY217">
        <v>1.5046296296296297E-4</v>
      </c>
      <c r="CZ217">
        <v>0.12568287037037038</v>
      </c>
      <c r="DA217">
        <v>0.21408564814814815</v>
      </c>
      <c r="DB217">
        <v>72</v>
      </c>
      <c r="DC217">
        <v>109</v>
      </c>
      <c r="DD217">
        <v>14</v>
      </c>
      <c r="DE217" t="s">
        <v>682</v>
      </c>
      <c r="DF217">
        <v>39901</v>
      </c>
      <c r="DG217">
        <v>0.19439999999999999</v>
      </c>
      <c r="DH217">
        <v>1</v>
      </c>
      <c r="DI217">
        <v>7.1400000000000005E-2</v>
      </c>
      <c r="DJ217">
        <v>1100</v>
      </c>
      <c r="DK217">
        <v>1100</v>
      </c>
      <c r="DL217">
        <v>1100</v>
      </c>
      <c r="DM217">
        <v>1</v>
      </c>
      <c r="DN217">
        <v>0.1045</v>
      </c>
      <c r="DO217">
        <v>86</v>
      </c>
      <c r="DP217">
        <v>1100</v>
      </c>
    </row>
    <row r="218" spans="93:120" x14ac:dyDescent="0.25">
      <c r="CO218" t="s">
        <v>637</v>
      </c>
      <c r="CP218" t="s">
        <v>2</v>
      </c>
      <c r="CQ218" t="s">
        <v>37</v>
      </c>
      <c r="CR218">
        <v>46172</v>
      </c>
      <c r="CS218">
        <v>1</v>
      </c>
      <c r="CT218">
        <v>1</v>
      </c>
      <c r="CV218">
        <v>1</v>
      </c>
      <c r="CX218">
        <v>1.1574074074074075E-4</v>
      </c>
      <c r="CY218">
        <v>1.1574074074074075E-4</v>
      </c>
      <c r="CZ218">
        <v>0.10208333333333333</v>
      </c>
      <c r="DA218">
        <v>0.13052083333333334</v>
      </c>
      <c r="DB218">
        <v>15</v>
      </c>
      <c r="DC218">
        <v>51</v>
      </c>
      <c r="DD218">
        <v>9</v>
      </c>
      <c r="DE218" t="s">
        <v>752</v>
      </c>
      <c r="DF218">
        <v>26917</v>
      </c>
      <c r="DG218">
        <v>0.6</v>
      </c>
      <c r="DH218">
        <v>1</v>
      </c>
      <c r="DI218">
        <v>0.1111</v>
      </c>
      <c r="DJ218">
        <v>1200</v>
      </c>
      <c r="DK218">
        <v>1200</v>
      </c>
      <c r="DL218">
        <v>1200</v>
      </c>
      <c r="DM218">
        <v>1</v>
      </c>
      <c r="DN218">
        <v>0.1079</v>
      </c>
      <c r="DO218">
        <v>86</v>
      </c>
      <c r="DP218">
        <v>1200</v>
      </c>
    </row>
    <row r="219" spans="93:120" x14ac:dyDescent="0.25">
      <c r="CO219" t="s">
        <v>637</v>
      </c>
      <c r="CP219" t="s">
        <v>2</v>
      </c>
      <c r="CQ219" t="s">
        <v>31</v>
      </c>
      <c r="CR219">
        <v>46148</v>
      </c>
      <c r="CS219">
        <v>1</v>
      </c>
      <c r="CT219">
        <v>1</v>
      </c>
      <c r="CV219">
        <v>1</v>
      </c>
      <c r="CX219">
        <v>1.0300925925925926E-3</v>
      </c>
      <c r="CY219">
        <v>1.0300925925925926E-3</v>
      </c>
      <c r="CZ219">
        <v>0.25995370370370369</v>
      </c>
      <c r="DA219">
        <v>6.9837962962962963E-2</v>
      </c>
      <c r="DB219">
        <v>54</v>
      </c>
      <c r="DC219">
        <v>120</v>
      </c>
      <c r="DD219">
        <v>14</v>
      </c>
      <c r="DE219" t="s">
        <v>703</v>
      </c>
      <c r="DF219">
        <v>10252</v>
      </c>
      <c r="DG219">
        <v>0.25929999999999997</v>
      </c>
      <c r="DH219">
        <v>4</v>
      </c>
      <c r="DI219">
        <v>0.28570000000000001</v>
      </c>
      <c r="DJ219">
        <v>13925</v>
      </c>
      <c r="DK219">
        <v>3481</v>
      </c>
      <c r="DL219">
        <v>13725</v>
      </c>
      <c r="DM219">
        <v>0.98560000000000003</v>
      </c>
      <c r="DN219">
        <v>0.20669999999999999</v>
      </c>
      <c r="DO219">
        <v>86</v>
      </c>
      <c r="DP219">
        <v>4575</v>
      </c>
    </row>
    <row r="220" spans="93:120" x14ac:dyDescent="0.25">
      <c r="CO220" t="s">
        <v>637</v>
      </c>
      <c r="CP220" t="s">
        <v>6</v>
      </c>
      <c r="CQ220" t="s">
        <v>19</v>
      </c>
      <c r="CR220">
        <v>46153</v>
      </c>
      <c r="CS220">
        <v>1</v>
      </c>
      <c r="CT220">
        <v>1</v>
      </c>
      <c r="CV220">
        <v>1</v>
      </c>
      <c r="CX220">
        <v>8.1018518518518516E-5</v>
      </c>
      <c r="CY220">
        <v>8.1018518518518516E-5</v>
      </c>
      <c r="CZ220">
        <v>0.21535879629629628</v>
      </c>
      <c r="DA220">
        <v>0.13859953703703703</v>
      </c>
      <c r="DB220">
        <v>156</v>
      </c>
      <c r="DC220">
        <v>293</v>
      </c>
      <c r="DD220">
        <v>14</v>
      </c>
      <c r="DE220" t="s">
        <v>756</v>
      </c>
      <c r="DF220">
        <v>25782</v>
      </c>
      <c r="DG220">
        <v>8.9700000000000002E-2</v>
      </c>
      <c r="DH220">
        <v>3</v>
      </c>
      <c r="DI220">
        <v>0.21429999999999999</v>
      </c>
      <c r="DJ220">
        <v>15000</v>
      </c>
      <c r="DK220">
        <v>5000</v>
      </c>
      <c r="DL220">
        <v>15000</v>
      </c>
      <c r="DM220">
        <v>1</v>
      </c>
      <c r="DN220">
        <v>0.1358</v>
      </c>
      <c r="DO220">
        <v>86</v>
      </c>
      <c r="DP220">
        <v>5000</v>
      </c>
    </row>
    <row r="221" spans="93:120" x14ac:dyDescent="0.25">
      <c r="CO221" t="s">
        <v>637</v>
      </c>
      <c r="CP221" t="s">
        <v>6</v>
      </c>
      <c r="CQ221" t="s">
        <v>19</v>
      </c>
      <c r="CR221">
        <v>46154</v>
      </c>
      <c r="CS221">
        <v>1</v>
      </c>
      <c r="CT221">
        <v>1</v>
      </c>
      <c r="CV221">
        <v>1</v>
      </c>
      <c r="CX221">
        <v>0</v>
      </c>
      <c r="CY221">
        <v>0</v>
      </c>
      <c r="CZ221">
        <v>0.3044675925925926</v>
      </c>
      <c r="DA221">
        <v>0.13903935185185184</v>
      </c>
      <c r="DB221">
        <v>214</v>
      </c>
      <c r="DC221">
        <v>336</v>
      </c>
      <c r="DD221">
        <v>33</v>
      </c>
      <c r="DE221" t="s">
        <v>769</v>
      </c>
      <c r="DF221">
        <v>23313</v>
      </c>
      <c r="DG221">
        <v>0.1542</v>
      </c>
      <c r="DH221">
        <v>1</v>
      </c>
      <c r="DI221">
        <v>3.0300000000000001E-2</v>
      </c>
      <c r="DJ221">
        <v>655</v>
      </c>
      <c r="DK221">
        <v>655</v>
      </c>
      <c r="DL221">
        <v>655</v>
      </c>
      <c r="DM221">
        <v>1</v>
      </c>
      <c r="DN221">
        <v>0.78949999999999998</v>
      </c>
      <c r="DO221">
        <v>86</v>
      </c>
      <c r="DP221">
        <v>655</v>
      </c>
    </row>
    <row r="222" spans="93:120" x14ac:dyDescent="0.25">
      <c r="CO222" t="s">
        <v>637</v>
      </c>
      <c r="CP222" t="s">
        <v>6</v>
      </c>
      <c r="CQ222" t="s">
        <v>105</v>
      </c>
      <c r="CR222">
        <v>46157</v>
      </c>
      <c r="CS222">
        <v>1</v>
      </c>
      <c r="CT222">
        <v>1</v>
      </c>
      <c r="CV222">
        <v>1</v>
      </c>
      <c r="CX222">
        <v>6.9444444444444444E-5</v>
      </c>
      <c r="CY222">
        <v>6.9444444444444444E-5</v>
      </c>
      <c r="CZ222">
        <v>0.2504513888888889</v>
      </c>
      <c r="DA222">
        <v>8.6793981481481486E-2</v>
      </c>
      <c r="DB222">
        <v>64</v>
      </c>
      <c r="DC222">
        <v>101</v>
      </c>
      <c r="DD222">
        <v>20</v>
      </c>
      <c r="DE222">
        <v>1.4</v>
      </c>
      <c r="DF222">
        <v>37075</v>
      </c>
      <c r="DG222">
        <v>0.3125</v>
      </c>
      <c r="DH222">
        <v>2</v>
      </c>
      <c r="DI222">
        <v>0.1</v>
      </c>
      <c r="DJ222">
        <v>20000</v>
      </c>
      <c r="DK222">
        <v>10000</v>
      </c>
      <c r="DL222">
        <v>20000</v>
      </c>
      <c r="DM222">
        <v>1</v>
      </c>
      <c r="DN222">
        <v>0.1036</v>
      </c>
      <c r="DO222">
        <v>86</v>
      </c>
      <c r="DP222">
        <v>10000</v>
      </c>
    </row>
    <row r="223" spans="93:120" x14ac:dyDescent="0.25">
      <c r="CO223" t="s">
        <v>637</v>
      </c>
      <c r="CP223" t="s">
        <v>6</v>
      </c>
      <c r="CQ223" t="s">
        <v>105</v>
      </c>
      <c r="CR223">
        <v>46168</v>
      </c>
      <c r="CS223">
        <v>1</v>
      </c>
      <c r="CT223">
        <v>1</v>
      </c>
      <c r="CV223">
        <v>1</v>
      </c>
      <c r="CX223">
        <v>5.7870370370370373E-5</v>
      </c>
      <c r="CY223">
        <v>5.7870370370370373E-5</v>
      </c>
      <c r="CZ223">
        <v>0.16408564814814816</v>
      </c>
      <c r="DA223">
        <v>0.16953703703703704</v>
      </c>
      <c r="DB223">
        <v>57</v>
      </c>
      <c r="DC223">
        <v>127</v>
      </c>
      <c r="DD223">
        <v>10</v>
      </c>
      <c r="DE223">
        <v>2</v>
      </c>
      <c r="DF223">
        <v>19464</v>
      </c>
      <c r="DG223">
        <v>0.1754</v>
      </c>
      <c r="DH223">
        <v>1</v>
      </c>
      <c r="DI223">
        <v>0.1</v>
      </c>
      <c r="DJ223">
        <v>2000</v>
      </c>
      <c r="DK223">
        <v>2000</v>
      </c>
      <c r="DL223">
        <v>2000</v>
      </c>
      <c r="DM223">
        <v>1</v>
      </c>
      <c r="DN223">
        <v>0.20830000000000001</v>
      </c>
      <c r="DO223">
        <v>86</v>
      </c>
      <c r="DP223">
        <v>2000</v>
      </c>
    </row>
    <row r="224" spans="93:120" x14ac:dyDescent="0.25">
      <c r="CO224" t="s">
        <v>637</v>
      </c>
      <c r="CP224" t="s">
        <v>6</v>
      </c>
      <c r="CQ224" t="s">
        <v>35</v>
      </c>
      <c r="CR224">
        <v>46172</v>
      </c>
      <c r="CS224">
        <v>1</v>
      </c>
      <c r="CT224">
        <v>1</v>
      </c>
      <c r="CV224">
        <v>1</v>
      </c>
      <c r="CX224">
        <v>1.3888888888888889E-4</v>
      </c>
      <c r="CY224">
        <v>1.3888888888888889E-4</v>
      </c>
      <c r="CZ224">
        <v>6.9166666666666668E-2</v>
      </c>
      <c r="DA224">
        <v>0.14231481481481481</v>
      </c>
      <c r="DB224">
        <v>12</v>
      </c>
      <c r="DC224">
        <v>20</v>
      </c>
      <c r="DD224">
        <v>9</v>
      </c>
      <c r="DE224" t="s">
        <v>770</v>
      </c>
      <c r="DF224">
        <v>11631</v>
      </c>
      <c r="DG224">
        <v>0.75</v>
      </c>
      <c r="DH224">
        <v>1</v>
      </c>
      <c r="DI224">
        <v>0.1111</v>
      </c>
      <c r="DJ224">
        <v>2320</v>
      </c>
      <c r="DK224">
        <v>2320</v>
      </c>
      <c r="DL224">
        <v>2320</v>
      </c>
      <c r="DM224">
        <v>1</v>
      </c>
      <c r="DN224">
        <v>0.10249999999999999</v>
      </c>
      <c r="DO224">
        <v>86</v>
      </c>
      <c r="DP224">
        <v>2320</v>
      </c>
    </row>
    <row r="225" spans="93:120" x14ac:dyDescent="0.25">
      <c r="CO225" t="s">
        <v>637</v>
      </c>
      <c r="CP225" t="s">
        <v>7</v>
      </c>
      <c r="CQ225" t="s">
        <v>60</v>
      </c>
      <c r="CR225">
        <v>46146</v>
      </c>
      <c r="CS225">
        <v>1</v>
      </c>
      <c r="CT225">
        <v>1</v>
      </c>
      <c r="CV225">
        <v>1</v>
      </c>
      <c r="CX225">
        <v>8.1018518518518516E-5</v>
      </c>
      <c r="CY225">
        <v>8.1018518518518516E-5</v>
      </c>
      <c r="CZ225">
        <v>0.26143518518518516</v>
      </c>
      <c r="DA225">
        <v>6.6331018518518525E-2</v>
      </c>
      <c r="DB225">
        <v>110</v>
      </c>
      <c r="DC225">
        <v>141</v>
      </c>
      <c r="DD225">
        <v>29</v>
      </c>
      <c r="DE225" t="s">
        <v>771</v>
      </c>
      <c r="DF225">
        <v>19655</v>
      </c>
      <c r="DG225">
        <v>0.2636</v>
      </c>
      <c r="DH225">
        <v>9</v>
      </c>
      <c r="DI225">
        <v>0.31030000000000002</v>
      </c>
      <c r="DJ225">
        <v>6019</v>
      </c>
      <c r="DK225">
        <v>669</v>
      </c>
      <c r="DL225">
        <v>6020</v>
      </c>
      <c r="DM225">
        <v>1.0002</v>
      </c>
      <c r="DO225">
        <v>86</v>
      </c>
      <c r="DP225">
        <v>669</v>
      </c>
    </row>
    <row r="226" spans="93:120" x14ac:dyDescent="0.25">
      <c r="CO226" t="s">
        <v>637</v>
      </c>
      <c r="CP226" t="s">
        <v>7</v>
      </c>
      <c r="CQ226" t="s">
        <v>61</v>
      </c>
      <c r="CR226">
        <v>46169</v>
      </c>
      <c r="CS226">
        <v>1</v>
      </c>
      <c r="CT226">
        <v>1</v>
      </c>
      <c r="CV226">
        <v>1</v>
      </c>
      <c r="CX226">
        <v>3.9351851851851852E-4</v>
      </c>
      <c r="CY226">
        <v>3.9351851851851852E-4</v>
      </c>
      <c r="CZ226">
        <v>0.19364583333333332</v>
      </c>
      <c r="DA226">
        <v>0.14936342592592591</v>
      </c>
      <c r="DB226">
        <v>76</v>
      </c>
      <c r="DC226">
        <v>172</v>
      </c>
      <c r="DD226">
        <v>22</v>
      </c>
      <c r="DE226">
        <v>2</v>
      </c>
      <c r="DF226">
        <v>46223</v>
      </c>
      <c r="DG226">
        <v>0.28949999999999998</v>
      </c>
      <c r="DH226">
        <v>2</v>
      </c>
      <c r="DI226">
        <v>9.0899999999999995E-2</v>
      </c>
      <c r="DJ226">
        <v>4500</v>
      </c>
      <c r="DK226">
        <v>2250</v>
      </c>
      <c r="DL226">
        <v>4821</v>
      </c>
      <c r="DM226">
        <v>1.0712999999999999</v>
      </c>
      <c r="DN226">
        <v>0.15820000000000001</v>
      </c>
      <c r="DO226">
        <v>86</v>
      </c>
      <c r="DP226">
        <v>2411</v>
      </c>
    </row>
    <row r="227" spans="93:120" x14ac:dyDescent="0.25">
      <c r="CO227" t="s">
        <v>637</v>
      </c>
      <c r="CP227" t="s">
        <v>7</v>
      </c>
      <c r="CQ227" t="s">
        <v>72</v>
      </c>
      <c r="CR227">
        <v>46147</v>
      </c>
      <c r="CS227">
        <v>1</v>
      </c>
      <c r="CT227">
        <v>1</v>
      </c>
      <c r="CV227">
        <v>1</v>
      </c>
      <c r="CX227">
        <v>8.1018518518518516E-5</v>
      </c>
      <c r="CY227">
        <v>8.1018518518518516E-5</v>
      </c>
      <c r="CZ227">
        <v>0.26776620370370369</v>
      </c>
      <c r="DA227">
        <v>0.14553240740740742</v>
      </c>
      <c r="DB227">
        <v>173</v>
      </c>
      <c r="DC227">
        <v>429</v>
      </c>
      <c r="DD227">
        <v>33</v>
      </c>
      <c r="DE227">
        <v>2</v>
      </c>
      <c r="DF227">
        <v>27249</v>
      </c>
      <c r="DG227">
        <v>0.1908</v>
      </c>
      <c r="DH227">
        <v>1</v>
      </c>
      <c r="DI227">
        <v>3.0300000000000001E-2</v>
      </c>
      <c r="DJ227">
        <v>300</v>
      </c>
      <c r="DK227">
        <v>300</v>
      </c>
      <c r="DL227">
        <v>300</v>
      </c>
      <c r="DM227">
        <v>1</v>
      </c>
      <c r="DO227">
        <v>86</v>
      </c>
      <c r="DP227">
        <v>300</v>
      </c>
    </row>
    <row r="228" spans="93:120" x14ac:dyDescent="0.25">
      <c r="CO228" t="s">
        <v>637</v>
      </c>
      <c r="CP228" t="s">
        <v>604</v>
      </c>
      <c r="CQ228" t="s">
        <v>109</v>
      </c>
      <c r="CR228">
        <v>46169</v>
      </c>
      <c r="CS228">
        <v>1</v>
      </c>
      <c r="CT228">
        <v>1</v>
      </c>
      <c r="CU228">
        <v>1</v>
      </c>
      <c r="CX228">
        <v>9.2013888888888892E-3</v>
      </c>
      <c r="CY228">
        <v>9.2013888888888892E-3</v>
      </c>
      <c r="CZ228">
        <v>0.18314814814814814</v>
      </c>
      <c r="DA228">
        <v>0.15468750000000001</v>
      </c>
      <c r="DB228">
        <v>73</v>
      </c>
      <c r="DC228">
        <v>126</v>
      </c>
      <c r="DD228">
        <v>13</v>
      </c>
      <c r="DE228" t="s">
        <v>767</v>
      </c>
      <c r="DF228">
        <v>21324</v>
      </c>
      <c r="DG228">
        <v>0.17810000000000001</v>
      </c>
      <c r="DH228">
        <v>1</v>
      </c>
      <c r="DI228">
        <v>7.6899999999999996E-2</v>
      </c>
      <c r="DJ228">
        <v>3500</v>
      </c>
      <c r="DK228">
        <v>3500</v>
      </c>
      <c r="DL228">
        <v>3500</v>
      </c>
      <c r="DM228">
        <v>1</v>
      </c>
      <c r="DN228">
        <v>0.10009999999999999</v>
      </c>
      <c r="DO228">
        <v>86</v>
      </c>
      <c r="DP228">
        <v>3500</v>
      </c>
    </row>
    <row r="229" spans="93:120" x14ac:dyDescent="0.25">
      <c r="CO229" t="s">
        <v>637</v>
      </c>
      <c r="CP229" t="s">
        <v>604</v>
      </c>
      <c r="CQ229" t="s">
        <v>41</v>
      </c>
      <c r="CR229">
        <v>46172</v>
      </c>
      <c r="CS229">
        <v>1</v>
      </c>
      <c r="CT229">
        <v>1</v>
      </c>
      <c r="CV229">
        <v>1</v>
      </c>
      <c r="CX229">
        <v>2.2222222222222222E-3</v>
      </c>
      <c r="CY229">
        <v>2.2222222222222222E-3</v>
      </c>
      <c r="CZ229">
        <v>7.3807870370370371E-2</v>
      </c>
      <c r="DA229">
        <v>0.11055555555555556</v>
      </c>
      <c r="DB229">
        <v>12</v>
      </c>
      <c r="DC229">
        <v>41</v>
      </c>
      <c r="DD229">
        <v>5</v>
      </c>
      <c r="DE229">
        <v>1.6</v>
      </c>
      <c r="DF229">
        <v>6944</v>
      </c>
      <c r="DG229">
        <v>0.41670000000000001</v>
      </c>
      <c r="DO229">
        <v>86</v>
      </c>
    </row>
    <row r="230" spans="93:120" x14ac:dyDescent="0.25">
      <c r="CO230" t="s">
        <v>637</v>
      </c>
      <c r="CP230" t="s">
        <v>604</v>
      </c>
      <c r="CQ230" t="s">
        <v>600</v>
      </c>
      <c r="CR230">
        <v>46172</v>
      </c>
      <c r="CS230">
        <v>1</v>
      </c>
      <c r="CT230">
        <v>1</v>
      </c>
      <c r="CV230">
        <v>1</v>
      </c>
      <c r="CX230">
        <v>2.0601851851851853E-3</v>
      </c>
      <c r="CY230">
        <v>2.0601851851851853E-3</v>
      </c>
      <c r="CZ230">
        <v>0.1725925925925926</v>
      </c>
      <c r="DA230">
        <v>5.1967592592592595E-3</v>
      </c>
      <c r="DB230">
        <v>43</v>
      </c>
      <c r="DC230">
        <v>54</v>
      </c>
      <c r="DD230">
        <v>9</v>
      </c>
      <c r="DE230" t="s">
        <v>772</v>
      </c>
      <c r="DF230">
        <v>35119</v>
      </c>
      <c r="DG230">
        <v>0.20930000000000001</v>
      </c>
      <c r="DO230">
        <v>86</v>
      </c>
    </row>
    <row r="231" spans="93:120" x14ac:dyDescent="0.25">
      <c r="CO231" t="s">
        <v>637</v>
      </c>
      <c r="CP231" t="s">
        <v>604</v>
      </c>
      <c r="CQ231" t="s">
        <v>599</v>
      </c>
      <c r="CR231">
        <v>46150</v>
      </c>
      <c r="CS231">
        <v>1</v>
      </c>
      <c r="CT231">
        <v>1</v>
      </c>
      <c r="CV231">
        <v>1</v>
      </c>
      <c r="CX231">
        <v>2.2685185185185187E-3</v>
      </c>
      <c r="CY231">
        <v>2.2685185185185187E-3</v>
      </c>
      <c r="CZ231">
        <v>0.19405092592592593</v>
      </c>
      <c r="DA231">
        <v>8.9305555555555555E-2</v>
      </c>
      <c r="DB231">
        <v>91</v>
      </c>
      <c r="DC231">
        <v>125</v>
      </c>
      <c r="DD231">
        <v>22</v>
      </c>
      <c r="DE231" t="s">
        <v>743</v>
      </c>
      <c r="DF231">
        <v>6285</v>
      </c>
      <c r="DG231">
        <v>0.24179999999999999</v>
      </c>
      <c r="DH231">
        <v>2</v>
      </c>
      <c r="DI231">
        <v>9.0899999999999995E-2</v>
      </c>
      <c r="DJ231">
        <v>1225</v>
      </c>
      <c r="DK231">
        <v>613</v>
      </c>
      <c r="DL231">
        <v>1000</v>
      </c>
      <c r="DM231">
        <v>0.81630000000000003</v>
      </c>
      <c r="DN231">
        <v>0.35599999999999998</v>
      </c>
      <c r="DO231">
        <v>86</v>
      </c>
      <c r="DP231">
        <v>1000</v>
      </c>
    </row>
    <row r="232" spans="93:120" x14ac:dyDescent="0.25">
      <c r="CO232" t="s">
        <v>637</v>
      </c>
      <c r="CP232" t="s">
        <v>604</v>
      </c>
      <c r="CQ232" t="s">
        <v>599</v>
      </c>
      <c r="CR232">
        <v>46172</v>
      </c>
      <c r="CS232">
        <v>1</v>
      </c>
      <c r="CT232">
        <v>1</v>
      </c>
      <c r="CV232">
        <v>1</v>
      </c>
      <c r="CX232">
        <v>2.7777777777777778E-4</v>
      </c>
      <c r="CY232">
        <v>2.7777777777777778E-4</v>
      </c>
      <c r="CZ232">
        <v>0.17592592592592593</v>
      </c>
      <c r="DA232">
        <v>3.2291666666666666E-3</v>
      </c>
      <c r="DB232">
        <v>24</v>
      </c>
      <c r="DC232">
        <v>26</v>
      </c>
      <c r="DD232">
        <v>9</v>
      </c>
      <c r="DE232">
        <v>1</v>
      </c>
      <c r="DF232">
        <v>9502</v>
      </c>
      <c r="DG232">
        <v>0.375</v>
      </c>
      <c r="DO232">
        <v>86</v>
      </c>
    </row>
    <row r="233" spans="93:120" x14ac:dyDescent="0.25">
      <c r="CO233" t="s">
        <v>637</v>
      </c>
      <c r="CP233" t="s">
        <v>604</v>
      </c>
      <c r="CQ233" t="s">
        <v>549</v>
      </c>
      <c r="CR233">
        <v>46148</v>
      </c>
      <c r="CS233">
        <v>1</v>
      </c>
      <c r="CT233">
        <v>1</v>
      </c>
      <c r="CV233">
        <v>1</v>
      </c>
      <c r="CX233">
        <v>0</v>
      </c>
      <c r="CY233">
        <v>0</v>
      </c>
      <c r="CZ233">
        <v>0.22084490740740742</v>
      </c>
      <c r="DA233">
        <v>0.1270023148148148</v>
      </c>
      <c r="DB233">
        <v>166</v>
      </c>
      <c r="DC233">
        <v>382</v>
      </c>
      <c r="DD233">
        <v>55</v>
      </c>
      <c r="DE233" t="s">
        <v>773</v>
      </c>
      <c r="DF233">
        <v>9218</v>
      </c>
      <c r="DG233">
        <v>0.33129999999999998</v>
      </c>
      <c r="DH233">
        <v>1</v>
      </c>
      <c r="DI233">
        <v>1.8200000000000001E-2</v>
      </c>
      <c r="DJ233">
        <v>300</v>
      </c>
      <c r="DK233">
        <v>300</v>
      </c>
      <c r="DL233">
        <v>300</v>
      </c>
      <c r="DM233">
        <v>1</v>
      </c>
      <c r="DN233">
        <v>0.42270000000000002</v>
      </c>
      <c r="DO233">
        <v>86</v>
      </c>
      <c r="DP233">
        <v>300</v>
      </c>
    </row>
    <row r="234" spans="93:120" x14ac:dyDescent="0.25">
      <c r="CO234" t="s">
        <v>637</v>
      </c>
      <c r="CP234" t="s">
        <v>604</v>
      </c>
      <c r="CQ234" t="s">
        <v>549</v>
      </c>
      <c r="CR234">
        <v>46156</v>
      </c>
      <c r="CS234">
        <v>1</v>
      </c>
      <c r="CT234">
        <v>1</v>
      </c>
      <c r="CV234">
        <v>1</v>
      </c>
      <c r="CX234">
        <v>0</v>
      </c>
      <c r="CY234">
        <v>0</v>
      </c>
      <c r="CZ234">
        <v>0.19657407407407407</v>
      </c>
      <c r="DA234">
        <v>0.1239699074074074</v>
      </c>
      <c r="DB234">
        <v>148</v>
      </c>
      <c r="DC234">
        <v>242</v>
      </c>
      <c r="DD234">
        <v>48</v>
      </c>
      <c r="DE234" t="s">
        <v>739</v>
      </c>
      <c r="DF234">
        <v>9434</v>
      </c>
      <c r="DG234">
        <v>0.32429999999999998</v>
      </c>
      <c r="DH234">
        <v>1</v>
      </c>
      <c r="DI234">
        <v>2.0799999999999999E-2</v>
      </c>
      <c r="DJ234">
        <v>700</v>
      </c>
      <c r="DK234">
        <v>700</v>
      </c>
      <c r="DL234">
        <v>700</v>
      </c>
      <c r="DM234">
        <v>1</v>
      </c>
      <c r="DN234">
        <v>0.18240000000000001</v>
      </c>
      <c r="DO234">
        <v>86</v>
      </c>
      <c r="DP234">
        <v>700</v>
      </c>
    </row>
    <row r="235" spans="93:120" x14ac:dyDescent="0.25">
      <c r="CO235" t="s">
        <v>637</v>
      </c>
      <c r="CP235" t="s">
        <v>604</v>
      </c>
      <c r="CQ235" t="s">
        <v>549</v>
      </c>
      <c r="CR235">
        <v>46172</v>
      </c>
      <c r="CS235">
        <v>1</v>
      </c>
      <c r="CT235">
        <v>1</v>
      </c>
      <c r="CV235">
        <v>1</v>
      </c>
      <c r="CX235">
        <v>3.4722222222222222E-5</v>
      </c>
      <c r="CY235">
        <v>3.4722222222222222E-5</v>
      </c>
      <c r="CZ235">
        <v>0.18079861111111112</v>
      </c>
      <c r="DA235">
        <v>1.2060185185185186E-2</v>
      </c>
      <c r="DB235">
        <v>36</v>
      </c>
      <c r="DC235">
        <v>49</v>
      </c>
      <c r="DD235">
        <v>21</v>
      </c>
      <c r="DE235">
        <v>1</v>
      </c>
      <c r="DF235">
        <v>8543</v>
      </c>
      <c r="DG235">
        <v>0.58330000000000004</v>
      </c>
      <c r="DO235">
        <v>86</v>
      </c>
    </row>
    <row r="236" spans="93:120" x14ac:dyDescent="0.25">
      <c r="CO236" t="s">
        <v>637</v>
      </c>
      <c r="CP236" t="s">
        <v>604</v>
      </c>
      <c r="CQ236" t="s">
        <v>55</v>
      </c>
      <c r="CR236">
        <v>46150</v>
      </c>
      <c r="CS236">
        <v>1</v>
      </c>
      <c r="CT236">
        <v>1</v>
      </c>
      <c r="CV236">
        <v>1</v>
      </c>
      <c r="CX236">
        <v>6.9444444444444444E-5</v>
      </c>
      <c r="CY236">
        <v>6.9444444444444444E-5</v>
      </c>
      <c r="CZ236">
        <v>0.19277777777777777</v>
      </c>
      <c r="DA236">
        <v>0.10197916666666666</v>
      </c>
      <c r="DB236">
        <v>113</v>
      </c>
      <c r="DC236">
        <v>169</v>
      </c>
      <c r="DD236">
        <v>27</v>
      </c>
      <c r="DE236" t="s">
        <v>774</v>
      </c>
      <c r="DF236">
        <v>6647</v>
      </c>
      <c r="DG236">
        <v>0.2389</v>
      </c>
      <c r="DH236">
        <v>1</v>
      </c>
      <c r="DI236">
        <v>3.6999999999999998E-2</v>
      </c>
      <c r="DJ236">
        <v>100</v>
      </c>
      <c r="DK236">
        <v>100</v>
      </c>
      <c r="DL236">
        <v>100</v>
      </c>
      <c r="DM236">
        <v>1</v>
      </c>
      <c r="DN236">
        <v>0.187</v>
      </c>
      <c r="DO236">
        <v>86</v>
      </c>
      <c r="DP236">
        <v>100</v>
      </c>
    </row>
    <row r="237" spans="93:120" x14ac:dyDescent="0.25">
      <c r="CO237" t="s">
        <v>637</v>
      </c>
      <c r="CP237" t="s">
        <v>604</v>
      </c>
      <c r="CQ237" t="s">
        <v>55</v>
      </c>
      <c r="CR237">
        <v>46170</v>
      </c>
      <c r="CS237">
        <v>1</v>
      </c>
      <c r="CT237">
        <v>1</v>
      </c>
      <c r="CV237">
        <v>1</v>
      </c>
      <c r="CX237">
        <v>2.3148148148148147E-5</v>
      </c>
      <c r="CY237">
        <v>2.3148148148148147E-5</v>
      </c>
      <c r="CZ237">
        <v>0.19243055555555555</v>
      </c>
      <c r="DA237">
        <v>0.14530092592592592</v>
      </c>
      <c r="DB237">
        <v>194</v>
      </c>
      <c r="DC237">
        <v>257</v>
      </c>
      <c r="DD237">
        <v>17</v>
      </c>
      <c r="DE237" t="s">
        <v>775</v>
      </c>
      <c r="DF237">
        <v>9330</v>
      </c>
      <c r="DG237">
        <v>8.7599999999999997E-2</v>
      </c>
      <c r="DH237">
        <v>1</v>
      </c>
      <c r="DI237">
        <v>5.8799999999999998E-2</v>
      </c>
      <c r="DJ237">
        <v>500</v>
      </c>
      <c r="DK237">
        <v>500</v>
      </c>
      <c r="DL237">
        <v>500</v>
      </c>
      <c r="DM237">
        <v>1</v>
      </c>
      <c r="DN237">
        <v>0.125</v>
      </c>
      <c r="DO237">
        <v>86</v>
      </c>
      <c r="DP237">
        <v>500</v>
      </c>
    </row>
    <row r="238" spans="93:120" x14ac:dyDescent="0.25">
      <c r="CO238" t="s">
        <v>637</v>
      </c>
      <c r="CP238" t="s">
        <v>604</v>
      </c>
      <c r="CQ238" t="s">
        <v>55</v>
      </c>
      <c r="CR238">
        <v>46172</v>
      </c>
      <c r="CS238">
        <v>1</v>
      </c>
      <c r="CT238">
        <v>1</v>
      </c>
      <c r="CV238">
        <v>1</v>
      </c>
      <c r="CX238">
        <v>1.0416666666666667E-4</v>
      </c>
      <c r="CY238">
        <v>1.0416666666666667E-4</v>
      </c>
      <c r="CZ238">
        <v>0.18350694444444443</v>
      </c>
      <c r="DA238">
        <v>3.2291666666666666E-3</v>
      </c>
      <c r="DB238">
        <v>80</v>
      </c>
      <c r="DC238">
        <v>92</v>
      </c>
      <c r="DD238">
        <v>9</v>
      </c>
      <c r="DE238" t="s">
        <v>772</v>
      </c>
      <c r="DF238">
        <v>10694</v>
      </c>
      <c r="DG238">
        <v>0.1125</v>
      </c>
      <c r="DO238">
        <v>86</v>
      </c>
    </row>
    <row r="239" spans="93:120" x14ac:dyDescent="0.25">
      <c r="CO239" t="s">
        <v>637</v>
      </c>
      <c r="CP239" t="s">
        <v>604</v>
      </c>
      <c r="CQ239" t="s">
        <v>78</v>
      </c>
      <c r="CR239">
        <v>46172</v>
      </c>
      <c r="CS239">
        <v>1</v>
      </c>
      <c r="CT239">
        <v>1</v>
      </c>
      <c r="CV239">
        <v>1</v>
      </c>
      <c r="CX239">
        <v>1.0416666666666667E-4</v>
      </c>
      <c r="CY239">
        <v>1.0416666666666667E-4</v>
      </c>
      <c r="CZ239">
        <v>0.10640046296296296</v>
      </c>
      <c r="DA239">
        <v>8.1909722222222217E-2</v>
      </c>
      <c r="DB239">
        <v>29</v>
      </c>
      <c r="DC239">
        <v>59</v>
      </c>
      <c r="DD239">
        <v>20</v>
      </c>
      <c r="DE239">
        <v>1.2</v>
      </c>
      <c r="DF239">
        <v>12332</v>
      </c>
      <c r="DG239">
        <v>0.68969999999999998</v>
      </c>
      <c r="DO239">
        <v>86</v>
      </c>
    </row>
    <row r="240" spans="93:120" x14ac:dyDescent="0.25">
      <c r="CO240" t="s">
        <v>637</v>
      </c>
      <c r="CP240" t="s">
        <v>604</v>
      </c>
      <c r="CQ240" t="s">
        <v>48</v>
      </c>
      <c r="CR240">
        <v>46172</v>
      </c>
      <c r="CS240">
        <v>1</v>
      </c>
      <c r="CT240">
        <v>1</v>
      </c>
      <c r="CV240">
        <v>1</v>
      </c>
      <c r="CX240">
        <v>2.7199074074074074E-3</v>
      </c>
      <c r="CY240">
        <v>2.7199074074074074E-3</v>
      </c>
      <c r="CZ240">
        <v>0.16505787037037037</v>
      </c>
      <c r="DA240">
        <v>2.4699074074074075E-2</v>
      </c>
      <c r="DB240">
        <v>40</v>
      </c>
      <c r="DC240">
        <v>44</v>
      </c>
      <c r="DD240">
        <v>21</v>
      </c>
      <c r="DE240" t="s">
        <v>776</v>
      </c>
      <c r="DF240">
        <v>20976</v>
      </c>
      <c r="DG240">
        <v>0.52500000000000002</v>
      </c>
      <c r="DO240">
        <v>86</v>
      </c>
    </row>
    <row r="241" spans="93:120" x14ac:dyDescent="0.25">
      <c r="CO241" t="s">
        <v>637</v>
      </c>
      <c r="CP241" t="s">
        <v>3</v>
      </c>
      <c r="CQ241" t="s">
        <v>58</v>
      </c>
      <c r="CR241">
        <v>46163</v>
      </c>
      <c r="CS241">
        <v>1</v>
      </c>
      <c r="CT241">
        <v>1</v>
      </c>
      <c r="CU241">
        <v>1</v>
      </c>
      <c r="CX241">
        <v>4.6643518518518518E-3</v>
      </c>
      <c r="CY241">
        <v>4.6643518518518518E-3</v>
      </c>
      <c r="CZ241">
        <v>0.11894675925925927</v>
      </c>
      <c r="DA241">
        <v>9.0520833333333328E-2</v>
      </c>
      <c r="DB241">
        <v>72</v>
      </c>
      <c r="DC241">
        <v>146</v>
      </c>
      <c r="DD241">
        <v>25</v>
      </c>
      <c r="DE241">
        <v>1.6</v>
      </c>
      <c r="DF241">
        <v>22563</v>
      </c>
      <c r="DG241">
        <v>0.34720000000000001</v>
      </c>
      <c r="DH241">
        <v>1</v>
      </c>
      <c r="DI241">
        <v>0.04</v>
      </c>
      <c r="DJ241">
        <v>600</v>
      </c>
      <c r="DK241">
        <v>600</v>
      </c>
      <c r="DL241">
        <v>600</v>
      </c>
      <c r="DM241">
        <v>1</v>
      </c>
      <c r="DN241">
        <v>0.22720000000000001</v>
      </c>
      <c r="DO241">
        <v>86</v>
      </c>
      <c r="DP241">
        <v>600</v>
      </c>
    </row>
    <row r="242" spans="93:120" x14ac:dyDescent="0.25">
      <c r="CO242" t="s">
        <v>637</v>
      </c>
      <c r="CP242" t="s">
        <v>3</v>
      </c>
      <c r="CQ242" t="s">
        <v>85</v>
      </c>
      <c r="CR242">
        <v>46161</v>
      </c>
      <c r="CS242">
        <v>1</v>
      </c>
      <c r="CT242">
        <v>1</v>
      </c>
      <c r="CV242">
        <v>1</v>
      </c>
      <c r="CX242">
        <v>6.9444444444444444E-5</v>
      </c>
      <c r="CY242">
        <v>6.9444444444444444E-5</v>
      </c>
      <c r="CZ242">
        <v>0.21222222222222223</v>
      </c>
      <c r="DA242">
        <v>0.11874999999999999</v>
      </c>
      <c r="DB242">
        <v>75</v>
      </c>
      <c r="DC242">
        <v>145</v>
      </c>
      <c r="DD242">
        <v>31</v>
      </c>
      <c r="DE242" t="s">
        <v>777</v>
      </c>
      <c r="DF242">
        <v>27075</v>
      </c>
      <c r="DG242">
        <v>0.4133</v>
      </c>
      <c r="DH242">
        <v>1</v>
      </c>
      <c r="DI242">
        <v>3.2300000000000002E-2</v>
      </c>
      <c r="DJ242">
        <v>348</v>
      </c>
      <c r="DK242">
        <v>348</v>
      </c>
      <c r="DL242">
        <v>348</v>
      </c>
      <c r="DM242">
        <v>1</v>
      </c>
      <c r="DN242">
        <v>1.0022</v>
      </c>
      <c r="DO242">
        <v>86</v>
      </c>
      <c r="DP242">
        <v>348</v>
      </c>
    </row>
    <row r="243" spans="93:120" x14ac:dyDescent="0.25">
      <c r="CO243" t="s">
        <v>637</v>
      </c>
      <c r="CP243" t="s">
        <v>3</v>
      </c>
      <c r="CQ243" t="s">
        <v>174</v>
      </c>
      <c r="CR243">
        <v>46148</v>
      </c>
      <c r="CS243">
        <v>1</v>
      </c>
      <c r="CT243">
        <v>1</v>
      </c>
      <c r="CV243">
        <v>1</v>
      </c>
      <c r="CX243">
        <v>1.4699074074074074E-3</v>
      </c>
      <c r="CY243">
        <v>1.4699074074074074E-3</v>
      </c>
      <c r="CZ243">
        <v>0.28571759259259261</v>
      </c>
      <c r="DA243">
        <v>7.8425925925925927E-2</v>
      </c>
      <c r="DB243">
        <v>169</v>
      </c>
      <c r="DC243">
        <v>293</v>
      </c>
      <c r="DD243">
        <v>23</v>
      </c>
      <c r="DE243" t="s">
        <v>778</v>
      </c>
      <c r="DF243">
        <v>24427</v>
      </c>
      <c r="DG243">
        <v>0.1361</v>
      </c>
      <c r="DH243">
        <v>2</v>
      </c>
      <c r="DI243">
        <v>8.6999999999999994E-2</v>
      </c>
      <c r="DJ243">
        <v>2450</v>
      </c>
      <c r="DK243">
        <v>1225</v>
      </c>
      <c r="DL243">
        <v>2450</v>
      </c>
      <c r="DM243">
        <v>1</v>
      </c>
      <c r="DN243">
        <v>0.2233</v>
      </c>
      <c r="DO243">
        <v>86</v>
      </c>
      <c r="DP243">
        <v>1225</v>
      </c>
    </row>
    <row r="244" spans="93:120" x14ac:dyDescent="0.25">
      <c r="CO244" t="s">
        <v>637</v>
      </c>
      <c r="CP244" t="s">
        <v>3</v>
      </c>
      <c r="CQ244" t="s">
        <v>174</v>
      </c>
      <c r="CR244">
        <v>46155</v>
      </c>
      <c r="CS244">
        <v>1</v>
      </c>
      <c r="CT244">
        <v>1</v>
      </c>
      <c r="CV244">
        <v>1</v>
      </c>
      <c r="CX244">
        <v>0</v>
      </c>
      <c r="CY244">
        <v>0</v>
      </c>
      <c r="CZ244">
        <v>0.20909722222222221</v>
      </c>
      <c r="DA244">
        <v>0.13413194444444446</v>
      </c>
      <c r="DB244">
        <v>187</v>
      </c>
      <c r="DC244">
        <v>259</v>
      </c>
      <c r="DD244">
        <v>23</v>
      </c>
      <c r="DE244" t="s">
        <v>779</v>
      </c>
      <c r="DF244">
        <v>11315</v>
      </c>
      <c r="DG244">
        <v>0.123</v>
      </c>
      <c r="DH244">
        <v>1</v>
      </c>
      <c r="DI244">
        <v>4.3499999999999997E-2</v>
      </c>
      <c r="DJ244">
        <v>2000</v>
      </c>
      <c r="DK244">
        <v>2000</v>
      </c>
      <c r="DL244">
        <v>2000</v>
      </c>
      <c r="DM244">
        <v>1</v>
      </c>
      <c r="DN244">
        <v>0.14299999999999999</v>
      </c>
      <c r="DO244">
        <v>86</v>
      </c>
      <c r="DP244">
        <v>2000</v>
      </c>
    </row>
    <row r="245" spans="93:120" x14ac:dyDescent="0.25">
      <c r="CO245" t="s">
        <v>637</v>
      </c>
      <c r="CP245" t="s">
        <v>3</v>
      </c>
      <c r="CQ245" t="s">
        <v>493</v>
      </c>
      <c r="CR245">
        <v>46157</v>
      </c>
      <c r="CS245">
        <v>1</v>
      </c>
      <c r="CT245">
        <v>1</v>
      </c>
      <c r="CV245">
        <v>1</v>
      </c>
      <c r="CX245">
        <v>4.6296296296296294E-5</v>
      </c>
      <c r="CY245">
        <v>4.6296296296296294E-5</v>
      </c>
      <c r="CZ245">
        <v>0.3185648148148148</v>
      </c>
      <c r="DA245">
        <v>9.2476851851851852E-3</v>
      </c>
      <c r="DB245">
        <v>189</v>
      </c>
      <c r="DC245">
        <v>311</v>
      </c>
      <c r="DD245">
        <v>54</v>
      </c>
      <c r="DE245" t="s">
        <v>780</v>
      </c>
      <c r="DF245">
        <v>23765</v>
      </c>
      <c r="DG245">
        <v>0.28570000000000001</v>
      </c>
      <c r="DH245">
        <v>2</v>
      </c>
      <c r="DI245">
        <v>3.6999999999999998E-2</v>
      </c>
      <c r="DJ245">
        <v>520</v>
      </c>
      <c r="DK245">
        <v>260</v>
      </c>
      <c r="DL245">
        <v>200</v>
      </c>
      <c r="DM245">
        <v>0.3846</v>
      </c>
      <c r="DN245">
        <v>0.81559999999999999</v>
      </c>
      <c r="DO245">
        <v>86</v>
      </c>
      <c r="DP245">
        <v>200</v>
      </c>
    </row>
    <row r="246" spans="93:120" x14ac:dyDescent="0.25">
      <c r="CO246" t="s">
        <v>637</v>
      </c>
      <c r="CP246" t="s">
        <v>3</v>
      </c>
      <c r="CQ246" t="s">
        <v>564</v>
      </c>
      <c r="CR246">
        <v>46163</v>
      </c>
      <c r="CS246">
        <v>1</v>
      </c>
      <c r="CT246">
        <v>1</v>
      </c>
      <c r="CV246">
        <v>1</v>
      </c>
      <c r="CX246">
        <v>0</v>
      </c>
      <c r="CY246">
        <v>0</v>
      </c>
      <c r="CZ246">
        <v>0.20570601851851852</v>
      </c>
      <c r="DA246">
        <v>0.14592592592592593</v>
      </c>
      <c r="DB246">
        <v>100</v>
      </c>
      <c r="DC246">
        <v>187</v>
      </c>
      <c r="DD246">
        <v>35</v>
      </c>
      <c r="DE246" t="s">
        <v>781</v>
      </c>
      <c r="DF246">
        <v>35211</v>
      </c>
      <c r="DG246">
        <v>0.35</v>
      </c>
      <c r="DH246">
        <v>1</v>
      </c>
      <c r="DI246">
        <v>2.86E-2</v>
      </c>
      <c r="DJ246">
        <v>2000</v>
      </c>
      <c r="DK246">
        <v>2000</v>
      </c>
      <c r="DL246">
        <v>2000</v>
      </c>
      <c r="DM246">
        <v>1</v>
      </c>
      <c r="DN246">
        <v>0.19400000000000001</v>
      </c>
      <c r="DO246">
        <v>86</v>
      </c>
      <c r="DP246">
        <v>2000</v>
      </c>
    </row>
    <row r="247" spans="93:120" x14ac:dyDescent="0.25">
      <c r="CO247" t="s">
        <v>637</v>
      </c>
      <c r="CP247" t="s">
        <v>3</v>
      </c>
      <c r="CQ247" t="s">
        <v>564</v>
      </c>
      <c r="CR247">
        <v>46169</v>
      </c>
      <c r="CS247">
        <v>1</v>
      </c>
      <c r="CT247">
        <v>1</v>
      </c>
      <c r="CV247">
        <v>1</v>
      </c>
      <c r="CX247">
        <v>0</v>
      </c>
      <c r="CY247">
        <v>0</v>
      </c>
      <c r="CZ247">
        <v>0.18778935185185186</v>
      </c>
      <c r="DA247">
        <v>0.15366898148148148</v>
      </c>
      <c r="DB247">
        <v>124</v>
      </c>
      <c r="DC247">
        <v>222</v>
      </c>
      <c r="DD247">
        <v>26</v>
      </c>
      <c r="DE247" t="s">
        <v>782</v>
      </c>
      <c r="DF247">
        <v>35729</v>
      </c>
      <c r="DG247">
        <v>0.2097</v>
      </c>
      <c r="DH247">
        <v>2</v>
      </c>
      <c r="DI247">
        <v>7.6899999999999996E-2</v>
      </c>
      <c r="DJ247">
        <v>860</v>
      </c>
      <c r="DK247">
        <v>430</v>
      </c>
      <c r="DL247">
        <v>400</v>
      </c>
      <c r="DM247">
        <v>0.46510000000000001</v>
      </c>
      <c r="DN247">
        <v>0.22850000000000001</v>
      </c>
      <c r="DO247">
        <v>86</v>
      </c>
      <c r="DP247">
        <v>400</v>
      </c>
    </row>
    <row r="248" spans="93:120" x14ac:dyDescent="0.25">
      <c r="CO248" t="s">
        <v>637</v>
      </c>
      <c r="CP248" t="s">
        <v>3</v>
      </c>
      <c r="CQ248" t="s">
        <v>68</v>
      </c>
      <c r="CR248">
        <v>46169</v>
      </c>
      <c r="CS248">
        <v>1</v>
      </c>
      <c r="CT248">
        <v>1</v>
      </c>
      <c r="CV248">
        <v>1</v>
      </c>
      <c r="CX248">
        <v>1.1574074074074075E-4</v>
      </c>
      <c r="CY248">
        <v>1.1574074074074075E-4</v>
      </c>
      <c r="CZ248">
        <v>0.1509837962962963</v>
      </c>
      <c r="DA248">
        <v>0.16437499999999999</v>
      </c>
      <c r="DB248">
        <v>83</v>
      </c>
      <c r="DC248">
        <v>158</v>
      </c>
      <c r="DD248">
        <v>20</v>
      </c>
      <c r="DE248">
        <v>1.4</v>
      </c>
      <c r="DF248">
        <v>16766</v>
      </c>
      <c r="DG248">
        <v>0.24099999999999999</v>
      </c>
      <c r="DH248">
        <v>2</v>
      </c>
      <c r="DI248">
        <v>0.1</v>
      </c>
      <c r="DJ248">
        <v>592</v>
      </c>
      <c r="DK248">
        <v>296</v>
      </c>
      <c r="DO248">
        <v>86</v>
      </c>
    </row>
    <row r="249" spans="93:120" x14ac:dyDescent="0.25">
      <c r="CO249" t="s">
        <v>637</v>
      </c>
      <c r="CP249" t="s">
        <v>2</v>
      </c>
      <c r="CQ249" t="s">
        <v>22</v>
      </c>
      <c r="CR249">
        <v>46149</v>
      </c>
      <c r="CS249">
        <v>1</v>
      </c>
      <c r="CT249">
        <v>1</v>
      </c>
      <c r="CV249">
        <v>1</v>
      </c>
      <c r="CX249">
        <v>1.2037037037037038E-3</v>
      </c>
      <c r="CY249">
        <v>1.2037037037037038E-3</v>
      </c>
      <c r="CZ249">
        <v>9.5069444444444443E-2</v>
      </c>
      <c r="DA249">
        <v>7.6840277777777771E-2</v>
      </c>
      <c r="DB249">
        <v>27</v>
      </c>
      <c r="DC249">
        <v>49</v>
      </c>
      <c r="DD249">
        <v>8</v>
      </c>
      <c r="DE249">
        <v>1.625</v>
      </c>
      <c r="DF249">
        <v>28593</v>
      </c>
      <c r="DG249">
        <v>0.29630000000000001</v>
      </c>
      <c r="DH249">
        <v>1</v>
      </c>
      <c r="DI249">
        <v>0.125</v>
      </c>
      <c r="DJ249">
        <v>14714</v>
      </c>
      <c r="DK249">
        <v>14714</v>
      </c>
      <c r="DL249">
        <v>14714</v>
      </c>
      <c r="DM249">
        <v>1</v>
      </c>
      <c r="DN249">
        <v>0.18</v>
      </c>
      <c r="DO249">
        <v>84</v>
      </c>
      <c r="DP249">
        <v>14714</v>
      </c>
    </row>
    <row r="250" spans="93:120" x14ac:dyDescent="0.25">
      <c r="CO250" t="s">
        <v>637</v>
      </c>
      <c r="CP250" t="s">
        <v>2</v>
      </c>
      <c r="CQ250" t="s">
        <v>22</v>
      </c>
      <c r="CR250">
        <v>46171</v>
      </c>
      <c r="CS250">
        <v>1</v>
      </c>
      <c r="CT250">
        <v>1</v>
      </c>
      <c r="CU250">
        <v>1</v>
      </c>
      <c r="CX250">
        <v>1.0601851851851852E-2</v>
      </c>
      <c r="CY250">
        <v>1.0601851851851852E-2</v>
      </c>
      <c r="CZ250">
        <v>0.10222222222222223</v>
      </c>
      <c r="DA250">
        <v>0.23876157407407408</v>
      </c>
      <c r="DB250">
        <v>36</v>
      </c>
      <c r="DC250">
        <v>76</v>
      </c>
      <c r="DD250">
        <v>13</v>
      </c>
      <c r="DE250" t="s">
        <v>783</v>
      </c>
      <c r="DF250">
        <v>27825</v>
      </c>
      <c r="DG250">
        <v>0.36109999999999998</v>
      </c>
      <c r="DH250">
        <v>3</v>
      </c>
      <c r="DI250">
        <v>0.23080000000000001</v>
      </c>
      <c r="DJ250">
        <v>10600</v>
      </c>
      <c r="DK250">
        <v>3533</v>
      </c>
      <c r="DL250">
        <v>10600</v>
      </c>
      <c r="DM250">
        <v>1</v>
      </c>
      <c r="DN250">
        <v>8.8200000000000001E-2</v>
      </c>
      <c r="DO250">
        <v>84</v>
      </c>
      <c r="DP250">
        <v>3533</v>
      </c>
    </row>
    <row r="251" spans="93:120" x14ac:dyDescent="0.25">
      <c r="CO251" t="s">
        <v>637</v>
      </c>
      <c r="CP251" t="s">
        <v>2</v>
      </c>
      <c r="CQ251" t="s">
        <v>22</v>
      </c>
      <c r="CR251">
        <v>46172</v>
      </c>
      <c r="CS251">
        <v>1</v>
      </c>
      <c r="CT251">
        <v>1</v>
      </c>
      <c r="CV251">
        <v>1</v>
      </c>
      <c r="CX251">
        <v>2.5925925925925925E-3</v>
      </c>
      <c r="CY251">
        <v>2.5925925925925925E-3</v>
      </c>
      <c r="CZ251">
        <v>7.317129629629629E-2</v>
      </c>
      <c r="DA251">
        <v>0.11924768518518518</v>
      </c>
      <c r="DB251">
        <v>20</v>
      </c>
      <c r="DC251">
        <v>36</v>
      </c>
      <c r="DD251">
        <v>18</v>
      </c>
      <c r="DE251" t="s">
        <v>784</v>
      </c>
      <c r="DF251">
        <v>24748</v>
      </c>
      <c r="DG251">
        <v>0.9</v>
      </c>
      <c r="DH251">
        <v>1</v>
      </c>
      <c r="DI251">
        <v>5.5599999999999997E-2</v>
      </c>
      <c r="DJ251">
        <v>800</v>
      </c>
      <c r="DK251">
        <v>800</v>
      </c>
      <c r="DL251">
        <v>800</v>
      </c>
      <c r="DM251">
        <v>1</v>
      </c>
      <c r="DN251">
        <v>0.42770000000000002</v>
      </c>
      <c r="DO251">
        <v>84</v>
      </c>
      <c r="DP251">
        <v>800</v>
      </c>
    </row>
    <row r="252" spans="93:120" x14ac:dyDescent="0.25">
      <c r="CO252" t="s">
        <v>637</v>
      </c>
      <c r="CP252" t="s">
        <v>2</v>
      </c>
      <c r="CQ252" t="s">
        <v>24</v>
      </c>
      <c r="CR252">
        <v>46150</v>
      </c>
      <c r="CS252">
        <v>1</v>
      </c>
      <c r="CT252">
        <v>1</v>
      </c>
      <c r="CU252">
        <v>1</v>
      </c>
      <c r="CX252">
        <v>8.2407407407407412E-3</v>
      </c>
      <c r="CY252">
        <v>8.2407407407407412E-3</v>
      </c>
      <c r="CZ252">
        <v>0.17515046296296297</v>
      </c>
      <c r="DA252">
        <v>0.12317129629629629</v>
      </c>
      <c r="DB252">
        <v>32</v>
      </c>
      <c r="DC252">
        <v>73</v>
      </c>
      <c r="DD252">
        <v>9</v>
      </c>
      <c r="DE252" t="s">
        <v>710</v>
      </c>
      <c r="DF252">
        <v>21102</v>
      </c>
      <c r="DG252">
        <v>0.28129999999999999</v>
      </c>
      <c r="DH252">
        <v>1</v>
      </c>
      <c r="DI252">
        <v>0.1111</v>
      </c>
      <c r="DJ252">
        <v>1500</v>
      </c>
      <c r="DK252">
        <v>1500</v>
      </c>
      <c r="DO252">
        <v>84</v>
      </c>
    </row>
    <row r="253" spans="93:120" x14ac:dyDescent="0.25">
      <c r="CO253" t="s">
        <v>637</v>
      </c>
      <c r="CP253" t="s">
        <v>2</v>
      </c>
      <c r="CQ253" t="s">
        <v>24</v>
      </c>
      <c r="CR253">
        <v>46172</v>
      </c>
      <c r="CS253">
        <v>1</v>
      </c>
      <c r="CT253">
        <v>1</v>
      </c>
      <c r="CV253">
        <v>1</v>
      </c>
      <c r="CX253">
        <v>1.9675925925925926E-4</v>
      </c>
      <c r="CY253">
        <v>1.9675925925925926E-4</v>
      </c>
      <c r="CZ253">
        <v>8.0486111111111105E-2</v>
      </c>
      <c r="DA253">
        <v>0.16605324074074074</v>
      </c>
      <c r="DB253">
        <v>25</v>
      </c>
      <c r="DC253">
        <v>50</v>
      </c>
      <c r="DD253">
        <v>13</v>
      </c>
      <c r="DE253" t="s">
        <v>707</v>
      </c>
      <c r="DF253">
        <v>40658</v>
      </c>
      <c r="DG253">
        <v>0.52</v>
      </c>
      <c r="DH253">
        <v>1</v>
      </c>
      <c r="DI253">
        <v>7.6899999999999996E-2</v>
      </c>
      <c r="DJ253">
        <v>9432</v>
      </c>
      <c r="DK253">
        <v>9432</v>
      </c>
      <c r="DL253">
        <v>9432</v>
      </c>
      <c r="DM253">
        <v>1</v>
      </c>
      <c r="DN253">
        <v>0.10199999999999999</v>
      </c>
      <c r="DO253">
        <v>84</v>
      </c>
      <c r="DP253">
        <v>9432</v>
      </c>
    </row>
    <row r="254" spans="93:120" x14ac:dyDescent="0.25">
      <c r="CO254" t="s">
        <v>637</v>
      </c>
      <c r="CP254" t="s">
        <v>2</v>
      </c>
      <c r="CQ254" t="s">
        <v>42</v>
      </c>
      <c r="CR254">
        <v>46156</v>
      </c>
      <c r="CS254">
        <v>1</v>
      </c>
      <c r="CT254">
        <v>1</v>
      </c>
      <c r="CV254">
        <v>1</v>
      </c>
      <c r="CX254">
        <v>3.4722222222222224E-4</v>
      </c>
      <c r="CY254">
        <v>3.4722222222222224E-4</v>
      </c>
      <c r="CZ254">
        <v>0.1887962962962963</v>
      </c>
      <c r="DA254">
        <v>0.12483796296296296</v>
      </c>
      <c r="DB254">
        <v>88</v>
      </c>
      <c r="DC254">
        <v>150</v>
      </c>
      <c r="DD254">
        <v>27</v>
      </c>
      <c r="DE254" t="s">
        <v>679</v>
      </c>
      <c r="DF254">
        <v>29181</v>
      </c>
      <c r="DG254">
        <v>0.30680000000000002</v>
      </c>
      <c r="DH254">
        <v>1</v>
      </c>
      <c r="DI254">
        <v>3.6999999999999998E-2</v>
      </c>
      <c r="DJ254">
        <v>300</v>
      </c>
      <c r="DK254">
        <v>300</v>
      </c>
      <c r="DL254">
        <v>300</v>
      </c>
      <c r="DM254">
        <v>1</v>
      </c>
      <c r="DN254">
        <v>0.23830000000000001</v>
      </c>
      <c r="DO254">
        <v>84</v>
      </c>
      <c r="DP254">
        <v>300</v>
      </c>
    </row>
    <row r="255" spans="93:120" x14ac:dyDescent="0.25">
      <c r="CO255" t="s">
        <v>637</v>
      </c>
      <c r="CP255" t="s">
        <v>2</v>
      </c>
      <c r="CQ255" t="s">
        <v>10</v>
      </c>
      <c r="CR255">
        <v>46156</v>
      </c>
      <c r="CS255">
        <v>1</v>
      </c>
      <c r="CT255">
        <v>1</v>
      </c>
      <c r="CV255">
        <v>1</v>
      </c>
      <c r="CX255">
        <v>1.1574074074074075E-4</v>
      </c>
      <c r="CY255">
        <v>1.1574074074074075E-4</v>
      </c>
      <c r="CZ255">
        <v>0.19472222222222221</v>
      </c>
      <c r="DA255">
        <v>0.1502199074074074</v>
      </c>
      <c r="DB255">
        <v>91</v>
      </c>
      <c r="DC255">
        <v>170</v>
      </c>
      <c r="DD255">
        <v>21</v>
      </c>
      <c r="DE255" t="s">
        <v>740</v>
      </c>
      <c r="DF255">
        <v>32122</v>
      </c>
      <c r="DG255">
        <v>0.23080000000000001</v>
      </c>
      <c r="DH255">
        <v>3</v>
      </c>
      <c r="DI255">
        <v>0.1429</v>
      </c>
      <c r="DJ255">
        <v>17500</v>
      </c>
      <c r="DK255">
        <v>5833</v>
      </c>
      <c r="DL255">
        <v>13350</v>
      </c>
      <c r="DM255">
        <v>0.76290000000000002</v>
      </c>
      <c r="DN255">
        <v>0.1303</v>
      </c>
      <c r="DO255">
        <v>84</v>
      </c>
      <c r="DP255">
        <v>4450</v>
      </c>
    </row>
    <row r="256" spans="93:120" x14ac:dyDescent="0.25">
      <c r="CO256" t="s">
        <v>637</v>
      </c>
      <c r="CP256" t="s">
        <v>6</v>
      </c>
      <c r="CQ256" t="s">
        <v>11</v>
      </c>
      <c r="CR256">
        <v>46168</v>
      </c>
      <c r="CS256">
        <v>1</v>
      </c>
      <c r="CT256">
        <v>1</v>
      </c>
      <c r="CV256">
        <v>1</v>
      </c>
      <c r="CX256">
        <v>2.1296296296296298E-3</v>
      </c>
      <c r="CY256">
        <v>2.1296296296296298E-3</v>
      </c>
      <c r="CZ256">
        <v>0.20224537037037038</v>
      </c>
      <c r="DA256">
        <v>0.14082175925925927</v>
      </c>
      <c r="DB256">
        <v>107</v>
      </c>
      <c r="DC256">
        <v>189</v>
      </c>
      <c r="DD256">
        <v>26</v>
      </c>
      <c r="DE256" t="s">
        <v>711</v>
      </c>
      <c r="DF256">
        <v>19326</v>
      </c>
      <c r="DG256">
        <v>0.24299999999999999</v>
      </c>
      <c r="DH256">
        <v>2</v>
      </c>
      <c r="DI256">
        <v>7.6899999999999996E-2</v>
      </c>
      <c r="DJ256">
        <v>9000</v>
      </c>
      <c r="DK256">
        <v>4500</v>
      </c>
      <c r="DL256">
        <v>10800</v>
      </c>
      <c r="DM256">
        <v>1.2</v>
      </c>
      <c r="DN256">
        <v>0.1787</v>
      </c>
      <c r="DO256">
        <v>84</v>
      </c>
      <c r="DP256">
        <v>5400</v>
      </c>
    </row>
    <row r="257" spans="93:120" x14ac:dyDescent="0.25">
      <c r="CO257" t="s">
        <v>637</v>
      </c>
      <c r="CP257" t="s">
        <v>6</v>
      </c>
      <c r="CQ257" t="s">
        <v>97</v>
      </c>
      <c r="CR257">
        <v>46153</v>
      </c>
      <c r="CS257">
        <v>1</v>
      </c>
      <c r="CT257">
        <v>1</v>
      </c>
      <c r="CV257">
        <v>1</v>
      </c>
      <c r="CX257">
        <v>4.6296296296296294E-5</v>
      </c>
      <c r="CY257">
        <v>4.6296296296296294E-5</v>
      </c>
      <c r="CZ257">
        <v>0.21543981481481481</v>
      </c>
      <c r="DA257">
        <v>0.1287962962962963</v>
      </c>
      <c r="DB257">
        <v>210</v>
      </c>
      <c r="DC257">
        <v>249</v>
      </c>
      <c r="DD257">
        <v>18</v>
      </c>
      <c r="DE257" t="s">
        <v>677</v>
      </c>
      <c r="DF257">
        <v>9778</v>
      </c>
      <c r="DG257">
        <v>8.5699999999999998E-2</v>
      </c>
      <c r="DH257">
        <v>1</v>
      </c>
      <c r="DI257">
        <v>5.5599999999999997E-2</v>
      </c>
      <c r="DJ257">
        <v>2000</v>
      </c>
      <c r="DK257">
        <v>2000</v>
      </c>
      <c r="DL257">
        <v>2000</v>
      </c>
      <c r="DM257">
        <v>1</v>
      </c>
      <c r="DN257">
        <v>0.33329999999999999</v>
      </c>
      <c r="DO257">
        <v>84</v>
      </c>
      <c r="DP257">
        <v>2000</v>
      </c>
    </row>
    <row r="258" spans="93:120" x14ac:dyDescent="0.25">
      <c r="CO258" t="s">
        <v>637</v>
      </c>
      <c r="CP258" t="s">
        <v>6</v>
      </c>
      <c r="CQ258" t="s">
        <v>97</v>
      </c>
      <c r="CR258">
        <v>46156</v>
      </c>
      <c r="CS258">
        <v>1</v>
      </c>
      <c r="CT258">
        <v>1</v>
      </c>
      <c r="CV258">
        <v>1</v>
      </c>
      <c r="CX258">
        <v>3.4722222222222222E-5</v>
      </c>
      <c r="CY258">
        <v>3.4722222222222222E-5</v>
      </c>
      <c r="CZ258">
        <v>0.16071759259259261</v>
      </c>
      <c r="DA258">
        <v>0.10864583333333333</v>
      </c>
      <c r="DB258">
        <v>112</v>
      </c>
      <c r="DC258">
        <v>154</v>
      </c>
      <c r="DD258">
        <v>30</v>
      </c>
      <c r="DE258" t="s">
        <v>677</v>
      </c>
      <c r="DF258">
        <v>18111</v>
      </c>
      <c r="DG258">
        <v>0.26790000000000003</v>
      </c>
      <c r="DH258">
        <v>1</v>
      </c>
      <c r="DI258">
        <v>3.3300000000000003E-2</v>
      </c>
      <c r="DJ258">
        <v>5000</v>
      </c>
      <c r="DK258">
        <v>5000</v>
      </c>
      <c r="DL258">
        <v>5000</v>
      </c>
      <c r="DM258">
        <v>1</v>
      </c>
      <c r="DN258">
        <v>0.1208</v>
      </c>
      <c r="DO258">
        <v>84</v>
      </c>
      <c r="DP258">
        <v>5000</v>
      </c>
    </row>
    <row r="259" spans="93:120" x14ac:dyDescent="0.25">
      <c r="CO259" t="s">
        <v>637</v>
      </c>
      <c r="CP259" t="s">
        <v>6</v>
      </c>
      <c r="CQ259" t="s">
        <v>97</v>
      </c>
      <c r="CR259">
        <v>46169</v>
      </c>
      <c r="CS259">
        <v>1</v>
      </c>
      <c r="CT259">
        <v>1</v>
      </c>
      <c r="CV259">
        <v>1</v>
      </c>
      <c r="CX259">
        <v>5.7870370370370373E-5</v>
      </c>
      <c r="CY259">
        <v>5.7870370370370373E-5</v>
      </c>
      <c r="CZ259">
        <v>0.18649305555555556</v>
      </c>
      <c r="DA259">
        <v>0.1597337962962963</v>
      </c>
      <c r="DB259">
        <v>118</v>
      </c>
      <c r="DC259">
        <v>151</v>
      </c>
      <c r="DD259">
        <v>10</v>
      </c>
      <c r="DE259">
        <v>1.8</v>
      </c>
      <c r="DF259">
        <v>4297</v>
      </c>
      <c r="DG259">
        <v>8.4699999999999998E-2</v>
      </c>
      <c r="DH259">
        <v>1</v>
      </c>
      <c r="DI259">
        <v>0.1</v>
      </c>
      <c r="DJ259">
        <v>3000</v>
      </c>
      <c r="DK259">
        <v>3000</v>
      </c>
      <c r="DL259">
        <v>3000</v>
      </c>
      <c r="DM259">
        <v>1</v>
      </c>
      <c r="DN259">
        <v>0.16139999999999999</v>
      </c>
      <c r="DO259">
        <v>84</v>
      </c>
      <c r="DP259">
        <v>3000</v>
      </c>
    </row>
    <row r="260" spans="93:120" x14ac:dyDescent="0.25">
      <c r="CO260" t="s">
        <v>637</v>
      </c>
      <c r="CP260" t="s">
        <v>7</v>
      </c>
      <c r="CQ260" t="s">
        <v>18</v>
      </c>
      <c r="CR260">
        <v>46161</v>
      </c>
      <c r="CS260">
        <v>1</v>
      </c>
      <c r="CT260">
        <v>1</v>
      </c>
      <c r="CV260">
        <v>1</v>
      </c>
      <c r="CX260">
        <v>7.9861111111111116E-4</v>
      </c>
      <c r="CY260">
        <v>7.9861111111111116E-4</v>
      </c>
      <c r="CZ260">
        <v>0.22297453703703704</v>
      </c>
      <c r="DA260">
        <v>0.12663194444444445</v>
      </c>
      <c r="DB260">
        <v>149</v>
      </c>
      <c r="DC260">
        <v>257</v>
      </c>
      <c r="DD260">
        <v>17</v>
      </c>
      <c r="DE260" t="s">
        <v>785</v>
      </c>
      <c r="DF260">
        <v>44395</v>
      </c>
      <c r="DG260">
        <v>0.11409999999999999</v>
      </c>
      <c r="DH260">
        <v>1</v>
      </c>
      <c r="DI260">
        <v>5.8799999999999998E-2</v>
      </c>
      <c r="DJ260">
        <v>1500</v>
      </c>
      <c r="DK260">
        <v>1500</v>
      </c>
      <c r="DL260">
        <v>1500</v>
      </c>
      <c r="DM260">
        <v>1</v>
      </c>
      <c r="DN260">
        <v>0.18609999999999999</v>
      </c>
      <c r="DO260">
        <v>84</v>
      </c>
      <c r="DP260">
        <v>1500</v>
      </c>
    </row>
    <row r="261" spans="93:120" x14ac:dyDescent="0.25">
      <c r="CO261" t="s">
        <v>637</v>
      </c>
      <c r="CP261" t="s">
        <v>7</v>
      </c>
      <c r="CQ261" t="s">
        <v>61</v>
      </c>
      <c r="CR261">
        <v>46164</v>
      </c>
      <c r="CS261">
        <v>1</v>
      </c>
      <c r="CT261">
        <v>1</v>
      </c>
      <c r="CV261">
        <v>1</v>
      </c>
      <c r="CX261">
        <v>1.9675925925925926E-4</v>
      </c>
      <c r="CY261">
        <v>1.9675925925925926E-4</v>
      </c>
      <c r="CZ261">
        <v>0.20060185185185186</v>
      </c>
      <c r="DA261">
        <v>0.13606481481481481</v>
      </c>
      <c r="DB261">
        <v>119</v>
      </c>
      <c r="DC261">
        <v>255</v>
      </c>
      <c r="DD261">
        <v>16</v>
      </c>
      <c r="DE261">
        <v>1.75</v>
      </c>
      <c r="DF261">
        <v>28629</v>
      </c>
      <c r="DG261">
        <v>0.13450000000000001</v>
      </c>
      <c r="DH261">
        <v>1</v>
      </c>
      <c r="DI261">
        <v>6.25E-2</v>
      </c>
      <c r="DJ261">
        <v>700</v>
      </c>
      <c r="DK261">
        <v>700</v>
      </c>
      <c r="DL261">
        <v>700</v>
      </c>
      <c r="DM261">
        <v>1</v>
      </c>
      <c r="DN261">
        <v>0.64629999999999999</v>
      </c>
      <c r="DO261">
        <v>84</v>
      </c>
      <c r="DP261">
        <v>700</v>
      </c>
    </row>
    <row r="262" spans="93:120" x14ac:dyDescent="0.25">
      <c r="CO262" t="s">
        <v>637</v>
      </c>
      <c r="CP262" t="s">
        <v>7</v>
      </c>
      <c r="CQ262" t="s">
        <v>80</v>
      </c>
      <c r="CR262">
        <v>46160</v>
      </c>
      <c r="CS262">
        <v>1</v>
      </c>
      <c r="CT262">
        <v>1</v>
      </c>
      <c r="CU262">
        <v>1</v>
      </c>
      <c r="CX262">
        <v>6.5972222222222222E-3</v>
      </c>
      <c r="CY262">
        <v>6.5972222222222222E-3</v>
      </c>
      <c r="CZ262">
        <v>0.14758101851851851</v>
      </c>
      <c r="DA262">
        <v>7.5787037037037042E-2</v>
      </c>
      <c r="DB262">
        <v>40</v>
      </c>
      <c r="DC262">
        <v>78</v>
      </c>
      <c r="DD262">
        <v>7</v>
      </c>
      <c r="DE262" t="s">
        <v>682</v>
      </c>
      <c r="DF262">
        <v>31801</v>
      </c>
      <c r="DG262">
        <v>0.17499999999999999</v>
      </c>
      <c r="DH262">
        <v>2</v>
      </c>
      <c r="DI262">
        <v>0.28570000000000001</v>
      </c>
      <c r="DJ262">
        <v>12600</v>
      </c>
      <c r="DK262">
        <v>6300</v>
      </c>
      <c r="DL262">
        <v>12600</v>
      </c>
      <c r="DM262">
        <v>1</v>
      </c>
      <c r="DN262">
        <v>9.5399999999999999E-2</v>
      </c>
      <c r="DO262">
        <v>84</v>
      </c>
      <c r="DP262">
        <v>6300</v>
      </c>
    </row>
    <row r="263" spans="93:120" x14ac:dyDescent="0.25">
      <c r="CO263" t="s">
        <v>637</v>
      </c>
      <c r="CP263" t="s">
        <v>7</v>
      </c>
      <c r="CQ263" t="s">
        <v>51</v>
      </c>
      <c r="CR263">
        <v>46172</v>
      </c>
      <c r="CS263">
        <v>1</v>
      </c>
      <c r="CT263">
        <v>1</v>
      </c>
      <c r="CU263">
        <v>1</v>
      </c>
      <c r="CX263">
        <v>7.4652777777777781E-3</v>
      </c>
      <c r="CY263">
        <v>7.4652777777777781E-3</v>
      </c>
      <c r="CZ263">
        <v>0.11890046296296296</v>
      </c>
      <c r="DA263">
        <v>5.3634259259259257E-2</v>
      </c>
      <c r="DB263">
        <v>18</v>
      </c>
      <c r="DC263">
        <v>76</v>
      </c>
      <c r="DD263">
        <v>2</v>
      </c>
      <c r="DE263">
        <v>1</v>
      </c>
      <c r="DF263">
        <v>21613</v>
      </c>
      <c r="DG263">
        <v>0.1111</v>
      </c>
      <c r="DO263">
        <v>84</v>
      </c>
    </row>
    <row r="264" spans="93:120" x14ac:dyDescent="0.25">
      <c r="CO264" t="s">
        <v>637</v>
      </c>
      <c r="CP264" t="s">
        <v>7</v>
      </c>
      <c r="CQ264" t="s">
        <v>26</v>
      </c>
      <c r="CR264">
        <v>46157</v>
      </c>
      <c r="CS264">
        <v>1</v>
      </c>
      <c r="CT264">
        <v>1</v>
      </c>
      <c r="CV264">
        <v>1</v>
      </c>
      <c r="CX264">
        <v>6.9444444444444444E-5</v>
      </c>
      <c r="CY264">
        <v>6.9444444444444444E-5</v>
      </c>
      <c r="CZ264">
        <v>0.33200231481481479</v>
      </c>
      <c r="DA264">
        <v>2.2407407407407407E-2</v>
      </c>
      <c r="DB264">
        <v>89</v>
      </c>
      <c r="DC264">
        <v>129</v>
      </c>
      <c r="DD264">
        <v>18</v>
      </c>
      <c r="DE264" t="s">
        <v>786</v>
      </c>
      <c r="DF264">
        <v>21692</v>
      </c>
      <c r="DG264">
        <v>0.20219999999999999</v>
      </c>
      <c r="DH264">
        <v>1</v>
      </c>
      <c r="DI264">
        <v>5.5599999999999997E-2</v>
      </c>
      <c r="DJ264">
        <v>250</v>
      </c>
      <c r="DK264">
        <v>250</v>
      </c>
      <c r="DL264">
        <v>250</v>
      </c>
      <c r="DM264">
        <v>1</v>
      </c>
      <c r="DN264">
        <v>0.38109999999999999</v>
      </c>
      <c r="DO264">
        <v>84</v>
      </c>
      <c r="DP264">
        <v>250</v>
      </c>
    </row>
    <row r="265" spans="93:120" x14ac:dyDescent="0.25">
      <c r="CO265" t="s">
        <v>637</v>
      </c>
      <c r="CP265" t="s">
        <v>7</v>
      </c>
      <c r="CQ265" t="s">
        <v>59</v>
      </c>
      <c r="CR265">
        <v>46153</v>
      </c>
      <c r="CS265">
        <v>1</v>
      </c>
      <c r="CT265">
        <v>1</v>
      </c>
      <c r="CV265">
        <v>1</v>
      </c>
      <c r="CX265">
        <v>3.4722222222222222E-5</v>
      </c>
      <c r="CY265">
        <v>3.4722222222222222E-5</v>
      </c>
      <c r="CZ265">
        <v>0.19761574074074073</v>
      </c>
      <c r="DA265">
        <v>0.15434027777777778</v>
      </c>
      <c r="DB265">
        <v>187</v>
      </c>
      <c r="DC265">
        <v>360</v>
      </c>
      <c r="DD265">
        <v>28</v>
      </c>
      <c r="DE265" t="s">
        <v>787</v>
      </c>
      <c r="DF265">
        <v>32923</v>
      </c>
      <c r="DG265">
        <v>0.1497</v>
      </c>
      <c r="DH265">
        <v>1</v>
      </c>
      <c r="DI265">
        <v>3.5700000000000003E-2</v>
      </c>
      <c r="DJ265">
        <v>1600</v>
      </c>
      <c r="DK265">
        <v>1600</v>
      </c>
      <c r="DL265">
        <v>1600</v>
      </c>
      <c r="DM265">
        <v>1</v>
      </c>
      <c r="DN265">
        <v>0.1845</v>
      </c>
      <c r="DO265">
        <v>84</v>
      </c>
      <c r="DP265">
        <v>1600</v>
      </c>
    </row>
    <row r="266" spans="93:120" x14ac:dyDescent="0.25">
      <c r="CO266" t="s">
        <v>637</v>
      </c>
      <c r="CP266" t="s">
        <v>7</v>
      </c>
      <c r="CQ266" t="s">
        <v>59</v>
      </c>
      <c r="CR266">
        <v>46164</v>
      </c>
      <c r="CS266">
        <v>1</v>
      </c>
      <c r="CT266">
        <v>1</v>
      </c>
      <c r="CV266">
        <v>1</v>
      </c>
      <c r="CX266">
        <v>5.7870370370370373E-5</v>
      </c>
      <c r="CY266">
        <v>5.7870370370370373E-5</v>
      </c>
      <c r="CZ266">
        <v>0.19850694444444444</v>
      </c>
      <c r="DA266">
        <v>0.15187500000000001</v>
      </c>
      <c r="DB266">
        <v>197</v>
      </c>
      <c r="DC266">
        <v>281</v>
      </c>
      <c r="DD266">
        <v>12</v>
      </c>
      <c r="DE266" t="s">
        <v>690</v>
      </c>
      <c r="DF266">
        <v>30012</v>
      </c>
      <c r="DG266">
        <v>6.0900000000000003E-2</v>
      </c>
      <c r="DH266">
        <v>2</v>
      </c>
      <c r="DI266">
        <v>0.16669999999999999</v>
      </c>
      <c r="DJ266">
        <v>3400</v>
      </c>
      <c r="DK266">
        <v>1700</v>
      </c>
      <c r="DL266">
        <v>3400</v>
      </c>
      <c r="DM266">
        <v>1</v>
      </c>
      <c r="DN266">
        <v>0.12429999999999999</v>
      </c>
      <c r="DO266">
        <v>84</v>
      </c>
      <c r="DP266">
        <v>1700</v>
      </c>
    </row>
    <row r="267" spans="93:120" x14ac:dyDescent="0.25">
      <c r="CO267" t="s">
        <v>637</v>
      </c>
      <c r="CP267" t="s">
        <v>604</v>
      </c>
      <c r="CQ267" t="s">
        <v>109</v>
      </c>
      <c r="CR267">
        <v>46156</v>
      </c>
      <c r="CS267">
        <v>1</v>
      </c>
      <c r="CT267">
        <v>1</v>
      </c>
      <c r="CV267">
        <v>1</v>
      </c>
      <c r="CX267">
        <v>3.8194444444444446E-4</v>
      </c>
      <c r="CY267">
        <v>3.8194444444444446E-4</v>
      </c>
      <c r="CZ267">
        <v>0.21171296296296296</v>
      </c>
      <c r="DA267">
        <v>0.12537037037037038</v>
      </c>
      <c r="DB267">
        <v>94</v>
      </c>
      <c r="DC267">
        <v>146</v>
      </c>
      <c r="DD267">
        <v>34</v>
      </c>
      <c r="DE267" t="s">
        <v>788</v>
      </c>
      <c r="DF267">
        <v>17412</v>
      </c>
      <c r="DG267">
        <v>0.36170000000000002</v>
      </c>
      <c r="DH267">
        <v>1</v>
      </c>
      <c r="DI267">
        <v>2.9399999999999999E-2</v>
      </c>
      <c r="DJ267">
        <v>2500</v>
      </c>
      <c r="DK267">
        <v>2500</v>
      </c>
      <c r="DO267">
        <v>84</v>
      </c>
    </row>
    <row r="268" spans="93:120" x14ac:dyDescent="0.25">
      <c r="CO268" t="s">
        <v>637</v>
      </c>
      <c r="CP268" t="s">
        <v>604</v>
      </c>
      <c r="CQ268" t="s">
        <v>109</v>
      </c>
      <c r="CR268">
        <v>46167</v>
      </c>
      <c r="CS268">
        <v>1</v>
      </c>
      <c r="CT268">
        <v>1</v>
      </c>
      <c r="CX268">
        <v>4.0277777777777777E-3</v>
      </c>
      <c r="CY268">
        <v>4.0277777777777777E-3</v>
      </c>
      <c r="CZ268">
        <v>0.15984953703703703</v>
      </c>
      <c r="DA268">
        <v>0.1423611111111111</v>
      </c>
      <c r="DB268">
        <v>89</v>
      </c>
      <c r="DC268">
        <v>168</v>
      </c>
      <c r="DD268">
        <v>20</v>
      </c>
      <c r="DE268">
        <v>1.85</v>
      </c>
      <c r="DF268">
        <v>10847</v>
      </c>
      <c r="DG268">
        <v>0.22470000000000001</v>
      </c>
      <c r="DH268">
        <v>1</v>
      </c>
      <c r="DI268">
        <v>0.05</v>
      </c>
      <c r="DJ268">
        <v>1300</v>
      </c>
      <c r="DK268">
        <v>1300</v>
      </c>
      <c r="DL268">
        <v>1300</v>
      </c>
      <c r="DM268">
        <v>1</v>
      </c>
      <c r="DN268">
        <v>0.3231</v>
      </c>
      <c r="DO268">
        <v>84</v>
      </c>
      <c r="DP268">
        <v>1300</v>
      </c>
    </row>
    <row r="269" spans="93:120" x14ac:dyDescent="0.25">
      <c r="CO269" t="s">
        <v>637</v>
      </c>
      <c r="CP269" t="s">
        <v>604</v>
      </c>
      <c r="CQ269" t="s">
        <v>109</v>
      </c>
      <c r="CR269">
        <v>46168</v>
      </c>
      <c r="CS269">
        <v>1</v>
      </c>
      <c r="CT269">
        <v>1</v>
      </c>
      <c r="CU269">
        <v>1</v>
      </c>
      <c r="CX269">
        <v>6.0069444444444441E-3</v>
      </c>
      <c r="CY269">
        <v>6.0069444444444441E-3</v>
      </c>
      <c r="CZ269">
        <v>0.16743055555555555</v>
      </c>
      <c r="DA269">
        <v>0.13738425925925926</v>
      </c>
      <c r="DB269">
        <v>73</v>
      </c>
      <c r="DC269">
        <v>141</v>
      </c>
      <c r="DD269">
        <v>25</v>
      </c>
      <c r="DE269">
        <v>2</v>
      </c>
      <c r="DF269">
        <v>29526</v>
      </c>
      <c r="DG269">
        <v>0.34250000000000003</v>
      </c>
      <c r="DH269">
        <v>1</v>
      </c>
      <c r="DI269">
        <v>0.04</v>
      </c>
      <c r="DJ269">
        <v>6500</v>
      </c>
      <c r="DK269">
        <v>6500</v>
      </c>
      <c r="DL269">
        <v>6500</v>
      </c>
      <c r="DM269">
        <v>1</v>
      </c>
      <c r="DN269">
        <v>9.3700000000000006E-2</v>
      </c>
      <c r="DO269">
        <v>84</v>
      </c>
      <c r="DP269">
        <v>6500</v>
      </c>
    </row>
    <row r="270" spans="93:120" x14ac:dyDescent="0.25">
      <c r="CO270" t="s">
        <v>637</v>
      </c>
      <c r="CP270" t="s">
        <v>604</v>
      </c>
      <c r="CQ270" t="s">
        <v>41</v>
      </c>
      <c r="CR270">
        <v>46167</v>
      </c>
      <c r="CS270">
        <v>1</v>
      </c>
      <c r="CT270">
        <v>1</v>
      </c>
      <c r="CV270">
        <v>1</v>
      </c>
      <c r="CX270">
        <v>4.7453703703703704E-4</v>
      </c>
      <c r="CY270">
        <v>4.7453703703703704E-4</v>
      </c>
      <c r="CZ270">
        <v>0.1030787037037037</v>
      </c>
      <c r="DA270">
        <v>0.20780092592592592</v>
      </c>
      <c r="DB270">
        <v>60</v>
      </c>
      <c r="DC270">
        <v>190</v>
      </c>
      <c r="DD270">
        <v>11</v>
      </c>
      <c r="DE270" t="s">
        <v>789</v>
      </c>
      <c r="DF270">
        <v>10203</v>
      </c>
      <c r="DG270">
        <v>0.18329999999999999</v>
      </c>
      <c r="DH270">
        <v>2</v>
      </c>
      <c r="DI270">
        <v>0.18179999999999999</v>
      </c>
      <c r="DJ270">
        <v>900</v>
      </c>
      <c r="DK270">
        <v>450</v>
      </c>
      <c r="DL270">
        <v>700</v>
      </c>
      <c r="DM270">
        <v>0.77780000000000005</v>
      </c>
      <c r="DN270">
        <v>0.1002</v>
      </c>
      <c r="DO270">
        <v>84</v>
      </c>
      <c r="DP270">
        <v>700</v>
      </c>
    </row>
    <row r="271" spans="93:120" x14ac:dyDescent="0.25">
      <c r="CO271" t="s">
        <v>637</v>
      </c>
      <c r="CP271" t="s">
        <v>604</v>
      </c>
      <c r="CQ271" t="s">
        <v>41</v>
      </c>
      <c r="CR271">
        <v>46170</v>
      </c>
      <c r="CS271">
        <v>1</v>
      </c>
      <c r="CT271">
        <v>1</v>
      </c>
      <c r="CV271">
        <v>1</v>
      </c>
      <c r="CX271">
        <v>1.9675925925925926E-4</v>
      </c>
      <c r="CY271">
        <v>1.9675925925925926E-4</v>
      </c>
      <c r="CZ271">
        <v>0.12962962962962962</v>
      </c>
      <c r="DA271">
        <v>0.20815972222222223</v>
      </c>
      <c r="DB271">
        <v>45</v>
      </c>
      <c r="DC271">
        <v>112</v>
      </c>
      <c r="DD271">
        <v>13</v>
      </c>
      <c r="DE271" t="s">
        <v>790</v>
      </c>
      <c r="DF271">
        <v>14613</v>
      </c>
      <c r="DG271">
        <v>0.28889999999999999</v>
      </c>
      <c r="DH271">
        <v>3</v>
      </c>
      <c r="DI271">
        <v>0.23080000000000001</v>
      </c>
      <c r="DJ271">
        <v>2830</v>
      </c>
      <c r="DK271">
        <v>943</v>
      </c>
      <c r="DL271">
        <v>2600</v>
      </c>
      <c r="DM271">
        <v>0.91869999999999996</v>
      </c>
      <c r="DN271">
        <v>0.14860000000000001</v>
      </c>
      <c r="DO271">
        <v>84</v>
      </c>
      <c r="DP271">
        <v>1300</v>
      </c>
    </row>
    <row r="272" spans="93:120" x14ac:dyDescent="0.25">
      <c r="CO272" t="s">
        <v>637</v>
      </c>
      <c r="CP272" t="s">
        <v>604</v>
      </c>
      <c r="CQ272" t="s">
        <v>600</v>
      </c>
      <c r="CR272">
        <v>46155</v>
      </c>
      <c r="CS272">
        <v>1</v>
      </c>
      <c r="CT272">
        <v>1</v>
      </c>
      <c r="CV272">
        <v>1</v>
      </c>
      <c r="CX272">
        <v>0</v>
      </c>
      <c r="CY272">
        <v>0</v>
      </c>
      <c r="CZ272">
        <v>0.18722222222222223</v>
      </c>
      <c r="DA272">
        <v>0.16918981481481482</v>
      </c>
      <c r="DB272">
        <v>128</v>
      </c>
      <c r="DC272">
        <v>194</v>
      </c>
      <c r="DD272">
        <v>26</v>
      </c>
      <c r="DE272" t="s">
        <v>730</v>
      </c>
      <c r="DF272">
        <v>14827</v>
      </c>
      <c r="DG272">
        <v>0.2031</v>
      </c>
      <c r="DH272">
        <v>2</v>
      </c>
      <c r="DI272">
        <v>7.6899999999999996E-2</v>
      </c>
      <c r="DJ272">
        <v>2065</v>
      </c>
      <c r="DK272">
        <v>1033</v>
      </c>
      <c r="DL272">
        <v>1000</v>
      </c>
      <c r="DM272">
        <v>0.48430000000000001</v>
      </c>
      <c r="DN272">
        <v>0.15090000000000001</v>
      </c>
      <c r="DO272">
        <v>84</v>
      </c>
      <c r="DP272">
        <v>1000</v>
      </c>
    </row>
    <row r="273" spans="93:120" x14ac:dyDescent="0.25">
      <c r="CO273" t="s">
        <v>637</v>
      </c>
      <c r="CP273" t="s">
        <v>604</v>
      </c>
      <c r="CQ273" t="s">
        <v>599</v>
      </c>
      <c r="CR273">
        <v>46161</v>
      </c>
      <c r="CS273">
        <v>1</v>
      </c>
      <c r="CT273">
        <v>1</v>
      </c>
      <c r="CV273">
        <v>1</v>
      </c>
      <c r="CX273">
        <v>0</v>
      </c>
      <c r="CY273">
        <v>0</v>
      </c>
      <c r="CZ273">
        <v>0.22229166666666667</v>
      </c>
      <c r="DA273">
        <v>0.13604166666666667</v>
      </c>
      <c r="DB273">
        <v>130</v>
      </c>
      <c r="DC273">
        <v>174</v>
      </c>
      <c r="DD273">
        <v>21</v>
      </c>
      <c r="DE273" t="s">
        <v>791</v>
      </c>
      <c r="DF273">
        <v>10603</v>
      </c>
      <c r="DG273">
        <v>0.1615</v>
      </c>
      <c r="DH273">
        <v>1</v>
      </c>
      <c r="DI273">
        <v>4.7600000000000003E-2</v>
      </c>
      <c r="DJ273">
        <v>1850</v>
      </c>
      <c r="DK273">
        <v>1850</v>
      </c>
      <c r="DO273">
        <v>84</v>
      </c>
    </row>
    <row r="274" spans="93:120" x14ac:dyDescent="0.25">
      <c r="CO274" t="s">
        <v>637</v>
      </c>
      <c r="CP274" t="s">
        <v>604</v>
      </c>
      <c r="CQ274" t="s">
        <v>549</v>
      </c>
      <c r="CR274">
        <v>46161</v>
      </c>
      <c r="CS274">
        <v>1</v>
      </c>
      <c r="CT274">
        <v>1</v>
      </c>
      <c r="CV274">
        <v>1</v>
      </c>
      <c r="CX274">
        <v>0</v>
      </c>
      <c r="CY274">
        <v>0</v>
      </c>
      <c r="CZ274">
        <v>0.236875</v>
      </c>
      <c r="DA274">
        <v>0.12975694444444444</v>
      </c>
      <c r="DB274">
        <v>188</v>
      </c>
      <c r="DC274">
        <v>276</v>
      </c>
      <c r="DD274">
        <v>34</v>
      </c>
      <c r="DE274" t="s">
        <v>792</v>
      </c>
      <c r="DF274">
        <v>12157</v>
      </c>
      <c r="DG274">
        <v>0.18090000000000001</v>
      </c>
      <c r="DH274">
        <v>1</v>
      </c>
      <c r="DI274">
        <v>2.9399999999999999E-2</v>
      </c>
      <c r="DJ274">
        <v>2400</v>
      </c>
      <c r="DK274">
        <v>2400</v>
      </c>
      <c r="DL274">
        <v>2400</v>
      </c>
      <c r="DM274">
        <v>1</v>
      </c>
      <c r="DN274">
        <v>9.2799999999999994E-2</v>
      </c>
      <c r="DO274">
        <v>84</v>
      </c>
      <c r="DP274">
        <v>2400</v>
      </c>
    </row>
    <row r="275" spans="93:120" x14ac:dyDescent="0.25">
      <c r="CO275" t="s">
        <v>637</v>
      </c>
      <c r="CP275" t="s">
        <v>604</v>
      </c>
      <c r="CQ275" t="s">
        <v>77</v>
      </c>
      <c r="CR275">
        <v>46171</v>
      </c>
      <c r="CS275">
        <v>1</v>
      </c>
      <c r="CT275">
        <v>1</v>
      </c>
      <c r="CV275">
        <v>1</v>
      </c>
      <c r="CX275">
        <v>2.2685185185185187E-3</v>
      </c>
      <c r="CY275">
        <v>2.2685185185185187E-3</v>
      </c>
      <c r="CZ275">
        <v>0.15855324074074073</v>
      </c>
      <c r="DA275">
        <v>0.20723379629629629</v>
      </c>
      <c r="DB275">
        <v>58</v>
      </c>
      <c r="DC275">
        <v>117</v>
      </c>
      <c r="DD275">
        <v>21</v>
      </c>
      <c r="DE275" t="s">
        <v>793</v>
      </c>
      <c r="DF275">
        <v>32883</v>
      </c>
      <c r="DG275">
        <v>0.36209999999999998</v>
      </c>
      <c r="DH275">
        <v>1</v>
      </c>
      <c r="DI275">
        <v>4.7600000000000003E-2</v>
      </c>
      <c r="DJ275">
        <v>2000</v>
      </c>
      <c r="DK275">
        <v>2000</v>
      </c>
      <c r="DL275">
        <v>2000</v>
      </c>
      <c r="DM275">
        <v>1</v>
      </c>
      <c r="DN275">
        <v>0.13650000000000001</v>
      </c>
      <c r="DO275">
        <v>84</v>
      </c>
      <c r="DP275">
        <v>2000</v>
      </c>
    </row>
    <row r="276" spans="93:120" x14ac:dyDescent="0.25">
      <c r="CO276" t="s">
        <v>637</v>
      </c>
      <c r="CP276" t="s">
        <v>604</v>
      </c>
      <c r="CQ276" t="s">
        <v>55</v>
      </c>
      <c r="CR276">
        <v>46169</v>
      </c>
      <c r="CS276">
        <v>1</v>
      </c>
      <c r="CT276">
        <v>1</v>
      </c>
      <c r="CV276">
        <v>1</v>
      </c>
      <c r="CX276">
        <v>5.7870370370370373E-5</v>
      </c>
      <c r="CY276">
        <v>5.7870370370370373E-5</v>
      </c>
      <c r="CZ276">
        <v>0.21252314814814816</v>
      </c>
      <c r="DA276">
        <v>0.14601851851851852</v>
      </c>
      <c r="DB276">
        <v>174</v>
      </c>
      <c r="DC276">
        <v>244</v>
      </c>
      <c r="DD276">
        <v>19</v>
      </c>
      <c r="DE276" t="s">
        <v>794</v>
      </c>
      <c r="DF276">
        <v>12634</v>
      </c>
      <c r="DG276">
        <v>0.10920000000000001</v>
      </c>
      <c r="DH276">
        <v>2</v>
      </c>
      <c r="DI276">
        <v>0.1053</v>
      </c>
      <c r="DJ276">
        <v>437</v>
      </c>
      <c r="DK276">
        <v>219</v>
      </c>
      <c r="DL276">
        <v>127</v>
      </c>
      <c r="DM276">
        <v>0.29060000000000002</v>
      </c>
      <c r="DN276">
        <v>0.48010000000000003</v>
      </c>
      <c r="DO276">
        <v>84</v>
      </c>
      <c r="DP276">
        <v>127</v>
      </c>
    </row>
    <row r="277" spans="93:120" x14ac:dyDescent="0.25">
      <c r="CO277" t="s">
        <v>637</v>
      </c>
      <c r="CP277" t="s">
        <v>604</v>
      </c>
      <c r="CQ277" t="s">
        <v>78</v>
      </c>
      <c r="CR277">
        <v>46161</v>
      </c>
      <c r="CS277">
        <v>1</v>
      </c>
      <c r="CT277">
        <v>1</v>
      </c>
      <c r="CV277">
        <v>1</v>
      </c>
      <c r="CX277">
        <v>6.9444444444444444E-5</v>
      </c>
      <c r="CY277">
        <v>6.9444444444444444E-5</v>
      </c>
      <c r="CZ277">
        <v>0.21016203703703704</v>
      </c>
      <c r="DA277">
        <v>0.15427083333333333</v>
      </c>
      <c r="DB277">
        <v>103</v>
      </c>
      <c r="DC277">
        <v>197</v>
      </c>
      <c r="DD277">
        <v>38</v>
      </c>
      <c r="DE277" t="s">
        <v>795</v>
      </c>
      <c r="DF277">
        <v>17746</v>
      </c>
      <c r="DG277">
        <v>0.36890000000000001</v>
      </c>
      <c r="DH277">
        <v>2</v>
      </c>
      <c r="DI277">
        <v>5.2600000000000001E-2</v>
      </c>
      <c r="DJ277">
        <v>1090</v>
      </c>
      <c r="DK277">
        <v>545</v>
      </c>
      <c r="DL277">
        <v>360</v>
      </c>
      <c r="DM277">
        <v>0.33029999999999998</v>
      </c>
      <c r="DN277">
        <v>0.1827</v>
      </c>
      <c r="DO277">
        <v>84</v>
      </c>
      <c r="DP277">
        <v>360</v>
      </c>
    </row>
    <row r="278" spans="93:120" x14ac:dyDescent="0.25">
      <c r="CO278" t="s">
        <v>637</v>
      </c>
      <c r="CP278" t="s">
        <v>604</v>
      </c>
      <c r="CQ278" t="s">
        <v>78</v>
      </c>
      <c r="CR278">
        <v>46162</v>
      </c>
      <c r="CS278">
        <v>1</v>
      </c>
      <c r="CT278">
        <v>1</v>
      </c>
      <c r="CV278">
        <v>1</v>
      </c>
      <c r="CX278">
        <v>0</v>
      </c>
      <c r="CY278">
        <v>0</v>
      </c>
      <c r="CZ278">
        <v>0.23363425925925926</v>
      </c>
      <c r="DA278">
        <v>0.14047453703703705</v>
      </c>
      <c r="DB278">
        <v>112</v>
      </c>
      <c r="DC278">
        <v>192</v>
      </c>
      <c r="DD278">
        <v>36</v>
      </c>
      <c r="DE278" t="s">
        <v>796</v>
      </c>
      <c r="DF278">
        <v>16554</v>
      </c>
      <c r="DG278">
        <v>0.32140000000000002</v>
      </c>
      <c r="DH278">
        <v>1</v>
      </c>
      <c r="DI278">
        <v>2.7799999999999998E-2</v>
      </c>
      <c r="DJ278">
        <v>4000</v>
      </c>
      <c r="DK278">
        <v>4000</v>
      </c>
      <c r="DO278">
        <v>84</v>
      </c>
    </row>
    <row r="279" spans="93:120" x14ac:dyDescent="0.25">
      <c r="CO279" t="s">
        <v>637</v>
      </c>
      <c r="CP279" t="s">
        <v>604</v>
      </c>
      <c r="CQ279" t="s">
        <v>78</v>
      </c>
      <c r="CR279">
        <v>46170</v>
      </c>
      <c r="CS279">
        <v>1</v>
      </c>
      <c r="CT279">
        <v>1</v>
      </c>
      <c r="CV279">
        <v>1</v>
      </c>
      <c r="CX279">
        <v>0</v>
      </c>
      <c r="CY279">
        <v>0</v>
      </c>
      <c r="CZ279">
        <v>0.15570601851851851</v>
      </c>
      <c r="DA279">
        <v>0.18672453703703704</v>
      </c>
      <c r="DB279">
        <v>66</v>
      </c>
      <c r="DC279">
        <v>137</v>
      </c>
      <c r="DD279">
        <v>17</v>
      </c>
      <c r="DE279" t="s">
        <v>731</v>
      </c>
      <c r="DF279">
        <v>13877</v>
      </c>
      <c r="DG279">
        <v>0.2576</v>
      </c>
      <c r="DH279">
        <v>1</v>
      </c>
      <c r="DI279">
        <v>5.8799999999999998E-2</v>
      </c>
      <c r="DJ279">
        <v>1700</v>
      </c>
      <c r="DK279">
        <v>1700</v>
      </c>
      <c r="DL279">
        <v>1700</v>
      </c>
      <c r="DM279">
        <v>1</v>
      </c>
      <c r="DN279">
        <v>9.3899999999999997E-2</v>
      </c>
      <c r="DO279">
        <v>84</v>
      </c>
      <c r="DP279">
        <v>1700</v>
      </c>
    </row>
    <row r="280" spans="93:120" x14ac:dyDescent="0.25">
      <c r="CO280" t="s">
        <v>637</v>
      </c>
      <c r="CP280" t="s">
        <v>604</v>
      </c>
      <c r="CQ280" t="s">
        <v>48</v>
      </c>
      <c r="CR280">
        <v>46157</v>
      </c>
      <c r="CS280">
        <v>1</v>
      </c>
      <c r="CT280">
        <v>1</v>
      </c>
      <c r="CV280">
        <v>1</v>
      </c>
      <c r="CX280">
        <v>0</v>
      </c>
      <c r="CY280">
        <v>0</v>
      </c>
      <c r="CZ280">
        <v>0.24538194444444444</v>
      </c>
      <c r="DA280">
        <v>9.4120370370370368E-2</v>
      </c>
      <c r="DB280">
        <v>59</v>
      </c>
      <c r="DC280">
        <v>77</v>
      </c>
      <c r="DD280">
        <v>18</v>
      </c>
      <c r="DE280" t="s">
        <v>797</v>
      </c>
      <c r="DF280">
        <v>22490</v>
      </c>
      <c r="DG280">
        <v>0.30509999999999998</v>
      </c>
      <c r="DH280">
        <v>1</v>
      </c>
      <c r="DI280">
        <v>5.5599999999999997E-2</v>
      </c>
      <c r="DJ280">
        <v>1350</v>
      </c>
      <c r="DK280">
        <v>1350</v>
      </c>
      <c r="DL280">
        <v>1350</v>
      </c>
      <c r="DM280">
        <v>1</v>
      </c>
      <c r="DN280">
        <v>0.105</v>
      </c>
      <c r="DO280">
        <v>84</v>
      </c>
      <c r="DP280">
        <v>1350</v>
      </c>
    </row>
    <row r="281" spans="93:120" x14ac:dyDescent="0.25">
      <c r="CO281" t="s">
        <v>637</v>
      </c>
      <c r="CP281" t="s">
        <v>3</v>
      </c>
      <c r="CQ281" t="s">
        <v>58</v>
      </c>
      <c r="CR281">
        <v>46147</v>
      </c>
      <c r="CS281">
        <v>1</v>
      </c>
      <c r="CT281">
        <v>1</v>
      </c>
      <c r="CV281">
        <v>1</v>
      </c>
      <c r="CX281">
        <v>6.9444444444444444E-5</v>
      </c>
      <c r="CY281">
        <v>6.9444444444444444E-5</v>
      </c>
      <c r="CZ281">
        <v>0.26056712962962963</v>
      </c>
      <c r="DA281">
        <v>8.7523148148148142E-2</v>
      </c>
      <c r="DB281">
        <v>115</v>
      </c>
      <c r="DC281">
        <v>259</v>
      </c>
      <c r="DD281">
        <v>30</v>
      </c>
      <c r="DE281" t="s">
        <v>675</v>
      </c>
      <c r="DF281">
        <v>17825</v>
      </c>
      <c r="DG281">
        <v>0.26090000000000002</v>
      </c>
      <c r="DH281">
        <v>1</v>
      </c>
      <c r="DI281">
        <v>3.3300000000000003E-2</v>
      </c>
      <c r="DJ281">
        <v>390</v>
      </c>
      <c r="DK281">
        <v>390</v>
      </c>
      <c r="DL281">
        <v>390</v>
      </c>
      <c r="DM281">
        <v>1</v>
      </c>
      <c r="DN281">
        <v>1.0068999999999999</v>
      </c>
      <c r="DO281">
        <v>84</v>
      </c>
      <c r="DP281">
        <v>390</v>
      </c>
    </row>
    <row r="282" spans="93:120" x14ac:dyDescent="0.25">
      <c r="CO282" t="s">
        <v>637</v>
      </c>
      <c r="CP282" t="s">
        <v>3</v>
      </c>
      <c r="CQ282" t="s">
        <v>58</v>
      </c>
      <c r="CR282">
        <v>46167</v>
      </c>
      <c r="CS282">
        <v>1</v>
      </c>
      <c r="CT282">
        <v>1</v>
      </c>
      <c r="CV282">
        <v>1</v>
      </c>
      <c r="CX282">
        <v>9.2592592592592588E-5</v>
      </c>
      <c r="CY282">
        <v>9.2592592592592588E-5</v>
      </c>
      <c r="CZ282">
        <v>0.15259259259259259</v>
      </c>
      <c r="DA282">
        <v>0.20701388888888889</v>
      </c>
      <c r="DB282">
        <v>101</v>
      </c>
      <c r="DC282">
        <v>232</v>
      </c>
      <c r="DD282">
        <v>34</v>
      </c>
      <c r="DE282" t="s">
        <v>798</v>
      </c>
      <c r="DF282">
        <v>23713</v>
      </c>
      <c r="DG282">
        <v>0.33660000000000001</v>
      </c>
      <c r="DH282">
        <v>1</v>
      </c>
      <c r="DI282">
        <v>2.9399999999999999E-2</v>
      </c>
      <c r="DJ282">
        <v>1200</v>
      </c>
      <c r="DK282">
        <v>1200</v>
      </c>
      <c r="DL282">
        <v>1200</v>
      </c>
      <c r="DM282">
        <v>1</v>
      </c>
      <c r="DN282">
        <v>0.14399999999999999</v>
      </c>
      <c r="DO282">
        <v>84</v>
      </c>
      <c r="DP282">
        <v>1200</v>
      </c>
    </row>
    <row r="283" spans="93:120" x14ac:dyDescent="0.25">
      <c r="CO283" t="s">
        <v>637</v>
      </c>
      <c r="CP283" t="s">
        <v>3</v>
      </c>
      <c r="CQ283" t="s">
        <v>85</v>
      </c>
      <c r="CR283">
        <v>46164</v>
      </c>
      <c r="CS283">
        <v>1</v>
      </c>
      <c r="CT283">
        <v>1</v>
      </c>
      <c r="CV283">
        <v>1</v>
      </c>
      <c r="CX283">
        <v>9.2592592592592588E-5</v>
      </c>
      <c r="CY283">
        <v>9.2592592592592588E-5</v>
      </c>
      <c r="CZ283">
        <v>0.21434027777777778</v>
      </c>
      <c r="DA283">
        <v>0.12797453703703704</v>
      </c>
      <c r="DB283">
        <v>59</v>
      </c>
      <c r="DC283">
        <v>136</v>
      </c>
      <c r="DD283">
        <v>14</v>
      </c>
      <c r="DE283" t="s">
        <v>799</v>
      </c>
      <c r="DF283">
        <v>30577</v>
      </c>
      <c r="DG283">
        <v>0.23730000000000001</v>
      </c>
      <c r="DH283">
        <v>2</v>
      </c>
      <c r="DI283">
        <v>0.1429</v>
      </c>
      <c r="DJ283">
        <v>5350</v>
      </c>
      <c r="DK283">
        <v>2675</v>
      </c>
      <c r="DL283">
        <v>5000</v>
      </c>
      <c r="DM283">
        <v>0.93459999999999999</v>
      </c>
      <c r="DN283">
        <v>0.10829999999999999</v>
      </c>
      <c r="DO283">
        <v>84</v>
      </c>
      <c r="DP283">
        <v>5000</v>
      </c>
    </row>
    <row r="284" spans="93:120" x14ac:dyDescent="0.25">
      <c r="CO284" t="s">
        <v>637</v>
      </c>
      <c r="CP284" t="s">
        <v>3</v>
      </c>
      <c r="CQ284" t="s">
        <v>32</v>
      </c>
      <c r="CR284">
        <v>46169</v>
      </c>
      <c r="CS284">
        <v>1</v>
      </c>
      <c r="CT284">
        <v>1</v>
      </c>
      <c r="CV284">
        <v>1</v>
      </c>
      <c r="CX284">
        <v>1.712962962962963E-3</v>
      </c>
      <c r="CY284">
        <v>1.712962962962963E-3</v>
      </c>
      <c r="CZ284">
        <v>0.1789351851851852</v>
      </c>
      <c r="DA284">
        <v>0.15100694444444446</v>
      </c>
      <c r="DB284">
        <v>133</v>
      </c>
      <c r="DC284">
        <v>232</v>
      </c>
      <c r="DD284">
        <v>23</v>
      </c>
      <c r="DE284" t="s">
        <v>800</v>
      </c>
      <c r="DF284">
        <v>41352</v>
      </c>
      <c r="DG284">
        <v>0.1729</v>
      </c>
      <c r="DH284">
        <v>1</v>
      </c>
      <c r="DI284">
        <v>4.3499999999999997E-2</v>
      </c>
      <c r="DJ284">
        <v>300</v>
      </c>
      <c r="DK284">
        <v>300</v>
      </c>
      <c r="DL284">
        <v>300</v>
      </c>
      <c r="DM284">
        <v>1</v>
      </c>
      <c r="DN284">
        <v>0.97889999999999999</v>
      </c>
      <c r="DO284">
        <v>84</v>
      </c>
      <c r="DP284">
        <v>300</v>
      </c>
    </row>
    <row r="285" spans="93:120" x14ac:dyDescent="0.25">
      <c r="CO285" t="s">
        <v>637</v>
      </c>
      <c r="CP285" t="s">
        <v>3</v>
      </c>
      <c r="CQ285" t="s">
        <v>564</v>
      </c>
      <c r="CR285">
        <v>46168</v>
      </c>
      <c r="CS285">
        <v>1</v>
      </c>
      <c r="CT285">
        <v>1</v>
      </c>
      <c r="CV285">
        <v>1</v>
      </c>
      <c r="CX285">
        <v>0</v>
      </c>
      <c r="CY285">
        <v>0</v>
      </c>
      <c r="CZ285">
        <v>0.18234953703703705</v>
      </c>
      <c r="DA285">
        <v>0.16069444444444445</v>
      </c>
      <c r="DB285">
        <v>133</v>
      </c>
      <c r="DC285">
        <v>219</v>
      </c>
      <c r="DD285">
        <v>30</v>
      </c>
      <c r="DE285" t="s">
        <v>677</v>
      </c>
      <c r="DF285">
        <v>28759</v>
      </c>
      <c r="DG285">
        <v>0.22559999999999999</v>
      </c>
      <c r="DH285">
        <v>3</v>
      </c>
      <c r="DI285">
        <v>0.1</v>
      </c>
      <c r="DJ285">
        <v>19980</v>
      </c>
      <c r="DK285">
        <v>6660</v>
      </c>
      <c r="DL285">
        <v>19300</v>
      </c>
      <c r="DM285">
        <v>0.96599999999999997</v>
      </c>
      <c r="DN285">
        <v>0.10440000000000001</v>
      </c>
      <c r="DO285">
        <v>84</v>
      </c>
      <c r="DP285">
        <v>9650</v>
      </c>
    </row>
    <row r="286" spans="93:120" x14ac:dyDescent="0.25">
      <c r="CO286" t="s">
        <v>637</v>
      </c>
      <c r="CP286" t="s">
        <v>3</v>
      </c>
      <c r="CQ286" t="s">
        <v>96</v>
      </c>
      <c r="CR286">
        <v>46156</v>
      </c>
      <c r="CS286">
        <v>1</v>
      </c>
      <c r="CT286">
        <v>1</v>
      </c>
      <c r="CV286">
        <v>1</v>
      </c>
      <c r="CX286">
        <v>0</v>
      </c>
      <c r="CY286">
        <v>0</v>
      </c>
      <c r="CZ286">
        <v>0.17076388888888888</v>
      </c>
      <c r="DA286">
        <v>0.15162037037037038</v>
      </c>
      <c r="DB286">
        <v>95</v>
      </c>
      <c r="DC286">
        <v>226</v>
      </c>
      <c r="DD286">
        <v>31</v>
      </c>
      <c r="DE286" t="s">
        <v>801</v>
      </c>
      <c r="DF286">
        <v>19374</v>
      </c>
      <c r="DG286">
        <v>0.32629999999999998</v>
      </c>
      <c r="DH286">
        <v>1</v>
      </c>
      <c r="DI286">
        <v>3.2300000000000002E-2</v>
      </c>
      <c r="DJ286">
        <v>3000</v>
      </c>
      <c r="DK286">
        <v>3000</v>
      </c>
      <c r="DL286">
        <v>1000</v>
      </c>
      <c r="DM286">
        <v>0.33329999999999999</v>
      </c>
      <c r="DN286">
        <v>5.9700000000000003E-2</v>
      </c>
      <c r="DO286">
        <v>84</v>
      </c>
      <c r="DP286">
        <v>1000</v>
      </c>
    </row>
    <row r="287" spans="93:120" x14ac:dyDescent="0.25">
      <c r="CO287" t="s">
        <v>637</v>
      </c>
      <c r="CP287" t="s">
        <v>3</v>
      </c>
      <c r="CQ287" t="s">
        <v>96</v>
      </c>
      <c r="CR287">
        <v>46171</v>
      </c>
      <c r="CS287">
        <v>1</v>
      </c>
      <c r="CT287">
        <v>1</v>
      </c>
      <c r="CV287">
        <v>1</v>
      </c>
      <c r="CX287">
        <v>1.5509259259259259E-3</v>
      </c>
      <c r="CY287">
        <v>1.5509259259259259E-3</v>
      </c>
      <c r="CZ287">
        <v>0.16062499999999999</v>
      </c>
      <c r="DA287">
        <v>0.21244212962962963</v>
      </c>
      <c r="DB287">
        <v>81</v>
      </c>
      <c r="DC287">
        <v>152</v>
      </c>
      <c r="DD287">
        <v>15</v>
      </c>
      <c r="DE287" t="s">
        <v>745</v>
      </c>
      <c r="DF287">
        <v>13954</v>
      </c>
      <c r="DG287">
        <v>0.1852</v>
      </c>
      <c r="DH287">
        <v>1</v>
      </c>
      <c r="DI287">
        <v>6.6699999999999995E-2</v>
      </c>
      <c r="DJ287">
        <v>4000</v>
      </c>
      <c r="DK287">
        <v>4000</v>
      </c>
      <c r="DL287">
        <v>4000</v>
      </c>
      <c r="DM287">
        <v>1</v>
      </c>
      <c r="DN287">
        <v>0.18340000000000001</v>
      </c>
      <c r="DO287">
        <v>84</v>
      </c>
      <c r="DP287">
        <v>4000</v>
      </c>
    </row>
    <row r="288" spans="93:120" x14ac:dyDescent="0.25">
      <c r="CO288" t="s">
        <v>637</v>
      </c>
      <c r="CP288" t="s">
        <v>3</v>
      </c>
      <c r="CQ288" t="s">
        <v>68</v>
      </c>
      <c r="CR288">
        <v>46155</v>
      </c>
      <c r="CS288">
        <v>1</v>
      </c>
      <c r="CT288">
        <v>1</v>
      </c>
      <c r="CV288">
        <v>1</v>
      </c>
      <c r="CX288">
        <v>3.5879629629629629E-4</v>
      </c>
      <c r="CY288">
        <v>3.5879629629629629E-4</v>
      </c>
      <c r="CZ288">
        <v>0.17993055555555557</v>
      </c>
      <c r="DA288">
        <v>0.12856481481481483</v>
      </c>
      <c r="DB288">
        <v>74</v>
      </c>
      <c r="DC288">
        <v>163</v>
      </c>
      <c r="DD288">
        <v>26</v>
      </c>
      <c r="DE288" t="s">
        <v>802</v>
      </c>
      <c r="DF288">
        <v>32144</v>
      </c>
      <c r="DG288">
        <v>0.35139999999999999</v>
      </c>
      <c r="DH288">
        <v>1</v>
      </c>
      <c r="DI288">
        <v>3.85E-2</v>
      </c>
      <c r="DJ288">
        <v>3800</v>
      </c>
      <c r="DK288">
        <v>3800</v>
      </c>
      <c r="DL288">
        <v>3800</v>
      </c>
      <c r="DM288">
        <v>1</v>
      </c>
      <c r="DN288">
        <v>0.31119999999999998</v>
      </c>
      <c r="DO288">
        <v>84</v>
      </c>
      <c r="DP288">
        <v>3800</v>
      </c>
    </row>
    <row r="289" spans="93:120" x14ac:dyDescent="0.25">
      <c r="CO289" t="s">
        <v>637</v>
      </c>
      <c r="CP289" t="s">
        <v>3</v>
      </c>
      <c r="CQ289" t="s">
        <v>68</v>
      </c>
      <c r="CR289">
        <v>46168</v>
      </c>
      <c r="CS289">
        <v>1</v>
      </c>
      <c r="CT289">
        <v>1</v>
      </c>
      <c r="CV289">
        <v>1</v>
      </c>
      <c r="CX289">
        <v>9.2592592592592588E-5</v>
      </c>
      <c r="CY289">
        <v>9.2592592592592588E-5</v>
      </c>
      <c r="CZ289">
        <v>0.1661111111111111</v>
      </c>
      <c r="DA289">
        <v>0.14372685185185186</v>
      </c>
      <c r="DB289">
        <v>80</v>
      </c>
      <c r="DC289">
        <v>148</v>
      </c>
      <c r="DD289">
        <v>37</v>
      </c>
      <c r="DE289" t="s">
        <v>803</v>
      </c>
      <c r="DF289">
        <v>24724</v>
      </c>
      <c r="DG289">
        <v>0.46250000000000002</v>
      </c>
      <c r="DH289">
        <v>1</v>
      </c>
      <c r="DI289">
        <v>2.7E-2</v>
      </c>
      <c r="DJ289">
        <v>300</v>
      </c>
      <c r="DK289">
        <v>300</v>
      </c>
      <c r="DL289">
        <v>300</v>
      </c>
      <c r="DM289">
        <v>1</v>
      </c>
      <c r="DN289">
        <v>0.41599999999999998</v>
      </c>
      <c r="DO289">
        <v>84</v>
      </c>
      <c r="DP289">
        <v>300</v>
      </c>
    </row>
    <row r="290" spans="93:120" x14ac:dyDescent="0.25">
      <c r="CO290" t="s">
        <v>637</v>
      </c>
      <c r="CP290" t="s">
        <v>3</v>
      </c>
      <c r="CQ290" t="s">
        <v>29</v>
      </c>
      <c r="CR290">
        <v>46163</v>
      </c>
      <c r="CS290">
        <v>1</v>
      </c>
      <c r="CT290">
        <v>1</v>
      </c>
      <c r="CV290">
        <v>1</v>
      </c>
      <c r="CX290">
        <v>3.9351851851851852E-4</v>
      </c>
      <c r="CY290">
        <v>3.9351851851851852E-4</v>
      </c>
      <c r="CZ290">
        <v>0.18938657407407408</v>
      </c>
      <c r="DA290">
        <v>0.13819444444444445</v>
      </c>
      <c r="DB290">
        <v>99</v>
      </c>
      <c r="DC290">
        <v>210</v>
      </c>
      <c r="DD290">
        <v>26</v>
      </c>
      <c r="DE290" t="s">
        <v>804</v>
      </c>
      <c r="DF290">
        <v>17299</v>
      </c>
      <c r="DG290">
        <v>0.2626</v>
      </c>
      <c r="DH290">
        <v>1</v>
      </c>
      <c r="DI290">
        <v>3.85E-2</v>
      </c>
      <c r="DJ290">
        <v>1200</v>
      </c>
      <c r="DK290">
        <v>1200</v>
      </c>
      <c r="DL290">
        <v>1200</v>
      </c>
      <c r="DM290">
        <v>1</v>
      </c>
      <c r="DN290">
        <v>0.1144</v>
      </c>
      <c r="DO290">
        <v>84</v>
      </c>
      <c r="DP290">
        <v>1200</v>
      </c>
    </row>
    <row r="291" spans="93:120" x14ac:dyDescent="0.25">
      <c r="CO291" t="s">
        <v>637</v>
      </c>
      <c r="CP291" t="s">
        <v>3</v>
      </c>
      <c r="CQ291" t="s">
        <v>79</v>
      </c>
      <c r="CR291">
        <v>46162</v>
      </c>
      <c r="CS291">
        <v>1</v>
      </c>
      <c r="CT291">
        <v>1</v>
      </c>
      <c r="CV291">
        <v>1</v>
      </c>
      <c r="CX291">
        <v>2.6620370370370372E-4</v>
      </c>
      <c r="CY291">
        <v>2.6620370370370372E-4</v>
      </c>
      <c r="CZ291">
        <v>0.26243055555555556</v>
      </c>
      <c r="DA291">
        <v>0.11650462962962962</v>
      </c>
      <c r="DB291">
        <v>100</v>
      </c>
      <c r="DC291">
        <v>205</v>
      </c>
      <c r="DD291">
        <v>26</v>
      </c>
      <c r="DE291" t="s">
        <v>782</v>
      </c>
      <c r="DF291">
        <v>33500</v>
      </c>
      <c r="DG291">
        <v>0.26</v>
      </c>
      <c r="DH291">
        <v>2</v>
      </c>
      <c r="DI291">
        <v>7.6899999999999996E-2</v>
      </c>
      <c r="DJ291">
        <v>15450</v>
      </c>
      <c r="DK291">
        <v>7725</v>
      </c>
      <c r="DL291">
        <v>15000</v>
      </c>
      <c r="DM291">
        <v>0.97089999999999999</v>
      </c>
      <c r="DN291">
        <v>0.20269999999999999</v>
      </c>
      <c r="DO291">
        <v>84</v>
      </c>
      <c r="DP291">
        <v>15000</v>
      </c>
    </row>
    <row r="292" spans="93:120" x14ac:dyDescent="0.25">
      <c r="CO292" t="s">
        <v>637</v>
      </c>
      <c r="CP292" t="s">
        <v>2</v>
      </c>
      <c r="CQ292" t="s">
        <v>13</v>
      </c>
      <c r="CR292">
        <v>46160</v>
      </c>
      <c r="CS292">
        <v>1</v>
      </c>
      <c r="CT292">
        <v>1</v>
      </c>
      <c r="CV292">
        <v>1</v>
      </c>
      <c r="CX292">
        <v>2.0833333333333335E-4</v>
      </c>
      <c r="CY292">
        <v>2.0833333333333335E-4</v>
      </c>
      <c r="CZ292">
        <v>0.2092013888888889</v>
      </c>
      <c r="DA292">
        <v>0.12605324074074073</v>
      </c>
      <c r="DB292">
        <v>72</v>
      </c>
      <c r="DC292">
        <v>152</v>
      </c>
      <c r="DD292">
        <v>13</v>
      </c>
      <c r="DE292" t="s">
        <v>714</v>
      </c>
      <c r="DF292">
        <v>29580</v>
      </c>
      <c r="DG292">
        <v>0.18060000000000001</v>
      </c>
      <c r="DH292">
        <v>1</v>
      </c>
      <c r="DI292">
        <v>7.6899999999999996E-2</v>
      </c>
      <c r="DJ292">
        <v>1000</v>
      </c>
      <c r="DK292">
        <v>1000</v>
      </c>
      <c r="DO292">
        <v>82</v>
      </c>
    </row>
    <row r="293" spans="93:120" x14ac:dyDescent="0.25">
      <c r="CO293" t="s">
        <v>637</v>
      </c>
      <c r="CP293" t="s">
        <v>2</v>
      </c>
      <c r="CQ293" t="s">
        <v>13</v>
      </c>
      <c r="CR293">
        <v>46164</v>
      </c>
      <c r="CS293">
        <v>1</v>
      </c>
      <c r="CT293">
        <v>1</v>
      </c>
      <c r="CV293">
        <v>1</v>
      </c>
      <c r="CX293">
        <v>4.0509259259259258E-4</v>
      </c>
      <c r="CY293">
        <v>4.0509259259259258E-4</v>
      </c>
      <c r="CZ293">
        <v>0.19883101851851853</v>
      </c>
      <c r="DA293">
        <v>0.10391203703703704</v>
      </c>
      <c r="DB293">
        <v>67</v>
      </c>
      <c r="DC293">
        <v>160</v>
      </c>
      <c r="DD293">
        <v>9</v>
      </c>
      <c r="DE293" t="s">
        <v>700</v>
      </c>
      <c r="DF293">
        <v>64288</v>
      </c>
      <c r="DG293">
        <v>0.1343</v>
      </c>
      <c r="DH293">
        <v>2</v>
      </c>
      <c r="DI293">
        <v>0.22220000000000001</v>
      </c>
      <c r="DJ293">
        <v>4800</v>
      </c>
      <c r="DK293">
        <v>2400</v>
      </c>
      <c r="DL293">
        <v>3800</v>
      </c>
      <c r="DM293">
        <v>0.79169999999999996</v>
      </c>
      <c r="DN293">
        <v>0.1103</v>
      </c>
      <c r="DO293">
        <v>82</v>
      </c>
      <c r="DP293">
        <v>3800</v>
      </c>
    </row>
    <row r="294" spans="93:120" x14ac:dyDescent="0.25">
      <c r="CO294" t="s">
        <v>637</v>
      </c>
      <c r="CP294" t="s">
        <v>2</v>
      </c>
      <c r="CQ294" t="s">
        <v>13</v>
      </c>
      <c r="CR294">
        <v>46167</v>
      </c>
      <c r="CS294">
        <v>1</v>
      </c>
      <c r="CT294">
        <v>1</v>
      </c>
      <c r="CV294">
        <v>1</v>
      </c>
      <c r="CX294">
        <v>3.1250000000000001E-4</v>
      </c>
      <c r="CY294">
        <v>3.1250000000000001E-4</v>
      </c>
      <c r="CZ294">
        <v>0.16214120370370369</v>
      </c>
      <c r="DA294">
        <v>0.16377314814814814</v>
      </c>
      <c r="DB294">
        <v>77</v>
      </c>
      <c r="DC294">
        <v>157</v>
      </c>
      <c r="DD294">
        <v>17</v>
      </c>
      <c r="DE294" t="s">
        <v>805</v>
      </c>
      <c r="DF294">
        <v>47029</v>
      </c>
      <c r="DG294">
        <v>0.2208</v>
      </c>
      <c r="DH294">
        <v>2</v>
      </c>
      <c r="DI294">
        <v>0.1176</v>
      </c>
      <c r="DJ294">
        <v>9000</v>
      </c>
      <c r="DK294">
        <v>4500</v>
      </c>
      <c r="DL294">
        <v>9000</v>
      </c>
      <c r="DM294">
        <v>1</v>
      </c>
      <c r="DN294">
        <v>0.13220000000000001</v>
      </c>
      <c r="DO294">
        <v>82</v>
      </c>
      <c r="DP294">
        <v>4500</v>
      </c>
    </row>
    <row r="295" spans="93:120" x14ac:dyDescent="0.25">
      <c r="CO295" t="s">
        <v>637</v>
      </c>
      <c r="CP295" t="s">
        <v>2</v>
      </c>
      <c r="CQ295" t="s">
        <v>10</v>
      </c>
      <c r="CR295">
        <v>46157</v>
      </c>
      <c r="CS295">
        <v>1</v>
      </c>
      <c r="CT295">
        <v>1</v>
      </c>
      <c r="CV295">
        <v>1</v>
      </c>
      <c r="CX295">
        <v>1.273148148148148E-4</v>
      </c>
      <c r="CY295">
        <v>1.273148148148148E-4</v>
      </c>
      <c r="CZ295">
        <v>0.31769675925925928</v>
      </c>
      <c r="DA295">
        <v>2.1840277777777778E-2</v>
      </c>
      <c r="DB295">
        <v>104</v>
      </c>
      <c r="DC295">
        <v>158</v>
      </c>
      <c r="DD295">
        <v>17</v>
      </c>
      <c r="DE295" t="s">
        <v>747</v>
      </c>
      <c r="DF295">
        <v>20608</v>
      </c>
      <c r="DG295">
        <v>0.16350000000000001</v>
      </c>
      <c r="DH295">
        <v>1</v>
      </c>
      <c r="DI295">
        <v>5.8799999999999998E-2</v>
      </c>
      <c r="DJ295">
        <v>2500</v>
      </c>
      <c r="DK295">
        <v>2500</v>
      </c>
      <c r="DL295">
        <v>2500</v>
      </c>
      <c r="DM295">
        <v>1</v>
      </c>
      <c r="DN295">
        <v>0.17269999999999999</v>
      </c>
      <c r="DO295">
        <v>82</v>
      </c>
      <c r="DP295">
        <v>2500</v>
      </c>
    </row>
    <row r="296" spans="93:120" x14ac:dyDescent="0.25">
      <c r="CO296" t="s">
        <v>637</v>
      </c>
      <c r="CP296" t="s">
        <v>6</v>
      </c>
      <c r="CQ296" t="s">
        <v>19</v>
      </c>
      <c r="CR296">
        <v>46167</v>
      </c>
      <c r="CS296">
        <v>1</v>
      </c>
      <c r="CT296">
        <v>1</v>
      </c>
      <c r="CV296">
        <v>1</v>
      </c>
      <c r="CX296">
        <v>1.3888888888888889E-4</v>
      </c>
      <c r="CY296">
        <v>1.3888888888888889E-4</v>
      </c>
      <c r="CZ296">
        <v>0.17785879629629631</v>
      </c>
      <c r="DA296">
        <v>0.15152777777777779</v>
      </c>
      <c r="DB296">
        <v>175</v>
      </c>
      <c r="DC296">
        <v>282</v>
      </c>
      <c r="DD296">
        <v>31</v>
      </c>
      <c r="DE296" t="s">
        <v>777</v>
      </c>
      <c r="DF296">
        <v>28677</v>
      </c>
      <c r="DG296">
        <v>0.17710000000000001</v>
      </c>
      <c r="DH296">
        <v>1</v>
      </c>
      <c r="DI296">
        <v>3.2300000000000002E-2</v>
      </c>
      <c r="DJ296">
        <v>480</v>
      </c>
      <c r="DK296">
        <v>480</v>
      </c>
      <c r="DL296">
        <v>480</v>
      </c>
      <c r="DM296">
        <v>1</v>
      </c>
      <c r="DN296">
        <v>0.85709999999999997</v>
      </c>
      <c r="DO296">
        <v>82</v>
      </c>
      <c r="DP296">
        <v>480</v>
      </c>
    </row>
    <row r="297" spans="93:120" x14ac:dyDescent="0.25">
      <c r="CO297" t="s">
        <v>637</v>
      </c>
      <c r="CP297" t="s">
        <v>6</v>
      </c>
      <c r="CQ297" t="s">
        <v>35</v>
      </c>
      <c r="CR297">
        <v>46161</v>
      </c>
      <c r="CS297">
        <v>1</v>
      </c>
      <c r="CT297">
        <v>1</v>
      </c>
      <c r="CV297">
        <v>1</v>
      </c>
      <c r="CX297">
        <v>1.6203703703703703E-4</v>
      </c>
      <c r="CY297">
        <v>1.6203703703703703E-4</v>
      </c>
      <c r="CZ297">
        <v>0.16980324074074074</v>
      </c>
      <c r="DA297">
        <v>0.18258101851851852</v>
      </c>
      <c r="DB297">
        <v>51</v>
      </c>
      <c r="DC297">
        <v>106</v>
      </c>
      <c r="DD297">
        <v>18</v>
      </c>
      <c r="DE297">
        <v>2</v>
      </c>
      <c r="DF297">
        <v>46162</v>
      </c>
      <c r="DG297">
        <v>0.35289999999999999</v>
      </c>
      <c r="DH297">
        <v>4</v>
      </c>
      <c r="DI297">
        <v>0.22220000000000001</v>
      </c>
      <c r="DJ297">
        <v>3260</v>
      </c>
      <c r="DK297">
        <v>815</v>
      </c>
      <c r="DL297">
        <v>2660</v>
      </c>
      <c r="DM297">
        <v>0.81599999999999995</v>
      </c>
      <c r="DN297">
        <v>0.2792</v>
      </c>
      <c r="DO297">
        <v>82</v>
      </c>
      <c r="DP297">
        <v>887</v>
      </c>
    </row>
    <row r="298" spans="93:120" x14ac:dyDescent="0.25">
      <c r="CO298" t="s">
        <v>637</v>
      </c>
      <c r="CP298" t="s">
        <v>6</v>
      </c>
      <c r="CQ298" t="s">
        <v>35</v>
      </c>
      <c r="CR298">
        <v>46171</v>
      </c>
      <c r="CS298">
        <v>1</v>
      </c>
      <c r="CT298">
        <v>1</v>
      </c>
      <c r="CV298">
        <v>1</v>
      </c>
      <c r="CX298">
        <v>1.0416666666666667E-4</v>
      </c>
      <c r="CY298">
        <v>1.0416666666666667E-4</v>
      </c>
      <c r="CZ298">
        <v>9.5740740740740737E-2</v>
      </c>
      <c r="DA298">
        <v>0.28202546296296294</v>
      </c>
      <c r="DB298">
        <v>39</v>
      </c>
      <c r="DC298">
        <v>104</v>
      </c>
      <c r="DD298">
        <v>16</v>
      </c>
      <c r="DE298">
        <v>1.625</v>
      </c>
      <c r="DF298">
        <v>43863</v>
      </c>
      <c r="DG298">
        <v>0.4103</v>
      </c>
      <c r="DH298">
        <v>2</v>
      </c>
      <c r="DI298">
        <v>0.125</v>
      </c>
      <c r="DJ298">
        <v>6800</v>
      </c>
      <c r="DK298">
        <v>3400</v>
      </c>
      <c r="DL298">
        <v>6800</v>
      </c>
      <c r="DM298">
        <v>1</v>
      </c>
      <c r="DN298">
        <v>0.10340000000000001</v>
      </c>
      <c r="DO298">
        <v>82</v>
      </c>
      <c r="DP298">
        <v>3400</v>
      </c>
    </row>
    <row r="299" spans="93:120" x14ac:dyDescent="0.25">
      <c r="CO299" t="s">
        <v>637</v>
      </c>
      <c r="CP299" t="s">
        <v>6</v>
      </c>
      <c r="CQ299" t="s">
        <v>34</v>
      </c>
      <c r="CR299">
        <v>46149</v>
      </c>
      <c r="CS299">
        <v>1</v>
      </c>
      <c r="CT299">
        <v>1</v>
      </c>
      <c r="CV299">
        <v>1</v>
      </c>
      <c r="CX299">
        <v>1.0416666666666667E-4</v>
      </c>
      <c r="CY299">
        <v>1.0416666666666667E-4</v>
      </c>
      <c r="CZ299">
        <v>0.21621527777777777</v>
      </c>
      <c r="DA299">
        <v>0.12431712962962962</v>
      </c>
      <c r="DB299">
        <v>181</v>
      </c>
      <c r="DC299">
        <v>208</v>
      </c>
      <c r="DD299">
        <v>14</v>
      </c>
      <c r="DE299" t="s">
        <v>765</v>
      </c>
      <c r="DF299">
        <v>19998</v>
      </c>
      <c r="DG299">
        <v>7.7299999999999994E-2</v>
      </c>
      <c r="DH299">
        <v>1</v>
      </c>
      <c r="DI299">
        <v>7.1400000000000005E-2</v>
      </c>
      <c r="DJ299">
        <v>6000</v>
      </c>
      <c r="DK299">
        <v>6000</v>
      </c>
      <c r="DL299">
        <v>6000</v>
      </c>
      <c r="DM299">
        <v>1</v>
      </c>
      <c r="DN299">
        <v>0.34960000000000002</v>
      </c>
      <c r="DO299">
        <v>82</v>
      </c>
      <c r="DP299">
        <v>6000</v>
      </c>
    </row>
    <row r="300" spans="93:120" x14ac:dyDescent="0.25">
      <c r="CO300" t="s">
        <v>637</v>
      </c>
      <c r="CP300" t="s">
        <v>6</v>
      </c>
      <c r="CQ300" t="s">
        <v>34</v>
      </c>
      <c r="CR300">
        <v>46157</v>
      </c>
      <c r="CS300">
        <v>1</v>
      </c>
      <c r="CT300">
        <v>1</v>
      </c>
      <c r="CV300">
        <v>1</v>
      </c>
      <c r="CX300">
        <v>6.9444444444444444E-5</v>
      </c>
      <c r="CY300">
        <v>6.9444444444444444E-5</v>
      </c>
      <c r="CZ300">
        <v>0.28341435185185188</v>
      </c>
      <c r="DA300">
        <v>4.8599537037037038E-2</v>
      </c>
      <c r="DB300">
        <v>76</v>
      </c>
      <c r="DC300">
        <v>116</v>
      </c>
      <c r="DD300">
        <v>17</v>
      </c>
      <c r="DE300" t="s">
        <v>805</v>
      </c>
      <c r="DF300">
        <v>20040</v>
      </c>
      <c r="DG300">
        <v>0.22370000000000001</v>
      </c>
      <c r="DH300">
        <v>1</v>
      </c>
      <c r="DI300">
        <v>5.8799999999999998E-2</v>
      </c>
      <c r="DJ300">
        <v>3000</v>
      </c>
      <c r="DK300">
        <v>3000</v>
      </c>
      <c r="DL300">
        <v>3000</v>
      </c>
      <c r="DM300">
        <v>1</v>
      </c>
      <c r="DN300">
        <v>0.1875</v>
      </c>
      <c r="DO300">
        <v>82</v>
      </c>
      <c r="DP300">
        <v>3000</v>
      </c>
    </row>
    <row r="301" spans="93:120" x14ac:dyDescent="0.25">
      <c r="CO301" t="s">
        <v>637</v>
      </c>
      <c r="CP301" t="s">
        <v>7</v>
      </c>
      <c r="CQ301" t="s">
        <v>18</v>
      </c>
      <c r="CR301">
        <v>46156</v>
      </c>
      <c r="CS301">
        <v>1</v>
      </c>
      <c r="CT301">
        <v>1</v>
      </c>
      <c r="CV301">
        <v>1</v>
      </c>
      <c r="CX301">
        <v>3.8194444444444446E-4</v>
      </c>
      <c r="CY301">
        <v>3.8194444444444446E-4</v>
      </c>
      <c r="CZ301">
        <v>0.20085648148148147</v>
      </c>
      <c r="DA301">
        <v>0.14656250000000001</v>
      </c>
      <c r="DB301">
        <v>152</v>
      </c>
      <c r="DC301">
        <v>290</v>
      </c>
      <c r="DD301">
        <v>11</v>
      </c>
      <c r="DE301">
        <v>2</v>
      </c>
      <c r="DF301">
        <v>18516</v>
      </c>
      <c r="DG301">
        <v>7.2400000000000006E-2</v>
      </c>
      <c r="DO301">
        <v>82</v>
      </c>
    </row>
    <row r="302" spans="93:120" x14ac:dyDescent="0.25">
      <c r="CO302" t="s">
        <v>637</v>
      </c>
      <c r="CP302" t="s">
        <v>7</v>
      </c>
      <c r="CQ302" t="s">
        <v>18</v>
      </c>
      <c r="CR302">
        <v>46169</v>
      </c>
      <c r="CS302">
        <v>1</v>
      </c>
      <c r="CT302">
        <v>1</v>
      </c>
      <c r="CV302">
        <v>1</v>
      </c>
      <c r="CX302">
        <v>2.7777777777777778E-4</v>
      </c>
      <c r="CY302">
        <v>2.7777777777777778E-4</v>
      </c>
      <c r="CZ302">
        <v>0.19214120370370372</v>
      </c>
      <c r="DA302">
        <v>0.14997685185185186</v>
      </c>
      <c r="DB302">
        <v>135</v>
      </c>
      <c r="DC302">
        <v>299</v>
      </c>
      <c r="DD302">
        <v>19</v>
      </c>
      <c r="DE302" t="s">
        <v>795</v>
      </c>
      <c r="DF302">
        <v>44971</v>
      </c>
      <c r="DG302">
        <v>0.14069999999999999</v>
      </c>
      <c r="DH302">
        <v>1</v>
      </c>
      <c r="DI302">
        <v>5.2600000000000001E-2</v>
      </c>
      <c r="DJ302">
        <v>6000</v>
      </c>
      <c r="DK302">
        <v>6000</v>
      </c>
      <c r="DL302">
        <v>6000</v>
      </c>
      <c r="DM302">
        <v>1</v>
      </c>
      <c r="DN302">
        <v>0.16270000000000001</v>
      </c>
      <c r="DO302">
        <v>82</v>
      </c>
      <c r="DP302">
        <v>6000</v>
      </c>
    </row>
    <row r="303" spans="93:120" x14ac:dyDescent="0.25">
      <c r="CO303" t="s">
        <v>637</v>
      </c>
      <c r="CP303" t="s">
        <v>7</v>
      </c>
      <c r="CQ303" t="s">
        <v>60</v>
      </c>
      <c r="CR303">
        <v>46156</v>
      </c>
      <c r="CS303">
        <v>1</v>
      </c>
      <c r="CT303">
        <v>1</v>
      </c>
      <c r="CV303">
        <v>1</v>
      </c>
      <c r="CX303">
        <v>2.8935185185185184E-4</v>
      </c>
      <c r="CY303">
        <v>2.8935185185185184E-4</v>
      </c>
      <c r="CZ303">
        <v>0.19865740740740739</v>
      </c>
      <c r="DA303">
        <v>0.12359953703703704</v>
      </c>
      <c r="DB303">
        <v>150</v>
      </c>
      <c r="DC303">
        <v>220</v>
      </c>
      <c r="DD303">
        <v>13</v>
      </c>
      <c r="DE303" t="s">
        <v>714</v>
      </c>
      <c r="DF303">
        <v>22619</v>
      </c>
      <c r="DG303">
        <v>8.6699999999999999E-2</v>
      </c>
      <c r="DO303">
        <v>82</v>
      </c>
    </row>
    <row r="304" spans="93:120" x14ac:dyDescent="0.25">
      <c r="CO304" t="s">
        <v>637</v>
      </c>
      <c r="CP304" t="s">
        <v>7</v>
      </c>
      <c r="CQ304" t="s">
        <v>60</v>
      </c>
      <c r="CR304">
        <v>46161</v>
      </c>
      <c r="CS304">
        <v>1</v>
      </c>
      <c r="CT304">
        <v>1</v>
      </c>
      <c r="CV304">
        <v>1</v>
      </c>
      <c r="CX304">
        <v>3.3680555555555556E-3</v>
      </c>
      <c r="CY304">
        <v>3.3680555555555556E-3</v>
      </c>
      <c r="CZ304">
        <v>0.2134837962962963</v>
      </c>
      <c r="DA304">
        <v>0.13207175925925926</v>
      </c>
      <c r="DB304">
        <v>151</v>
      </c>
      <c r="DC304">
        <v>221</v>
      </c>
      <c r="DD304">
        <v>16</v>
      </c>
      <c r="DE304">
        <v>1.9375</v>
      </c>
      <c r="DF304">
        <v>26082</v>
      </c>
      <c r="DG304">
        <v>0.106</v>
      </c>
      <c r="DH304">
        <v>1</v>
      </c>
      <c r="DI304">
        <v>6.25E-2</v>
      </c>
      <c r="DJ304">
        <v>300</v>
      </c>
      <c r="DK304">
        <v>300</v>
      </c>
      <c r="DL304">
        <v>300</v>
      </c>
      <c r="DM304">
        <v>1</v>
      </c>
      <c r="DN304">
        <v>0.15909999999999999</v>
      </c>
      <c r="DO304">
        <v>82</v>
      </c>
      <c r="DP304">
        <v>300</v>
      </c>
    </row>
    <row r="305" spans="93:120" x14ac:dyDescent="0.25">
      <c r="CO305" t="s">
        <v>637</v>
      </c>
      <c r="CP305" t="s">
        <v>7</v>
      </c>
      <c r="CQ305" t="s">
        <v>60</v>
      </c>
      <c r="CR305">
        <v>46167</v>
      </c>
      <c r="CS305">
        <v>1</v>
      </c>
      <c r="CT305">
        <v>1</v>
      </c>
      <c r="CV305">
        <v>1</v>
      </c>
      <c r="CX305">
        <v>5.4398148148148144E-4</v>
      </c>
      <c r="CY305">
        <v>5.4398148148148144E-4</v>
      </c>
      <c r="CZ305">
        <v>0.20328703703703704</v>
      </c>
      <c r="DA305">
        <v>0.12515046296296295</v>
      </c>
      <c r="DB305">
        <v>136</v>
      </c>
      <c r="DC305">
        <v>179</v>
      </c>
      <c r="DD305">
        <v>6</v>
      </c>
      <c r="DE305">
        <v>1.5</v>
      </c>
      <c r="DF305">
        <v>49860</v>
      </c>
      <c r="DG305">
        <v>4.41E-2</v>
      </c>
      <c r="DO305">
        <v>82</v>
      </c>
    </row>
    <row r="306" spans="93:120" x14ac:dyDescent="0.25">
      <c r="CO306" t="s">
        <v>637</v>
      </c>
      <c r="CP306" t="s">
        <v>7</v>
      </c>
      <c r="CQ306" t="s">
        <v>80</v>
      </c>
      <c r="CR306">
        <v>46149</v>
      </c>
      <c r="CS306">
        <v>1</v>
      </c>
      <c r="CT306">
        <v>1</v>
      </c>
      <c r="CV306">
        <v>1</v>
      </c>
      <c r="CX306">
        <v>9.2592592592592588E-5</v>
      </c>
      <c r="CY306">
        <v>9.2592592592592588E-5</v>
      </c>
      <c r="CZ306">
        <v>0.21501157407407406</v>
      </c>
      <c r="DA306">
        <v>4.5902777777777778E-2</v>
      </c>
      <c r="DB306">
        <v>41</v>
      </c>
      <c r="DC306">
        <v>91</v>
      </c>
      <c r="DD306">
        <v>7</v>
      </c>
      <c r="DE306" t="s">
        <v>806</v>
      </c>
      <c r="DF306">
        <v>49702</v>
      </c>
      <c r="DG306">
        <v>0.17069999999999999</v>
      </c>
      <c r="DO306">
        <v>82</v>
      </c>
    </row>
    <row r="307" spans="93:120" x14ac:dyDescent="0.25">
      <c r="CO307" t="s">
        <v>637</v>
      </c>
      <c r="CP307" t="s">
        <v>7</v>
      </c>
      <c r="CQ307" t="s">
        <v>80</v>
      </c>
      <c r="CR307">
        <v>46156</v>
      </c>
      <c r="CS307">
        <v>1</v>
      </c>
      <c r="CT307">
        <v>1</v>
      </c>
      <c r="CV307">
        <v>1</v>
      </c>
      <c r="CX307">
        <v>8.1018518518518516E-5</v>
      </c>
      <c r="CY307">
        <v>8.1018518518518516E-5</v>
      </c>
      <c r="CZ307">
        <v>0.18929398148148149</v>
      </c>
      <c r="DA307">
        <v>0.14303240740740741</v>
      </c>
      <c r="DB307">
        <v>79</v>
      </c>
      <c r="DC307">
        <v>228</v>
      </c>
      <c r="DD307">
        <v>8</v>
      </c>
      <c r="DE307">
        <v>2.125</v>
      </c>
      <c r="DF307">
        <v>36414</v>
      </c>
      <c r="DG307">
        <v>0.1013</v>
      </c>
      <c r="DO307">
        <v>82</v>
      </c>
    </row>
    <row r="308" spans="93:120" x14ac:dyDescent="0.25">
      <c r="CO308" t="s">
        <v>637</v>
      </c>
      <c r="CP308" t="s">
        <v>7</v>
      </c>
      <c r="CQ308" t="s">
        <v>72</v>
      </c>
      <c r="CR308">
        <v>46149</v>
      </c>
      <c r="CS308">
        <v>1</v>
      </c>
      <c r="CT308">
        <v>1</v>
      </c>
      <c r="CV308">
        <v>1</v>
      </c>
      <c r="CX308">
        <v>1.3773148148148147E-3</v>
      </c>
      <c r="CY308">
        <v>1.3773148148148147E-3</v>
      </c>
      <c r="CZ308">
        <v>0.23172453703703705</v>
      </c>
      <c r="DA308">
        <v>0.10836805555555555</v>
      </c>
      <c r="DB308">
        <v>136</v>
      </c>
      <c r="DC308">
        <v>348</v>
      </c>
      <c r="DD308">
        <v>26</v>
      </c>
      <c r="DE308" t="s">
        <v>714</v>
      </c>
      <c r="DF308">
        <v>27928</v>
      </c>
      <c r="DG308">
        <v>0.19120000000000001</v>
      </c>
      <c r="DO308">
        <v>82</v>
      </c>
    </row>
    <row r="309" spans="93:120" x14ac:dyDescent="0.25">
      <c r="CO309" t="s">
        <v>637</v>
      </c>
      <c r="CP309" t="s">
        <v>7</v>
      </c>
      <c r="CQ309" t="s">
        <v>72</v>
      </c>
      <c r="CR309">
        <v>46156</v>
      </c>
      <c r="CS309">
        <v>1</v>
      </c>
      <c r="CT309">
        <v>1</v>
      </c>
      <c r="CV309">
        <v>1</v>
      </c>
      <c r="CX309">
        <v>1.273148148148148E-4</v>
      </c>
      <c r="CY309">
        <v>1.273148148148148E-4</v>
      </c>
      <c r="CZ309">
        <v>0.20771990740740739</v>
      </c>
      <c r="DA309">
        <v>0.12608796296296296</v>
      </c>
      <c r="DB309">
        <v>148</v>
      </c>
      <c r="DC309">
        <v>330</v>
      </c>
      <c r="DD309">
        <v>21</v>
      </c>
      <c r="DE309" t="s">
        <v>755</v>
      </c>
      <c r="DF309">
        <v>15397</v>
      </c>
      <c r="DG309">
        <v>0.1419</v>
      </c>
      <c r="DO309">
        <v>82</v>
      </c>
    </row>
    <row r="310" spans="93:120" x14ac:dyDescent="0.25">
      <c r="CO310" t="s">
        <v>637</v>
      </c>
      <c r="CP310" t="s">
        <v>7</v>
      </c>
      <c r="CQ310" t="s">
        <v>72</v>
      </c>
      <c r="CR310">
        <v>46171</v>
      </c>
      <c r="CS310">
        <v>1</v>
      </c>
      <c r="CT310">
        <v>1</v>
      </c>
      <c r="CV310">
        <v>1</v>
      </c>
      <c r="CX310">
        <v>1.238425925925926E-3</v>
      </c>
      <c r="CY310">
        <v>1.238425925925926E-3</v>
      </c>
      <c r="CZ310">
        <v>0.12328703703703704</v>
      </c>
      <c r="DA310">
        <v>0.12454861111111111</v>
      </c>
      <c r="DB310">
        <v>123</v>
      </c>
      <c r="DC310">
        <v>317</v>
      </c>
      <c r="DD310">
        <v>21</v>
      </c>
      <c r="DE310" t="s">
        <v>755</v>
      </c>
      <c r="DF310">
        <v>45144</v>
      </c>
      <c r="DG310">
        <v>0.17069999999999999</v>
      </c>
      <c r="DH310">
        <v>2</v>
      </c>
      <c r="DI310">
        <v>9.5200000000000007E-2</v>
      </c>
      <c r="DJ310">
        <v>1400</v>
      </c>
      <c r="DK310">
        <v>700</v>
      </c>
      <c r="DL310">
        <v>1400</v>
      </c>
      <c r="DM310">
        <v>1</v>
      </c>
      <c r="DN310">
        <v>0.28139999999999998</v>
      </c>
      <c r="DO310">
        <v>82</v>
      </c>
      <c r="DP310">
        <v>700</v>
      </c>
    </row>
    <row r="311" spans="93:120" x14ac:dyDescent="0.25">
      <c r="CO311" t="s">
        <v>637</v>
      </c>
      <c r="CP311" t="s">
        <v>7</v>
      </c>
      <c r="CQ311" t="s">
        <v>12</v>
      </c>
      <c r="CR311">
        <v>46149</v>
      </c>
      <c r="CS311">
        <v>1</v>
      </c>
      <c r="CT311">
        <v>1</v>
      </c>
      <c r="CV311">
        <v>1</v>
      </c>
      <c r="CX311">
        <v>2.0833333333333335E-4</v>
      </c>
      <c r="CY311">
        <v>2.0833333333333335E-4</v>
      </c>
      <c r="CZ311">
        <v>0.22396990740740741</v>
      </c>
      <c r="DA311">
        <v>0.11590277777777777</v>
      </c>
      <c r="DB311">
        <v>98</v>
      </c>
      <c r="DC311">
        <v>261</v>
      </c>
      <c r="DD311">
        <v>17</v>
      </c>
      <c r="DE311" t="s">
        <v>807</v>
      </c>
      <c r="DF311">
        <v>37310</v>
      </c>
      <c r="DG311">
        <v>0.17349999999999999</v>
      </c>
      <c r="DO311">
        <v>82</v>
      </c>
    </row>
    <row r="312" spans="93:120" x14ac:dyDescent="0.25">
      <c r="CO312" t="s">
        <v>637</v>
      </c>
      <c r="CP312" t="s">
        <v>7</v>
      </c>
      <c r="CQ312" t="s">
        <v>12</v>
      </c>
      <c r="CR312">
        <v>46167</v>
      </c>
      <c r="CS312">
        <v>1</v>
      </c>
      <c r="CT312">
        <v>1</v>
      </c>
      <c r="CV312">
        <v>1</v>
      </c>
      <c r="CX312">
        <v>3.0092592592592595E-4</v>
      </c>
      <c r="CY312">
        <v>3.0092592592592595E-4</v>
      </c>
      <c r="CZ312">
        <v>0.21178240740740742</v>
      </c>
      <c r="DA312">
        <v>0.1193287037037037</v>
      </c>
      <c r="DB312">
        <v>86</v>
      </c>
      <c r="DC312">
        <v>211</v>
      </c>
      <c r="DD312">
        <v>18</v>
      </c>
      <c r="DE312" t="s">
        <v>700</v>
      </c>
      <c r="DF312">
        <v>35131</v>
      </c>
      <c r="DG312">
        <v>0.20930000000000001</v>
      </c>
      <c r="DO312">
        <v>82</v>
      </c>
    </row>
    <row r="313" spans="93:120" x14ac:dyDescent="0.25">
      <c r="CO313" t="s">
        <v>637</v>
      </c>
      <c r="CP313" t="s">
        <v>7</v>
      </c>
      <c r="CQ313" t="s">
        <v>51</v>
      </c>
      <c r="CR313">
        <v>46167</v>
      </c>
      <c r="CS313">
        <v>1</v>
      </c>
      <c r="CT313">
        <v>1</v>
      </c>
      <c r="CV313">
        <v>1</v>
      </c>
      <c r="CX313">
        <v>4.9768518518518521E-4</v>
      </c>
      <c r="CY313">
        <v>4.9768518518518521E-4</v>
      </c>
      <c r="CZ313">
        <v>0.20905092592592592</v>
      </c>
      <c r="DA313">
        <v>0.12224537037037037</v>
      </c>
      <c r="DB313">
        <v>88</v>
      </c>
      <c r="DC313">
        <v>294</v>
      </c>
      <c r="DD313">
        <v>10</v>
      </c>
      <c r="DE313">
        <v>1.5</v>
      </c>
      <c r="DF313">
        <v>19348</v>
      </c>
      <c r="DG313">
        <v>0.11360000000000001</v>
      </c>
      <c r="DO313">
        <v>82</v>
      </c>
    </row>
    <row r="314" spans="93:120" x14ac:dyDescent="0.25">
      <c r="CO314" t="s">
        <v>637</v>
      </c>
      <c r="CP314" t="s">
        <v>7</v>
      </c>
      <c r="CQ314" t="s">
        <v>26</v>
      </c>
      <c r="CR314">
        <v>46149</v>
      </c>
      <c r="CS314">
        <v>1</v>
      </c>
      <c r="CT314">
        <v>1</v>
      </c>
      <c r="CV314">
        <v>1</v>
      </c>
      <c r="CX314">
        <v>1.5046296296296297E-4</v>
      </c>
      <c r="CY314">
        <v>1.5046296296296297E-4</v>
      </c>
      <c r="CZ314">
        <v>0.2512152777777778</v>
      </c>
      <c r="DA314">
        <v>9.8923611111111115E-2</v>
      </c>
      <c r="DB314">
        <v>150</v>
      </c>
      <c r="DC314">
        <v>297</v>
      </c>
      <c r="DD314">
        <v>20</v>
      </c>
      <c r="DE314">
        <v>1.25</v>
      </c>
      <c r="DF314">
        <v>62388</v>
      </c>
      <c r="DG314">
        <v>0.1333</v>
      </c>
      <c r="DO314">
        <v>82</v>
      </c>
    </row>
    <row r="315" spans="93:120" x14ac:dyDescent="0.25">
      <c r="CO315" t="s">
        <v>637</v>
      </c>
      <c r="CP315" t="s">
        <v>7</v>
      </c>
      <c r="CQ315" t="s">
        <v>26</v>
      </c>
      <c r="CR315">
        <v>46163</v>
      </c>
      <c r="CS315">
        <v>1</v>
      </c>
      <c r="CT315">
        <v>1</v>
      </c>
      <c r="CV315">
        <v>1</v>
      </c>
      <c r="CX315">
        <v>1.1574074074074075E-4</v>
      </c>
      <c r="CY315">
        <v>1.1574074074074075E-4</v>
      </c>
      <c r="CZ315">
        <v>0.25171296296296297</v>
      </c>
      <c r="DA315">
        <v>9.6944444444444444E-2</v>
      </c>
      <c r="DB315">
        <v>162</v>
      </c>
      <c r="DC315">
        <v>359</v>
      </c>
      <c r="DD315">
        <v>23</v>
      </c>
      <c r="DE315">
        <v>2</v>
      </c>
      <c r="DF315">
        <v>30933</v>
      </c>
      <c r="DG315">
        <v>0.14199999999999999</v>
      </c>
      <c r="DH315">
        <v>2</v>
      </c>
      <c r="DI315">
        <v>8.6999999999999994E-2</v>
      </c>
      <c r="DJ315">
        <v>1590</v>
      </c>
      <c r="DK315">
        <v>795</v>
      </c>
      <c r="DL315">
        <v>1280</v>
      </c>
      <c r="DM315">
        <v>0.80500000000000005</v>
      </c>
      <c r="DN315">
        <v>0.1079</v>
      </c>
      <c r="DO315">
        <v>82</v>
      </c>
      <c r="DP315">
        <v>1280</v>
      </c>
    </row>
    <row r="316" spans="93:120" x14ac:dyDescent="0.25">
      <c r="CO316" t="s">
        <v>637</v>
      </c>
      <c r="CP316" t="s">
        <v>7</v>
      </c>
      <c r="CQ316" t="s">
        <v>26</v>
      </c>
      <c r="CR316">
        <v>46167</v>
      </c>
      <c r="CS316">
        <v>1</v>
      </c>
      <c r="CT316">
        <v>1</v>
      </c>
      <c r="CV316">
        <v>1</v>
      </c>
      <c r="CX316">
        <v>2.199074074074074E-4</v>
      </c>
      <c r="CY316">
        <v>2.199074074074074E-4</v>
      </c>
      <c r="CZ316">
        <v>0.24542824074074074</v>
      </c>
      <c r="DA316">
        <v>0.11082175925925926</v>
      </c>
      <c r="DB316">
        <v>109</v>
      </c>
      <c r="DC316">
        <v>300</v>
      </c>
      <c r="DD316">
        <v>26</v>
      </c>
      <c r="DE316" t="s">
        <v>808</v>
      </c>
      <c r="DF316">
        <v>33485</v>
      </c>
      <c r="DG316">
        <v>0.23849999999999999</v>
      </c>
      <c r="DH316">
        <v>1</v>
      </c>
      <c r="DI316">
        <v>3.85E-2</v>
      </c>
      <c r="DJ316">
        <v>600</v>
      </c>
      <c r="DK316">
        <v>600</v>
      </c>
      <c r="DO316">
        <v>82</v>
      </c>
    </row>
    <row r="317" spans="93:120" x14ac:dyDescent="0.25">
      <c r="CO317" t="s">
        <v>637</v>
      </c>
      <c r="CP317" t="s">
        <v>7</v>
      </c>
      <c r="CQ317" t="s">
        <v>26</v>
      </c>
      <c r="CR317">
        <v>46169</v>
      </c>
      <c r="CS317">
        <v>1</v>
      </c>
      <c r="CT317">
        <v>1</v>
      </c>
      <c r="CV317">
        <v>1</v>
      </c>
      <c r="CX317">
        <v>6.9444444444444444E-5</v>
      </c>
      <c r="CY317">
        <v>6.9444444444444444E-5</v>
      </c>
      <c r="CZ317">
        <v>0.18084490740740741</v>
      </c>
      <c r="DA317">
        <v>0.17458333333333334</v>
      </c>
      <c r="DB317">
        <v>130</v>
      </c>
      <c r="DC317">
        <v>313</v>
      </c>
      <c r="DD317">
        <v>22</v>
      </c>
      <c r="DE317" t="s">
        <v>809</v>
      </c>
      <c r="DF317">
        <v>52518</v>
      </c>
      <c r="DG317">
        <v>0.16919999999999999</v>
      </c>
      <c r="DH317">
        <v>2</v>
      </c>
      <c r="DI317">
        <v>9.0899999999999995E-2</v>
      </c>
      <c r="DJ317">
        <v>7500</v>
      </c>
      <c r="DK317">
        <v>3750</v>
      </c>
      <c r="DL317">
        <v>7500</v>
      </c>
      <c r="DM317">
        <v>1</v>
      </c>
      <c r="DN317">
        <v>0.1067</v>
      </c>
      <c r="DO317">
        <v>82</v>
      </c>
      <c r="DP317">
        <v>3750</v>
      </c>
    </row>
    <row r="318" spans="93:120" x14ac:dyDescent="0.25">
      <c r="CO318" t="s">
        <v>637</v>
      </c>
      <c r="CP318" t="s">
        <v>7</v>
      </c>
      <c r="CQ318" t="s">
        <v>75</v>
      </c>
      <c r="CR318">
        <v>46149</v>
      </c>
      <c r="CS318">
        <v>1</v>
      </c>
      <c r="CT318">
        <v>1</v>
      </c>
      <c r="CV318">
        <v>1</v>
      </c>
      <c r="CX318">
        <v>1.273148148148148E-4</v>
      </c>
      <c r="CY318">
        <v>1.273148148148148E-4</v>
      </c>
      <c r="CZ318">
        <v>0.22171296296296297</v>
      </c>
      <c r="DA318">
        <v>0.10765046296296296</v>
      </c>
      <c r="DB318">
        <v>65</v>
      </c>
      <c r="DC318">
        <v>167</v>
      </c>
      <c r="DD318">
        <v>11</v>
      </c>
      <c r="DE318" t="s">
        <v>810</v>
      </c>
      <c r="DF318">
        <v>28237</v>
      </c>
      <c r="DG318">
        <v>0.16919999999999999</v>
      </c>
      <c r="DO318">
        <v>82</v>
      </c>
    </row>
    <row r="319" spans="93:120" x14ac:dyDescent="0.25">
      <c r="CO319" t="s">
        <v>637</v>
      </c>
      <c r="CP319" t="s">
        <v>7</v>
      </c>
      <c r="CQ319" t="s">
        <v>75</v>
      </c>
      <c r="CR319">
        <v>46156</v>
      </c>
      <c r="CS319">
        <v>1</v>
      </c>
      <c r="CT319">
        <v>1</v>
      </c>
      <c r="CV319">
        <v>1</v>
      </c>
      <c r="CX319">
        <v>3.8194444444444446E-4</v>
      </c>
      <c r="CY319">
        <v>3.8194444444444446E-4</v>
      </c>
      <c r="CZ319">
        <v>0.20789351851851851</v>
      </c>
      <c r="DA319">
        <v>0.12097222222222222</v>
      </c>
      <c r="DB319">
        <v>98</v>
      </c>
      <c r="DC319">
        <v>190</v>
      </c>
      <c r="DD319">
        <v>14</v>
      </c>
      <c r="DE319" t="s">
        <v>708</v>
      </c>
      <c r="DF319">
        <v>17224</v>
      </c>
      <c r="DG319">
        <v>0.1429</v>
      </c>
      <c r="DO319">
        <v>82</v>
      </c>
    </row>
    <row r="320" spans="93:120" x14ac:dyDescent="0.25">
      <c r="CO320" t="s">
        <v>637</v>
      </c>
      <c r="CP320" t="s">
        <v>7</v>
      </c>
      <c r="CQ320" t="s">
        <v>75</v>
      </c>
      <c r="CR320">
        <v>46167</v>
      </c>
      <c r="CS320">
        <v>1</v>
      </c>
      <c r="CT320">
        <v>1</v>
      </c>
      <c r="CV320">
        <v>1</v>
      </c>
      <c r="CX320">
        <v>2.9513888888888888E-3</v>
      </c>
      <c r="CY320">
        <v>2.9513888888888888E-3</v>
      </c>
      <c r="CZ320">
        <v>0.18747685185185184</v>
      </c>
      <c r="DA320">
        <v>0.13885416666666667</v>
      </c>
      <c r="DB320">
        <v>73</v>
      </c>
      <c r="DC320">
        <v>177</v>
      </c>
      <c r="DD320">
        <v>15</v>
      </c>
      <c r="DE320" t="s">
        <v>811</v>
      </c>
      <c r="DF320">
        <v>38851</v>
      </c>
      <c r="DG320">
        <v>0.20549999999999999</v>
      </c>
      <c r="DO320">
        <v>82</v>
      </c>
    </row>
    <row r="321" spans="93:120" x14ac:dyDescent="0.25">
      <c r="CO321" t="s">
        <v>637</v>
      </c>
      <c r="CP321" t="s">
        <v>7</v>
      </c>
      <c r="CQ321" t="s">
        <v>59</v>
      </c>
      <c r="CR321">
        <v>46148</v>
      </c>
      <c r="CS321">
        <v>1</v>
      </c>
      <c r="CT321">
        <v>1</v>
      </c>
      <c r="CV321">
        <v>1</v>
      </c>
      <c r="CX321">
        <v>1.5393518518518519E-3</v>
      </c>
      <c r="CY321">
        <v>1.5393518518518519E-3</v>
      </c>
      <c r="CZ321">
        <v>0.20465277777777777</v>
      </c>
      <c r="DA321">
        <v>0.11885416666666666</v>
      </c>
      <c r="DB321">
        <v>185</v>
      </c>
      <c r="DC321">
        <v>338</v>
      </c>
      <c r="DD321">
        <v>16</v>
      </c>
      <c r="DE321">
        <v>1.9375</v>
      </c>
      <c r="DF321">
        <v>33791</v>
      </c>
      <c r="DG321">
        <v>8.6499999999999994E-2</v>
      </c>
      <c r="DH321">
        <v>1</v>
      </c>
      <c r="DI321">
        <v>6.25E-2</v>
      </c>
      <c r="DJ321">
        <v>1000</v>
      </c>
      <c r="DK321">
        <v>1000</v>
      </c>
      <c r="DO321">
        <v>82</v>
      </c>
    </row>
    <row r="322" spans="93:120" x14ac:dyDescent="0.25">
      <c r="CO322" t="s">
        <v>637</v>
      </c>
      <c r="CP322" t="s">
        <v>7</v>
      </c>
      <c r="CQ322" t="s">
        <v>59</v>
      </c>
      <c r="CR322">
        <v>46156</v>
      </c>
      <c r="CS322">
        <v>1</v>
      </c>
      <c r="CT322">
        <v>1</v>
      </c>
      <c r="CV322">
        <v>1</v>
      </c>
      <c r="CX322">
        <v>1.1574074074074073E-5</v>
      </c>
      <c r="CY322">
        <v>1.1574074074074073E-5</v>
      </c>
      <c r="CZ322">
        <v>0.17327546296296295</v>
      </c>
      <c r="DA322">
        <v>0.18339120370370371</v>
      </c>
      <c r="DB322">
        <v>189</v>
      </c>
      <c r="DC322">
        <v>316</v>
      </c>
      <c r="DD322">
        <v>12</v>
      </c>
      <c r="DE322" t="s">
        <v>677</v>
      </c>
      <c r="DF322">
        <v>21267</v>
      </c>
      <c r="DG322">
        <v>6.3500000000000001E-2</v>
      </c>
      <c r="DO322">
        <v>82</v>
      </c>
    </row>
    <row r="323" spans="93:120" x14ac:dyDescent="0.25">
      <c r="CO323" t="s">
        <v>637</v>
      </c>
      <c r="CP323" t="s">
        <v>7</v>
      </c>
      <c r="CQ323" t="s">
        <v>59</v>
      </c>
      <c r="CR323">
        <v>46167</v>
      </c>
      <c r="CS323">
        <v>1</v>
      </c>
      <c r="CT323">
        <v>1</v>
      </c>
      <c r="CV323">
        <v>1</v>
      </c>
      <c r="CX323">
        <v>1.9675925925925926E-4</v>
      </c>
      <c r="CY323">
        <v>1.9675925925925926E-4</v>
      </c>
      <c r="CZ323">
        <v>0.16826388888888888</v>
      </c>
      <c r="DA323">
        <v>0.17900462962962962</v>
      </c>
      <c r="DB323">
        <v>152</v>
      </c>
      <c r="DC323">
        <v>273</v>
      </c>
      <c r="DD323">
        <v>15</v>
      </c>
      <c r="DE323" t="s">
        <v>742</v>
      </c>
      <c r="DF323">
        <v>28552</v>
      </c>
      <c r="DG323">
        <v>9.8699999999999996E-2</v>
      </c>
      <c r="DO323">
        <v>82</v>
      </c>
    </row>
    <row r="324" spans="93:120" x14ac:dyDescent="0.25">
      <c r="CO324" t="s">
        <v>637</v>
      </c>
      <c r="CP324" t="s">
        <v>7</v>
      </c>
      <c r="CQ324" t="s">
        <v>59</v>
      </c>
      <c r="CR324">
        <v>46171</v>
      </c>
      <c r="CS324">
        <v>1</v>
      </c>
      <c r="CT324">
        <v>1</v>
      </c>
      <c r="CV324">
        <v>1</v>
      </c>
      <c r="CX324">
        <v>1.1574074074074075E-4</v>
      </c>
      <c r="CY324">
        <v>1.1574074074074075E-4</v>
      </c>
      <c r="CZ324">
        <v>8.038194444444445E-2</v>
      </c>
      <c r="DA324">
        <v>0.29199074074074072</v>
      </c>
      <c r="DB324">
        <v>181</v>
      </c>
      <c r="DC324">
        <v>305</v>
      </c>
      <c r="DD324">
        <v>20</v>
      </c>
      <c r="DE324">
        <v>1.95</v>
      </c>
      <c r="DF324">
        <v>41126</v>
      </c>
      <c r="DG324">
        <v>0.1105</v>
      </c>
      <c r="DH324">
        <v>2</v>
      </c>
      <c r="DI324">
        <v>0.1</v>
      </c>
      <c r="DJ324">
        <v>2900</v>
      </c>
      <c r="DK324">
        <v>1450</v>
      </c>
      <c r="DL324">
        <v>2900</v>
      </c>
      <c r="DM324">
        <v>1</v>
      </c>
      <c r="DN324">
        <v>0.13100000000000001</v>
      </c>
      <c r="DO324">
        <v>82</v>
      </c>
      <c r="DP324">
        <v>1450</v>
      </c>
    </row>
    <row r="325" spans="93:120" x14ac:dyDescent="0.25">
      <c r="CO325" t="s">
        <v>637</v>
      </c>
      <c r="CP325" t="s">
        <v>604</v>
      </c>
      <c r="CQ325" t="s">
        <v>109</v>
      </c>
      <c r="CR325">
        <v>46148</v>
      </c>
      <c r="CS325">
        <v>1</v>
      </c>
      <c r="CT325">
        <v>1</v>
      </c>
      <c r="CV325">
        <v>1</v>
      </c>
      <c r="CX325">
        <v>2.199074074074074E-4</v>
      </c>
      <c r="CY325">
        <v>2.199074074074074E-4</v>
      </c>
      <c r="CZ325">
        <v>0.24644675925925927</v>
      </c>
      <c r="DA325">
        <v>0.1028587962962963</v>
      </c>
      <c r="DB325">
        <v>97</v>
      </c>
      <c r="DC325">
        <v>184</v>
      </c>
      <c r="DD325">
        <v>23</v>
      </c>
      <c r="DE325" t="s">
        <v>812</v>
      </c>
      <c r="DF325">
        <v>15229</v>
      </c>
      <c r="DG325">
        <v>0.23710000000000001</v>
      </c>
      <c r="DH325">
        <v>1</v>
      </c>
      <c r="DI325">
        <v>4.3499999999999997E-2</v>
      </c>
      <c r="DJ325">
        <v>272</v>
      </c>
      <c r="DK325">
        <v>272</v>
      </c>
      <c r="DO325">
        <v>82</v>
      </c>
    </row>
    <row r="326" spans="93:120" x14ac:dyDescent="0.25">
      <c r="CO326" t="s">
        <v>637</v>
      </c>
      <c r="CP326" t="s">
        <v>604</v>
      </c>
      <c r="CQ326" t="s">
        <v>495</v>
      </c>
      <c r="CR326">
        <v>46154</v>
      </c>
      <c r="CS326">
        <v>1</v>
      </c>
      <c r="CT326">
        <v>1</v>
      </c>
      <c r="CV326">
        <v>1</v>
      </c>
      <c r="CX326">
        <v>2.3148148148148147E-5</v>
      </c>
      <c r="CY326">
        <v>2.3148148148148147E-5</v>
      </c>
      <c r="CZ326">
        <v>0.24361111111111111</v>
      </c>
      <c r="DA326">
        <v>0.18128472222222222</v>
      </c>
      <c r="DB326">
        <v>140</v>
      </c>
      <c r="DC326">
        <v>334</v>
      </c>
      <c r="DD326">
        <v>30</v>
      </c>
      <c r="DE326" t="s">
        <v>813</v>
      </c>
      <c r="DF326">
        <v>16640</v>
      </c>
      <c r="DG326">
        <v>0.21429999999999999</v>
      </c>
      <c r="DH326">
        <v>2</v>
      </c>
      <c r="DI326">
        <v>6.6699999999999995E-2</v>
      </c>
      <c r="DJ326">
        <v>2300</v>
      </c>
      <c r="DK326">
        <v>1150</v>
      </c>
      <c r="DL326">
        <v>2000</v>
      </c>
      <c r="DM326">
        <v>0.86960000000000004</v>
      </c>
      <c r="DO326">
        <v>82</v>
      </c>
      <c r="DP326">
        <v>2000</v>
      </c>
    </row>
    <row r="327" spans="93:120" x14ac:dyDescent="0.25">
      <c r="CO327" t="s">
        <v>637</v>
      </c>
      <c r="CP327" t="s">
        <v>604</v>
      </c>
      <c r="CQ327" t="s">
        <v>495</v>
      </c>
      <c r="CR327">
        <v>46156</v>
      </c>
      <c r="CS327">
        <v>1</v>
      </c>
      <c r="CT327">
        <v>1</v>
      </c>
      <c r="CV327">
        <v>1</v>
      </c>
      <c r="CX327">
        <v>1.3888888888888889E-4</v>
      </c>
      <c r="CY327">
        <v>1.3888888888888889E-4</v>
      </c>
      <c r="CZ327">
        <v>0.16912037037037037</v>
      </c>
      <c r="DA327">
        <v>0.19917824074074075</v>
      </c>
      <c r="DB327">
        <v>109</v>
      </c>
      <c r="DC327">
        <v>224</v>
      </c>
      <c r="DD327">
        <v>25</v>
      </c>
      <c r="DE327">
        <v>1.64</v>
      </c>
      <c r="DF327">
        <v>23749</v>
      </c>
      <c r="DG327">
        <v>0.22939999999999999</v>
      </c>
      <c r="DH327">
        <v>1</v>
      </c>
      <c r="DI327">
        <v>0.04</v>
      </c>
      <c r="DJ327">
        <v>600</v>
      </c>
      <c r="DK327">
        <v>600</v>
      </c>
      <c r="DO327">
        <v>82</v>
      </c>
    </row>
    <row r="328" spans="93:120" x14ac:dyDescent="0.25">
      <c r="CO328" t="s">
        <v>637</v>
      </c>
      <c r="CP328" t="s">
        <v>604</v>
      </c>
      <c r="CQ328" t="s">
        <v>495</v>
      </c>
      <c r="CR328">
        <v>46168</v>
      </c>
      <c r="CS328">
        <v>1</v>
      </c>
      <c r="CT328">
        <v>1</v>
      </c>
      <c r="CU328">
        <v>1</v>
      </c>
      <c r="CX328">
        <v>5.6365740740740742E-3</v>
      </c>
      <c r="CY328">
        <v>5.6365740740740742E-3</v>
      </c>
      <c r="CZ328">
        <v>0.17449074074074075</v>
      </c>
      <c r="DA328">
        <v>0.13317129629629629</v>
      </c>
      <c r="DB328">
        <v>115</v>
      </c>
      <c r="DC328">
        <v>297</v>
      </c>
      <c r="DD328">
        <v>20</v>
      </c>
      <c r="DE328">
        <v>2</v>
      </c>
      <c r="DF328">
        <v>22745</v>
      </c>
      <c r="DG328">
        <v>0.1739</v>
      </c>
      <c r="DH328">
        <v>1</v>
      </c>
      <c r="DI328">
        <v>0.05</v>
      </c>
      <c r="DJ328">
        <v>800</v>
      </c>
      <c r="DK328">
        <v>800</v>
      </c>
      <c r="DL328">
        <v>800</v>
      </c>
      <c r="DM328">
        <v>1</v>
      </c>
      <c r="DN328">
        <v>0.11310000000000001</v>
      </c>
      <c r="DO328">
        <v>82</v>
      </c>
      <c r="DP328">
        <v>800</v>
      </c>
    </row>
    <row r="329" spans="93:120" x14ac:dyDescent="0.25">
      <c r="CO329" t="s">
        <v>637</v>
      </c>
      <c r="CP329" t="s">
        <v>604</v>
      </c>
      <c r="CQ329" t="s">
        <v>495</v>
      </c>
      <c r="CR329">
        <v>46171</v>
      </c>
      <c r="CS329">
        <v>1</v>
      </c>
      <c r="CT329">
        <v>1</v>
      </c>
      <c r="CV329">
        <v>1</v>
      </c>
      <c r="CX329">
        <v>5.2083333333333333E-4</v>
      </c>
      <c r="CY329">
        <v>5.2083333333333333E-4</v>
      </c>
      <c r="CZ329">
        <v>0.14181712962962964</v>
      </c>
      <c r="DA329">
        <v>0.25644675925925925</v>
      </c>
      <c r="DB329">
        <v>64</v>
      </c>
      <c r="DC329">
        <v>140</v>
      </c>
      <c r="DD329">
        <v>24</v>
      </c>
      <c r="DE329" t="s">
        <v>692</v>
      </c>
      <c r="DF329">
        <v>25849</v>
      </c>
      <c r="DG329">
        <v>0.375</v>
      </c>
      <c r="DH329">
        <v>2</v>
      </c>
      <c r="DI329">
        <v>8.3299999999999999E-2</v>
      </c>
      <c r="DJ329">
        <v>1150</v>
      </c>
      <c r="DK329">
        <v>575</v>
      </c>
      <c r="DL329">
        <v>150</v>
      </c>
      <c r="DM329">
        <v>0.13039999999999999</v>
      </c>
      <c r="DN329">
        <v>2.64E-2</v>
      </c>
      <c r="DO329">
        <v>82</v>
      </c>
      <c r="DP329">
        <v>150</v>
      </c>
    </row>
    <row r="330" spans="93:120" x14ac:dyDescent="0.25">
      <c r="CO330" t="s">
        <v>637</v>
      </c>
      <c r="CP330" t="s">
        <v>604</v>
      </c>
      <c r="CQ330" t="s">
        <v>600</v>
      </c>
      <c r="CR330">
        <v>46149</v>
      </c>
      <c r="CS330">
        <v>1</v>
      </c>
      <c r="CT330">
        <v>1</v>
      </c>
      <c r="CV330">
        <v>1</v>
      </c>
      <c r="CX330">
        <v>3.1250000000000001E-4</v>
      </c>
      <c r="CY330">
        <v>3.1250000000000001E-4</v>
      </c>
      <c r="CZ330">
        <v>0.23268518518518519</v>
      </c>
      <c r="DA330">
        <v>9.7766203703703702E-2</v>
      </c>
      <c r="DB330">
        <v>120</v>
      </c>
      <c r="DC330">
        <v>162</v>
      </c>
      <c r="DD330">
        <v>12</v>
      </c>
      <c r="DE330" t="s">
        <v>814</v>
      </c>
      <c r="DF330">
        <v>15474</v>
      </c>
      <c r="DG330">
        <v>0.1</v>
      </c>
      <c r="DO330">
        <v>82</v>
      </c>
    </row>
    <row r="331" spans="93:120" x14ac:dyDescent="0.25">
      <c r="CO331" t="s">
        <v>637</v>
      </c>
      <c r="CP331" t="s">
        <v>604</v>
      </c>
      <c r="CQ331" t="s">
        <v>49</v>
      </c>
      <c r="CR331">
        <v>46162</v>
      </c>
      <c r="CS331">
        <v>1</v>
      </c>
      <c r="CT331">
        <v>1</v>
      </c>
      <c r="CV331">
        <v>1</v>
      </c>
      <c r="CX331">
        <v>0</v>
      </c>
      <c r="CY331">
        <v>0</v>
      </c>
      <c r="CZ331">
        <v>0.26168981481481479</v>
      </c>
      <c r="DA331">
        <v>0.11717592592592592</v>
      </c>
      <c r="DB331">
        <v>57</v>
      </c>
      <c r="DC331">
        <v>76</v>
      </c>
      <c r="DD331">
        <v>12</v>
      </c>
      <c r="DE331" t="s">
        <v>715</v>
      </c>
      <c r="DF331">
        <v>35700</v>
      </c>
      <c r="DG331">
        <v>0.21049999999999999</v>
      </c>
      <c r="DH331">
        <v>1</v>
      </c>
      <c r="DI331">
        <v>8.3299999999999999E-2</v>
      </c>
      <c r="DJ331">
        <v>260</v>
      </c>
      <c r="DK331">
        <v>260</v>
      </c>
      <c r="DO331">
        <v>82</v>
      </c>
    </row>
    <row r="332" spans="93:120" x14ac:dyDescent="0.25">
      <c r="CO332" t="s">
        <v>637</v>
      </c>
      <c r="CP332" t="s">
        <v>604</v>
      </c>
      <c r="CQ332" t="s">
        <v>599</v>
      </c>
      <c r="CR332">
        <v>46149</v>
      </c>
      <c r="CS332">
        <v>1</v>
      </c>
      <c r="CT332">
        <v>1</v>
      </c>
      <c r="CV332">
        <v>1</v>
      </c>
      <c r="CX332">
        <v>0</v>
      </c>
      <c r="CY332">
        <v>0</v>
      </c>
      <c r="CZ332">
        <v>0.24472222222222223</v>
      </c>
      <c r="DA332">
        <v>4.2789351851851849E-2</v>
      </c>
      <c r="DB332">
        <v>144</v>
      </c>
      <c r="DC332">
        <v>184</v>
      </c>
      <c r="DD332">
        <v>35</v>
      </c>
      <c r="DE332" t="s">
        <v>815</v>
      </c>
      <c r="DF332">
        <v>6598</v>
      </c>
      <c r="DG332">
        <v>0.24310000000000001</v>
      </c>
      <c r="DO332">
        <v>82</v>
      </c>
    </row>
    <row r="333" spans="93:120" x14ac:dyDescent="0.25">
      <c r="CO333" t="s">
        <v>637</v>
      </c>
      <c r="CP333" t="s">
        <v>604</v>
      </c>
      <c r="CQ333" t="s">
        <v>599</v>
      </c>
      <c r="CR333">
        <v>46155</v>
      </c>
      <c r="CS333">
        <v>1</v>
      </c>
      <c r="CT333">
        <v>1</v>
      </c>
      <c r="CV333">
        <v>1</v>
      </c>
      <c r="CX333">
        <v>0</v>
      </c>
      <c r="CY333">
        <v>0</v>
      </c>
      <c r="CZ333">
        <v>0.20383101851851851</v>
      </c>
      <c r="DA333">
        <v>0.13054398148148147</v>
      </c>
      <c r="DB333">
        <v>149</v>
      </c>
      <c r="DC333">
        <v>196</v>
      </c>
      <c r="DD333">
        <v>34</v>
      </c>
      <c r="DE333" t="s">
        <v>731</v>
      </c>
      <c r="DF333">
        <v>12787</v>
      </c>
      <c r="DG333">
        <v>0.22819999999999999</v>
      </c>
      <c r="DH333">
        <v>1</v>
      </c>
      <c r="DI333">
        <v>2.9399999999999999E-2</v>
      </c>
      <c r="DJ333">
        <v>180</v>
      </c>
      <c r="DK333">
        <v>180</v>
      </c>
      <c r="DL333">
        <v>180</v>
      </c>
      <c r="DM333">
        <v>1</v>
      </c>
      <c r="DN333">
        <v>0.42859999999999998</v>
      </c>
      <c r="DO333">
        <v>82</v>
      </c>
      <c r="DP333">
        <v>180</v>
      </c>
    </row>
    <row r="334" spans="93:120" x14ac:dyDescent="0.25">
      <c r="CO334" t="s">
        <v>637</v>
      </c>
      <c r="CP334" t="s">
        <v>604</v>
      </c>
      <c r="CQ334" t="s">
        <v>549</v>
      </c>
      <c r="CR334">
        <v>46149</v>
      </c>
      <c r="CS334">
        <v>1</v>
      </c>
      <c r="CT334">
        <v>1</v>
      </c>
      <c r="CV334">
        <v>1</v>
      </c>
      <c r="CX334">
        <v>0</v>
      </c>
      <c r="CY334">
        <v>0</v>
      </c>
      <c r="CZ334">
        <v>0.23959490740740741</v>
      </c>
      <c r="DA334">
        <v>0.10643518518518519</v>
      </c>
      <c r="DB334">
        <v>169</v>
      </c>
      <c r="DC334">
        <v>253</v>
      </c>
      <c r="DD334">
        <v>41</v>
      </c>
      <c r="DE334" t="s">
        <v>816</v>
      </c>
      <c r="DF334">
        <v>5975</v>
      </c>
      <c r="DG334">
        <v>0.24260000000000001</v>
      </c>
      <c r="DO334">
        <v>82</v>
      </c>
    </row>
    <row r="335" spans="93:120" x14ac:dyDescent="0.25">
      <c r="CO335" t="s">
        <v>637</v>
      </c>
      <c r="CP335" t="s">
        <v>604</v>
      </c>
      <c r="CQ335" t="s">
        <v>55</v>
      </c>
      <c r="CR335">
        <v>46146</v>
      </c>
      <c r="CS335">
        <v>1</v>
      </c>
      <c r="CT335">
        <v>1</v>
      </c>
      <c r="CV335">
        <v>1</v>
      </c>
      <c r="CX335">
        <v>9.2592592592592588E-5</v>
      </c>
      <c r="CY335">
        <v>9.2592592592592588E-5</v>
      </c>
      <c r="CZ335">
        <v>0.26373842592592595</v>
      </c>
      <c r="DA335">
        <v>6.413194444444445E-2</v>
      </c>
      <c r="DB335">
        <v>148</v>
      </c>
      <c r="DC335">
        <v>272</v>
      </c>
      <c r="DD335">
        <v>36</v>
      </c>
      <c r="DE335">
        <v>1.75</v>
      </c>
      <c r="DF335">
        <v>9027</v>
      </c>
      <c r="DG335">
        <v>0.2432</v>
      </c>
      <c r="DH335">
        <v>7</v>
      </c>
      <c r="DI335">
        <v>0.19439999999999999</v>
      </c>
      <c r="DJ335">
        <v>3765</v>
      </c>
      <c r="DK335">
        <v>538</v>
      </c>
      <c r="DL335">
        <v>3765</v>
      </c>
      <c r="DM335">
        <v>1</v>
      </c>
      <c r="DN335">
        <v>0.1082</v>
      </c>
      <c r="DO335">
        <v>82</v>
      </c>
      <c r="DP335">
        <v>538</v>
      </c>
    </row>
    <row r="336" spans="93:120" x14ac:dyDescent="0.25">
      <c r="CO336" t="s">
        <v>637</v>
      </c>
      <c r="CP336" t="s">
        <v>604</v>
      </c>
      <c r="CQ336" t="s">
        <v>55</v>
      </c>
      <c r="CR336">
        <v>46149</v>
      </c>
      <c r="CS336">
        <v>1</v>
      </c>
      <c r="CT336">
        <v>1</v>
      </c>
      <c r="CV336">
        <v>1</v>
      </c>
      <c r="CX336">
        <v>3.4722222222222222E-5</v>
      </c>
      <c r="CY336">
        <v>3.4722222222222222E-5</v>
      </c>
      <c r="CZ336">
        <v>0.25354166666666667</v>
      </c>
      <c r="DA336">
        <v>8.9490740740740746E-2</v>
      </c>
      <c r="DB336">
        <v>186</v>
      </c>
      <c r="DC336">
        <v>249</v>
      </c>
      <c r="DD336">
        <v>30</v>
      </c>
      <c r="DE336">
        <v>1.6</v>
      </c>
      <c r="DF336">
        <v>7069</v>
      </c>
      <c r="DG336">
        <v>0.1613</v>
      </c>
      <c r="DO336">
        <v>82</v>
      </c>
    </row>
    <row r="337" spans="93:120" x14ac:dyDescent="0.25">
      <c r="CO337" t="s">
        <v>637</v>
      </c>
      <c r="CP337" t="s">
        <v>604</v>
      </c>
      <c r="CQ337" t="s">
        <v>55</v>
      </c>
      <c r="CR337">
        <v>46160</v>
      </c>
      <c r="CS337">
        <v>1</v>
      </c>
      <c r="CT337">
        <v>1</v>
      </c>
      <c r="CV337">
        <v>1</v>
      </c>
      <c r="CX337">
        <v>1.0416666666666667E-4</v>
      </c>
      <c r="CY337">
        <v>1.0416666666666667E-4</v>
      </c>
      <c r="CZ337">
        <v>0.19854166666666667</v>
      </c>
      <c r="DA337">
        <v>0.15437500000000001</v>
      </c>
      <c r="DB337">
        <v>155</v>
      </c>
      <c r="DC337">
        <v>235</v>
      </c>
      <c r="DD337">
        <v>43</v>
      </c>
      <c r="DE337" t="s">
        <v>817</v>
      </c>
      <c r="DF337">
        <v>8277</v>
      </c>
      <c r="DG337">
        <v>0.27739999999999998</v>
      </c>
      <c r="DH337">
        <v>3</v>
      </c>
      <c r="DI337">
        <v>6.9800000000000001E-2</v>
      </c>
      <c r="DJ337">
        <v>550</v>
      </c>
      <c r="DK337">
        <v>183</v>
      </c>
      <c r="DL337">
        <v>550</v>
      </c>
      <c r="DM337">
        <v>1</v>
      </c>
      <c r="DN337">
        <v>0.48420000000000002</v>
      </c>
      <c r="DO337">
        <v>82</v>
      </c>
      <c r="DP337">
        <v>183</v>
      </c>
    </row>
    <row r="338" spans="93:120" x14ac:dyDescent="0.25">
      <c r="CO338" t="s">
        <v>637</v>
      </c>
      <c r="CP338" t="s">
        <v>604</v>
      </c>
      <c r="CQ338" t="s">
        <v>78</v>
      </c>
      <c r="CR338">
        <v>46147</v>
      </c>
      <c r="CS338">
        <v>1</v>
      </c>
      <c r="CT338">
        <v>1</v>
      </c>
      <c r="CV338">
        <v>1</v>
      </c>
      <c r="CX338">
        <v>3.3333333333333335E-3</v>
      </c>
      <c r="CY338">
        <v>3.3333333333333335E-3</v>
      </c>
      <c r="CZ338">
        <v>0.2823148148148148</v>
      </c>
      <c r="DA338">
        <v>0.14863425925925927</v>
      </c>
      <c r="DB338">
        <v>102</v>
      </c>
      <c r="DC338">
        <v>226</v>
      </c>
      <c r="DD338">
        <v>35</v>
      </c>
      <c r="DE338" t="s">
        <v>818</v>
      </c>
      <c r="DF338">
        <v>13641</v>
      </c>
      <c r="DG338">
        <v>0.34310000000000002</v>
      </c>
      <c r="DH338">
        <v>3</v>
      </c>
      <c r="DI338">
        <v>8.5699999999999998E-2</v>
      </c>
      <c r="DJ338">
        <v>3300</v>
      </c>
      <c r="DK338">
        <v>1100</v>
      </c>
      <c r="DL338">
        <v>2000</v>
      </c>
      <c r="DM338">
        <v>0.60609999999999997</v>
      </c>
      <c r="DN338">
        <v>0.14230000000000001</v>
      </c>
      <c r="DO338">
        <v>82</v>
      </c>
      <c r="DP338">
        <v>2000</v>
      </c>
    </row>
    <row r="339" spans="93:120" x14ac:dyDescent="0.25">
      <c r="CO339" t="s">
        <v>637</v>
      </c>
      <c r="CP339" t="s">
        <v>604</v>
      </c>
      <c r="CQ339" t="s">
        <v>78</v>
      </c>
      <c r="CR339">
        <v>46149</v>
      </c>
      <c r="CS339">
        <v>1</v>
      </c>
      <c r="CT339">
        <v>1</v>
      </c>
      <c r="CV339">
        <v>1</v>
      </c>
      <c r="CX339">
        <v>7.0601851851851847E-4</v>
      </c>
      <c r="CY339">
        <v>7.0601851851851847E-4</v>
      </c>
      <c r="CZ339">
        <v>0.23200231481481481</v>
      </c>
      <c r="DA339">
        <v>0.10582175925925925</v>
      </c>
      <c r="DB339">
        <v>80</v>
      </c>
      <c r="DC339">
        <v>138</v>
      </c>
      <c r="DD339">
        <v>22</v>
      </c>
      <c r="DE339" t="s">
        <v>720</v>
      </c>
      <c r="DF339">
        <v>20602</v>
      </c>
      <c r="DG339">
        <v>0.27500000000000002</v>
      </c>
      <c r="DO339">
        <v>82</v>
      </c>
    </row>
    <row r="340" spans="93:120" x14ac:dyDescent="0.25">
      <c r="CO340" t="s">
        <v>637</v>
      </c>
      <c r="CP340" t="s">
        <v>604</v>
      </c>
      <c r="CQ340" t="s">
        <v>48</v>
      </c>
      <c r="CR340">
        <v>46163</v>
      </c>
      <c r="CS340">
        <v>1</v>
      </c>
      <c r="CT340">
        <v>1</v>
      </c>
      <c r="CV340">
        <v>1</v>
      </c>
      <c r="CX340">
        <v>0</v>
      </c>
      <c r="CY340">
        <v>0</v>
      </c>
      <c r="CZ340">
        <v>0.16300925925925927</v>
      </c>
      <c r="DA340">
        <v>0.13872685185185185</v>
      </c>
      <c r="DB340">
        <v>76</v>
      </c>
      <c r="DC340">
        <v>114</v>
      </c>
      <c r="DD340">
        <v>16</v>
      </c>
      <c r="DE340">
        <v>1.75</v>
      </c>
      <c r="DF340">
        <v>21199</v>
      </c>
      <c r="DG340">
        <v>0.21049999999999999</v>
      </c>
      <c r="DH340">
        <v>1</v>
      </c>
      <c r="DI340">
        <v>6.25E-2</v>
      </c>
      <c r="DJ340">
        <v>600</v>
      </c>
      <c r="DK340">
        <v>600</v>
      </c>
      <c r="DL340">
        <v>600</v>
      </c>
      <c r="DM340">
        <v>1</v>
      </c>
      <c r="DN340">
        <v>0.1678</v>
      </c>
      <c r="DO340">
        <v>82</v>
      </c>
      <c r="DP340">
        <v>600</v>
      </c>
    </row>
    <row r="341" spans="93:120" x14ac:dyDescent="0.25">
      <c r="CO341" t="s">
        <v>637</v>
      </c>
      <c r="CP341" t="s">
        <v>604</v>
      </c>
      <c r="CQ341" t="s">
        <v>48</v>
      </c>
      <c r="CR341">
        <v>46171</v>
      </c>
      <c r="CS341">
        <v>1</v>
      </c>
      <c r="CT341">
        <v>1</v>
      </c>
      <c r="CV341">
        <v>1</v>
      </c>
      <c r="CX341">
        <v>3.4722222222222222E-5</v>
      </c>
      <c r="CY341">
        <v>3.4722222222222222E-5</v>
      </c>
      <c r="CZ341">
        <v>0.23667824074074073</v>
      </c>
      <c r="DA341">
        <v>0.17270833333333332</v>
      </c>
      <c r="DB341">
        <v>72</v>
      </c>
      <c r="DC341">
        <v>119</v>
      </c>
      <c r="DD341">
        <v>14</v>
      </c>
      <c r="DE341">
        <v>2</v>
      </c>
      <c r="DF341">
        <v>27955</v>
      </c>
      <c r="DG341">
        <v>0.19439999999999999</v>
      </c>
      <c r="DH341">
        <v>1</v>
      </c>
      <c r="DI341">
        <v>7.1400000000000005E-2</v>
      </c>
      <c r="DJ341">
        <v>250</v>
      </c>
      <c r="DK341">
        <v>250</v>
      </c>
      <c r="DL341">
        <v>250</v>
      </c>
      <c r="DM341">
        <v>1</v>
      </c>
      <c r="DO341">
        <v>82</v>
      </c>
      <c r="DP341">
        <v>250</v>
      </c>
    </row>
    <row r="342" spans="93:120" x14ac:dyDescent="0.25">
      <c r="CO342" t="s">
        <v>637</v>
      </c>
      <c r="CP342" t="s">
        <v>604</v>
      </c>
      <c r="CQ342" t="s">
        <v>601</v>
      </c>
      <c r="CR342">
        <v>46149</v>
      </c>
      <c r="CS342">
        <v>1</v>
      </c>
      <c r="CT342">
        <v>1</v>
      </c>
      <c r="CV342">
        <v>1</v>
      </c>
      <c r="CX342">
        <v>2.5462962962962961E-4</v>
      </c>
      <c r="CY342">
        <v>2.5462962962962961E-4</v>
      </c>
      <c r="CZ342">
        <v>0.23706018518518518</v>
      </c>
      <c r="DA342">
        <v>8.0775462962962966E-2</v>
      </c>
      <c r="DB342">
        <v>135</v>
      </c>
      <c r="DC342">
        <v>193</v>
      </c>
      <c r="DD342">
        <v>57</v>
      </c>
      <c r="DE342" t="s">
        <v>819</v>
      </c>
      <c r="DF342">
        <v>4876</v>
      </c>
      <c r="DG342">
        <v>0.42220000000000002</v>
      </c>
      <c r="DO342">
        <v>82</v>
      </c>
    </row>
    <row r="343" spans="93:120" x14ac:dyDescent="0.25">
      <c r="CO343" t="s">
        <v>637</v>
      </c>
      <c r="CP343" t="s">
        <v>604</v>
      </c>
      <c r="CQ343" t="s">
        <v>601</v>
      </c>
      <c r="CR343">
        <v>46163</v>
      </c>
      <c r="CS343">
        <v>1</v>
      </c>
      <c r="CT343">
        <v>1</v>
      </c>
      <c r="CV343">
        <v>1</v>
      </c>
      <c r="CX343">
        <v>1.6435185185185185E-3</v>
      </c>
      <c r="CY343">
        <v>1.6435185185185185E-3</v>
      </c>
      <c r="CZ343">
        <v>0.14903935185185185</v>
      </c>
      <c r="DA343">
        <v>0.13565972222222222</v>
      </c>
      <c r="DB343">
        <v>116</v>
      </c>
      <c r="DC343">
        <v>137</v>
      </c>
      <c r="DD343">
        <v>24</v>
      </c>
      <c r="DE343" t="s">
        <v>814</v>
      </c>
      <c r="DF343">
        <v>11752</v>
      </c>
      <c r="DG343">
        <v>0.2069</v>
      </c>
      <c r="DH343">
        <v>2</v>
      </c>
      <c r="DI343">
        <v>8.3299999999999999E-2</v>
      </c>
      <c r="DJ343">
        <v>2200</v>
      </c>
      <c r="DK343">
        <v>1100</v>
      </c>
      <c r="DO343">
        <v>82</v>
      </c>
    </row>
    <row r="344" spans="93:120" x14ac:dyDescent="0.25">
      <c r="CO344" t="s">
        <v>637</v>
      </c>
      <c r="CP344" t="s">
        <v>3</v>
      </c>
      <c r="CQ344" t="s">
        <v>85</v>
      </c>
      <c r="CR344">
        <v>46150</v>
      </c>
      <c r="CS344">
        <v>1</v>
      </c>
      <c r="CT344">
        <v>1</v>
      </c>
      <c r="CV344">
        <v>1</v>
      </c>
      <c r="CX344">
        <v>2.5347222222222221E-3</v>
      </c>
      <c r="CY344">
        <v>2.5347222222222221E-3</v>
      </c>
      <c r="CZ344">
        <v>0.24190972222222223</v>
      </c>
      <c r="DA344">
        <v>6.8738425925925925E-2</v>
      </c>
      <c r="DB344">
        <v>57</v>
      </c>
      <c r="DC344">
        <v>139</v>
      </c>
      <c r="DD344">
        <v>13</v>
      </c>
      <c r="DE344" t="s">
        <v>707</v>
      </c>
      <c r="DF344">
        <v>21163</v>
      </c>
      <c r="DG344">
        <v>0.2281</v>
      </c>
      <c r="DO344">
        <v>82</v>
      </c>
    </row>
    <row r="345" spans="93:120" x14ac:dyDescent="0.25">
      <c r="CO345" t="s">
        <v>637</v>
      </c>
      <c r="CP345" t="s">
        <v>3</v>
      </c>
      <c r="CQ345" t="s">
        <v>493</v>
      </c>
      <c r="CR345">
        <v>46150</v>
      </c>
      <c r="CS345">
        <v>1</v>
      </c>
      <c r="CT345">
        <v>1</v>
      </c>
      <c r="CV345">
        <v>1</v>
      </c>
      <c r="CX345">
        <v>2.3148148148148147E-5</v>
      </c>
      <c r="CY345">
        <v>2.3148148148148147E-5</v>
      </c>
      <c r="CZ345">
        <v>0.26122685185185185</v>
      </c>
      <c r="DA345">
        <v>5.1747685185185188E-2</v>
      </c>
      <c r="DB345">
        <v>137</v>
      </c>
      <c r="DC345">
        <v>321</v>
      </c>
      <c r="DD345">
        <v>20</v>
      </c>
      <c r="DE345">
        <v>1.75</v>
      </c>
      <c r="DF345">
        <v>17584</v>
      </c>
      <c r="DG345">
        <v>0.14599999999999999</v>
      </c>
      <c r="DO345">
        <v>82</v>
      </c>
    </row>
    <row r="346" spans="93:120" x14ac:dyDescent="0.25">
      <c r="CO346" t="s">
        <v>637</v>
      </c>
      <c r="CP346" t="s">
        <v>3</v>
      </c>
      <c r="CQ346" t="s">
        <v>493</v>
      </c>
      <c r="CR346">
        <v>46169</v>
      </c>
      <c r="CS346">
        <v>1</v>
      </c>
      <c r="CT346">
        <v>1</v>
      </c>
      <c r="CV346">
        <v>1</v>
      </c>
      <c r="CX346">
        <v>3.4722222222222222E-5</v>
      </c>
      <c r="CY346">
        <v>3.4722222222222222E-5</v>
      </c>
      <c r="CZ346">
        <v>0.20171296296296296</v>
      </c>
      <c r="DA346">
        <v>0.12810185185185186</v>
      </c>
      <c r="DB346">
        <v>152</v>
      </c>
      <c r="DC346">
        <v>226</v>
      </c>
      <c r="DD346">
        <v>21</v>
      </c>
      <c r="DE346" t="s">
        <v>820</v>
      </c>
      <c r="DF346">
        <v>32042</v>
      </c>
      <c r="DG346">
        <v>0.13819999999999999</v>
      </c>
      <c r="DH346">
        <v>2</v>
      </c>
      <c r="DI346">
        <v>9.5200000000000007E-2</v>
      </c>
      <c r="DJ346">
        <v>690</v>
      </c>
      <c r="DK346">
        <v>345</v>
      </c>
      <c r="DO346">
        <v>82</v>
      </c>
    </row>
    <row r="347" spans="93:120" x14ac:dyDescent="0.25">
      <c r="CO347" t="s">
        <v>637</v>
      </c>
      <c r="CP347" t="s">
        <v>3</v>
      </c>
      <c r="CQ347" t="s">
        <v>564</v>
      </c>
      <c r="CR347">
        <v>46150</v>
      </c>
      <c r="CS347">
        <v>1</v>
      </c>
      <c r="CT347">
        <v>1</v>
      </c>
      <c r="CV347">
        <v>1</v>
      </c>
      <c r="CX347">
        <v>0</v>
      </c>
      <c r="CY347">
        <v>0</v>
      </c>
      <c r="CZ347">
        <v>0.22993055555555555</v>
      </c>
      <c r="DA347">
        <v>6.5717592592592591E-2</v>
      </c>
      <c r="DB347">
        <v>81</v>
      </c>
      <c r="DC347">
        <v>160</v>
      </c>
      <c r="DD347">
        <v>19</v>
      </c>
      <c r="DE347" t="s">
        <v>794</v>
      </c>
      <c r="DF347">
        <v>10543</v>
      </c>
      <c r="DG347">
        <v>0.2346</v>
      </c>
      <c r="DO347">
        <v>82</v>
      </c>
    </row>
    <row r="348" spans="93:120" x14ac:dyDescent="0.25">
      <c r="CO348" t="s">
        <v>637</v>
      </c>
      <c r="CP348" t="s">
        <v>3</v>
      </c>
      <c r="CQ348" t="s">
        <v>96</v>
      </c>
      <c r="CR348">
        <v>46150</v>
      </c>
      <c r="CS348">
        <v>1</v>
      </c>
      <c r="CT348">
        <v>1</v>
      </c>
      <c r="CV348">
        <v>1</v>
      </c>
      <c r="CX348">
        <v>0</v>
      </c>
      <c r="CY348">
        <v>0</v>
      </c>
      <c r="CZ348">
        <v>0.23491898148148149</v>
      </c>
      <c r="DA348">
        <v>7.2592592592592597E-2</v>
      </c>
      <c r="DB348">
        <v>81</v>
      </c>
      <c r="DC348">
        <v>146</v>
      </c>
      <c r="DD348">
        <v>11</v>
      </c>
      <c r="DE348" t="s">
        <v>698</v>
      </c>
      <c r="DF348">
        <v>16097</v>
      </c>
      <c r="DG348">
        <v>0.1358</v>
      </c>
      <c r="DO348">
        <v>82</v>
      </c>
    </row>
    <row r="349" spans="93:120" x14ac:dyDescent="0.25">
      <c r="CO349" t="s">
        <v>637</v>
      </c>
      <c r="CP349" t="s">
        <v>3</v>
      </c>
      <c r="CQ349" t="s">
        <v>96</v>
      </c>
      <c r="CR349">
        <v>46153</v>
      </c>
      <c r="CS349">
        <v>1</v>
      </c>
      <c r="CT349">
        <v>1</v>
      </c>
      <c r="CV349">
        <v>1</v>
      </c>
      <c r="CX349">
        <v>2.9745370370370373E-3</v>
      </c>
      <c r="CY349">
        <v>2.9745370370370373E-3</v>
      </c>
      <c r="CZ349">
        <v>0.23273148148148148</v>
      </c>
      <c r="DA349">
        <v>0.13822916666666665</v>
      </c>
      <c r="DB349">
        <v>97</v>
      </c>
      <c r="DC349">
        <v>204</v>
      </c>
      <c r="DD349">
        <v>23</v>
      </c>
      <c r="DE349">
        <v>2</v>
      </c>
      <c r="DF349">
        <v>12257</v>
      </c>
      <c r="DG349">
        <v>0.23710000000000001</v>
      </c>
      <c r="DH349">
        <v>3</v>
      </c>
      <c r="DI349">
        <v>0.13039999999999999</v>
      </c>
      <c r="DJ349">
        <v>3082</v>
      </c>
      <c r="DK349">
        <v>1027</v>
      </c>
      <c r="DL349">
        <v>1510</v>
      </c>
      <c r="DM349">
        <v>0.4899</v>
      </c>
      <c r="DN349">
        <v>0.22040000000000001</v>
      </c>
      <c r="DO349">
        <v>82</v>
      </c>
      <c r="DP349">
        <v>755</v>
      </c>
    </row>
    <row r="350" spans="93:120" x14ac:dyDescent="0.25">
      <c r="CO350" t="s">
        <v>637</v>
      </c>
      <c r="CP350" t="s">
        <v>3</v>
      </c>
      <c r="CQ350" t="s">
        <v>96</v>
      </c>
      <c r="CR350">
        <v>46170</v>
      </c>
      <c r="CS350">
        <v>1</v>
      </c>
      <c r="CT350">
        <v>1</v>
      </c>
      <c r="CV350">
        <v>1</v>
      </c>
      <c r="CX350">
        <v>1.3888888888888889E-4</v>
      </c>
      <c r="CY350">
        <v>1.3888888888888889E-4</v>
      </c>
      <c r="CZ350">
        <v>0.18527777777777779</v>
      </c>
      <c r="DA350">
        <v>0.16017361111111111</v>
      </c>
      <c r="DB350">
        <v>113</v>
      </c>
      <c r="DC350">
        <v>199</v>
      </c>
      <c r="DD350">
        <v>28</v>
      </c>
      <c r="DE350" t="s">
        <v>806</v>
      </c>
      <c r="DF350">
        <v>29080</v>
      </c>
      <c r="DG350">
        <v>0.24779999999999999</v>
      </c>
      <c r="DH350">
        <v>1</v>
      </c>
      <c r="DI350">
        <v>3.5700000000000003E-2</v>
      </c>
      <c r="DJ350">
        <v>820</v>
      </c>
      <c r="DK350">
        <v>820</v>
      </c>
      <c r="DO350">
        <v>82</v>
      </c>
    </row>
    <row r="351" spans="93:120" x14ac:dyDescent="0.25">
      <c r="CO351" t="s">
        <v>637</v>
      </c>
      <c r="CP351" t="s">
        <v>3</v>
      </c>
      <c r="CQ351" t="s">
        <v>29</v>
      </c>
      <c r="CR351">
        <v>46147</v>
      </c>
      <c r="CS351">
        <v>1</v>
      </c>
      <c r="CT351">
        <v>1</v>
      </c>
      <c r="CV351">
        <v>1</v>
      </c>
      <c r="CX351">
        <v>1.9212962962962964E-3</v>
      </c>
      <c r="CY351">
        <v>1.9212962962962964E-3</v>
      </c>
      <c r="CZ351">
        <v>0.23734953703703704</v>
      </c>
      <c r="DA351">
        <v>0.1108912037037037</v>
      </c>
      <c r="DB351">
        <v>128</v>
      </c>
      <c r="DC351">
        <v>230</v>
      </c>
      <c r="DD351">
        <v>29</v>
      </c>
      <c r="DE351" t="s">
        <v>821</v>
      </c>
      <c r="DF351">
        <v>14238</v>
      </c>
      <c r="DG351">
        <v>0.2266</v>
      </c>
      <c r="DH351">
        <v>1</v>
      </c>
      <c r="DI351">
        <v>3.4500000000000003E-2</v>
      </c>
      <c r="DJ351">
        <v>196</v>
      </c>
      <c r="DK351">
        <v>196</v>
      </c>
      <c r="DL351">
        <v>196</v>
      </c>
      <c r="DM351">
        <v>1</v>
      </c>
      <c r="DN351">
        <v>1.0045999999999999</v>
      </c>
      <c r="DO351">
        <v>82</v>
      </c>
      <c r="DP351">
        <v>196</v>
      </c>
    </row>
    <row r="352" spans="93:120" x14ac:dyDescent="0.25">
      <c r="CO352" t="s">
        <v>637</v>
      </c>
      <c r="CP352" t="s">
        <v>3</v>
      </c>
      <c r="CQ352" t="s">
        <v>29</v>
      </c>
      <c r="CR352">
        <v>46148</v>
      </c>
      <c r="CS352">
        <v>1</v>
      </c>
      <c r="CT352">
        <v>1</v>
      </c>
      <c r="CV352">
        <v>1</v>
      </c>
      <c r="CX352">
        <v>3.4722222222222222E-5</v>
      </c>
      <c r="CY352">
        <v>3.4722222222222222E-5</v>
      </c>
      <c r="CZ352">
        <v>0.2270949074074074</v>
      </c>
      <c r="DA352">
        <v>0.108125</v>
      </c>
      <c r="DB352">
        <v>112</v>
      </c>
      <c r="DC352">
        <v>248</v>
      </c>
      <c r="DD352">
        <v>23</v>
      </c>
      <c r="DE352" t="s">
        <v>822</v>
      </c>
      <c r="DF352">
        <v>21034</v>
      </c>
      <c r="DG352">
        <v>0.2054</v>
      </c>
      <c r="DH352">
        <v>3</v>
      </c>
      <c r="DI352">
        <v>0.13039999999999999</v>
      </c>
      <c r="DJ352">
        <v>2135</v>
      </c>
      <c r="DK352">
        <v>712</v>
      </c>
      <c r="DL352">
        <v>1885</v>
      </c>
      <c r="DM352">
        <v>0.88290000000000002</v>
      </c>
      <c r="DN352">
        <v>0.43409999999999999</v>
      </c>
      <c r="DO352">
        <v>82</v>
      </c>
      <c r="DP352">
        <v>943</v>
      </c>
    </row>
    <row r="353" spans="93:120" x14ac:dyDescent="0.25">
      <c r="CO353" t="s">
        <v>637</v>
      </c>
      <c r="CP353" t="s">
        <v>3</v>
      </c>
      <c r="CQ353" t="s">
        <v>29</v>
      </c>
      <c r="CR353">
        <v>46150</v>
      </c>
      <c r="CS353">
        <v>1</v>
      </c>
      <c r="CT353">
        <v>1</v>
      </c>
      <c r="CV353">
        <v>1</v>
      </c>
      <c r="CX353">
        <v>0</v>
      </c>
      <c r="CY353">
        <v>0</v>
      </c>
      <c r="CZ353">
        <v>0.24038194444444444</v>
      </c>
      <c r="DA353">
        <v>6.8032407407407403E-2</v>
      </c>
      <c r="DB353">
        <v>117</v>
      </c>
      <c r="DC353">
        <v>181</v>
      </c>
      <c r="DD353">
        <v>12</v>
      </c>
      <c r="DE353" t="s">
        <v>814</v>
      </c>
      <c r="DF353">
        <v>13090</v>
      </c>
      <c r="DG353">
        <v>0.1026</v>
      </c>
      <c r="DO353">
        <v>82</v>
      </c>
    </row>
    <row r="354" spans="93:120" x14ac:dyDescent="0.25">
      <c r="CO354" t="s">
        <v>637</v>
      </c>
      <c r="CP354" t="s">
        <v>3</v>
      </c>
      <c r="CQ354" t="s">
        <v>79</v>
      </c>
      <c r="CR354">
        <v>46149</v>
      </c>
      <c r="CS354">
        <v>1</v>
      </c>
      <c r="CT354">
        <v>1</v>
      </c>
      <c r="CV354">
        <v>1</v>
      </c>
      <c r="CX354">
        <v>2.0833333333333333E-3</v>
      </c>
      <c r="CY354">
        <v>2.0833333333333333E-3</v>
      </c>
      <c r="CZ354">
        <v>0.27019675925925923</v>
      </c>
      <c r="DA354">
        <v>5.3657407407407411E-2</v>
      </c>
      <c r="DB354">
        <v>100</v>
      </c>
      <c r="DC354">
        <v>205</v>
      </c>
      <c r="DD354">
        <v>17</v>
      </c>
      <c r="DE354" t="s">
        <v>823</v>
      </c>
      <c r="DF354">
        <v>42423</v>
      </c>
      <c r="DG354">
        <v>0.17</v>
      </c>
      <c r="DH354">
        <v>1</v>
      </c>
      <c r="DI354">
        <v>5.8799999999999998E-2</v>
      </c>
      <c r="DJ354">
        <v>900</v>
      </c>
      <c r="DK354">
        <v>900</v>
      </c>
      <c r="DO354">
        <v>82</v>
      </c>
    </row>
    <row r="355" spans="93:120" x14ac:dyDescent="0.25">
      <c r="CO355" t="s">
        <v>637</v>
      </c>
      <c r="CP355" t="s">
        <v>3</v>
      </c>
      <c r="CQ355" t="s">
        <v>79</v>
      </c>
      <c r="CR355">
        <v>46150</v>
      </c>
      <c r="CS355">
        <v>1</v>
      </c>
      <c r="CT355">
        <v>1</v>
      </c>
      <c r="CU355">
        <v>1</v>
      </c>
      <c r="CX355">
        <v>8.4490740740740741E-3</v>
      </c>
      <c r="CY355">
        <v>8.4490740740740741E-3</v>
      </c>
      <c r="CZ355">
        <v>0.12197916666666667</v>
      </c>
      <c r="DA355">
        <v>3.4340277777777775E-2</v>
      </c>
      <c r="DB355">
        <v>37</v>
      </c>
      <c r="DC355">
        <v>73</v>
      </c>
      <c r="DD355">
        <v>12</v>
      </c>
      <c r="DE355" t="s">
        <v>721</v>
      </c>
      <c r="DF355">
        <v>40322</v>
      </c>
      <c r="DG355">
        <v>0.32429999999999998</v>
      </c>
      <c r="DH355">
        <v>1</v>
      </c>
      <c r="DI355">
        <v>8.3299999999999999E-2</v>
      </c>
      <c r="DJ355">
        <v>600</v>
      </c>
      <c r="DK355">
        <v>600</v>
      </c>
      <c r="DO355">
        <v>82</v>
      </c>
    </row>
    <row r="356" spans="93:120" x14ac:dyDescent="0.25">
      <c r="CO356" t="s">
        <v>637</v>
      </c>
      <c r="CP356" t="s">
        <v>3</v>
      </c>
      <c r="CQ356" t="s">
        <v>79</v>
      </c>
      <c r="CR356">
        <v>46154</v>
      </c>
      <c r="CS356">
        <v>1</v>
      </c>
      <c r="CT356">
        <v>1</v>
      </c>
      <c r="CU356">
        <v>1</v>
      </c>
      <c r="CX356">
        <v>8.8888888888888889E-3</v>
      </c>
      <c r="CY356">
        <v>8.8888888888888889E-3</v>
      </c>
      <c r="CZ356">
        <v>0.31466435185185188</v>
      </c>
      <c r="DA356">
        <v>9.2256944444444447E-2</v>
      </c>
      <c r="DB356">
        <v>123</v>
      </c>
      <c r="DC356">
        <v>264</v>
      </c>
      <c r="DD356">
        <v>23</v>
      </c>
      <c r="DE356" t="s">
        <v>717</v>
      </c>
      <c r="DF356">
        <v>32488</v>
      </c>
      <c r="DG356">
        <v>0.187</v>
      </c>
      <c r="DH356">
        <v>1</v>
      </c>
      <c r="DI356">
        <v>4.3499999999999997E-2</v>
      </c>
      <c r="DJ356">
        <v>2000</v>
      </c>
      <c r="DK356">
        <v>2000</v>
      </c>
      <c r="DL356">
        <v>1000</v>
      </c>
      <c r="DM356">
        <v>0.5</v>
      </c>
      <c r="DN356">
        <v>0.18790000000000001</v>
      </c>
      <c r="DO356">
        <v>82</v>
      </c>
      <c r="DP356">
        <v>1000</v>
      </c>
    </row>
    <row r="357" spans="93:120" x14ac:dyDescent="0.25">
      <c r="CO357" t="s">
        <v>637</v>
      </c>
      <c r="CP357" t="s">
        <v>3</v>
      </c>
      <c r="CQ357" t="s">
        <v>79</v>
      </c>
      <c r="CR357">
        <v>46161</v>
      </c>
      <c r="CS357">
        <v>1</v>
      </c>
      <c r="CT357">
        <v>1</v>
      </c>
      <c r="CU357">
        <v>1</v>
      </c>
      <c r="CX357">
        <v>1.0486111111111111E-2</v>
      </c>
      <c r="CY357">
        <v>1.0486111111111111E-2</v>
      </c>
      <c r="CZ357">
        <v>8.9374999999999996E-2</v>
      </c>
      <c r="DA357">
        <v>0.18899305555555557</v>
      </c>
      <c r="DB357">
        <v>56</v>
      </c>
      <c r="DC357">
        <v>111</v>
      </c>
      <c r="DD357">
        <v>18</v>
      </c>
      <c r="DE357" t="s">
        <v>709</v>
      </c>
      <c r="DF357">
        <v>34071</v>
      </c>
      <c r="DG357">
        <v>0.32140000000000002</v>
      </c>
      <c r="DH357">
        <v>3</v>
      </c>
      <c r="DI357">
        <v>0.16669999999999999</v>
      </c>
      <c r="DJ357">
        <v>3500</v>
      </c>
      <c r="DK357">
        <v>1167</v>
      </c>
      <c r="DL357">
        <v>2000</v>
      </c>
      <c r="DM357">
        <v>0.57140000000000002</v>
      </c>
      <c r="DN357">
        <v>0.1411</v>
      </c>
      <c r="DO357">
        <v>82</v>
      </c>
      <c r="DP357">
        <v>2000</v>
      </c>
    </row>
    <row r="358" spans="93:120" x14ac:dyDescent="0.25">
      <c r="CO358" t="s">
        <v>637</v>
      </c>
      <c r="CP358" t="s">
        <v>2</v>
      </c>
      <c r="CQ358" t="s">
        <v>22</v>
      </c>
      <c r="CR358">
        <v>46153</v>
      </c>
      <c r="CS358">
        <v>1</v>
      </c>
      <c r="CT358">
        <v>1</v>
      </c>
      <c r="CV358">
        <v>1</v>
      </c>
      <c r="CX358">
        <v>2.8124999999999999E-3</v>
      </c>
      <c r="CY358">
        <v>2.8124999999999999E-3</v>
      </c>
      <c r="CZ358">
        <v>0.21692129629629631</v>
      </c>
      <c r="DA358">
        <v>0.11336805555555556</v>
      </c>
      <c r="DB358">
        <v>55</v>
      </c>
      <c r="DC358">
        <v>101</v>
      </c>
      <c r="DD358">
        <v>9</v>
      </c>
      <c r="DE358" t="s">
        <v>677</v>
      </c>
      <c r="DF358">
        <v>27461</v>
      </c>
      <c r="DG358">
        <v>0.1636</v>
      </c>
      <c r="DH358">
        <v>1</v>
      </c>
      <c r="DI358">
        <v>0.1111</v>
      </c>
      <c r="DJ358">
        <v>315</v>
      </c>
      <c r="DK358">
        <v>315</v>
      </c>
      <c r="DO358">
        <v>80</v>
      </c>
    </row>
    <row r="359" spans="93:120" x14ac:dyDescent="0.25">
      <c r="CO359" t="s">
        <v>637</v>
      </c>
      <c r="CP359" t="s">
        <v>2</v>
      </c>
      <c r="CQ359" t="s">
        <v>22</v>
      </c>
      <c r="CR359">
        <v>46161</v>
      </c>
      <c r="CS359">
        <v>1</v>
      </c>
      <c r="CT359">
        <v>1</v>
      </c>
      <c r="CU359">
        <v>1</v>
      </c>
      <c r="CX359">
        <v>1.5231481481481481E-2</v>
      </c>
      <c r="CY359">
        <v>1.5231481481481481E-2</v>
      </c>
      <c r="CZ359">
        <v>0.16592592592592592</v>
      </c>
      <c r="DA359">
        <v>0.18085648148148148</v>
      </c>
      <c r="DB359">
        <v>85</v>
      </c>
      <c r="DC359">
        <v>146</v>
      </c>
      <c r="DD359">
        <v>24</v>
      </c>
      <c r="DE359" t="s">
        <v>706</v>
      </c>
      <c r="DF359">
        <v>33366</v>
      </c>
      <c r="DG359">
        <v>0.28239999999999998</v>
      </c>
      <c r="DH359">
        <v>1</v>
      </c>
      <c r="DI359">
        <v>4.1700000000000001E-2</v>
      </c>
      <c r="DJ359">
        <v>400</v>
      </c>
      <c r="DK359">
        <v>400</v>
      </c>
      <c r="DL359">
        <v>400</v>
      </c>
      <c r="DM359">
        <v>1</v>
      </c>
      <c r="DN359">
        <v>0.14349999999999999</v>
      </c>
      <c r="DO359">
        <v>80</v>
      </c>
      <c r="DP359">
        <v>400</v>
      </c>
    </row>
    <row r="360" spans="93:120" x14ac:dyDescent="0.25">
      <c r="CO360" t="s">
        <v>637</v>
      </c>
      <c r="CP360" t="s">
        <v>2</v>
      </c>
      <c r="CQ360" t="s">
        <v>24</v>
      </c>
      <c r="CR360">
        <v>46147</v>
      </c>
      <c r="CS360">
        <v>1</v>
      </c>
      <c r="CT360">
        <v>1</v>
      </c>
      <c r="CU360">
        <v>1</v>
      </c>
      <c r="CX360">
        <v>1.8900462962962963E-2</v>
      </c>
      <c r="CY360">
        <v>1.8900462962962963E-2</v>
      </c>
      <c r="CZ360">
        <v>0.27071759259259259</v>
      </c>
      <c r="DA360">
        <v>0.13991898148148149</v>
      </c>
      <c r="DB360">
        <v>62</v>
      </c>
      <c r="DC360">
        <v>136</v>
      </c>
      <c r="DD360">
        <v>24</v>
      </c>
      <c r="DE360" t="s">
        <v>690</v>
      </c>
      <c r="DF360">
        <v>28104</v>
      </c>
      <c r="DG360">
        <v>0.3871</v>
      </c>
      <c r="DH360">
        <v>1</v>
      </c>
      <c r="DI360">
        <v>4.1700000000000001E-2</v>
      </c>
      <c r="DJ360">
        <v>700</v>
      </c>
      <c r="DK360">
        <v>700</v>
      </c>
      <c r="DL360">
        <v>700</v>
      </c>
      <c r="DM360">
        <v>1</v>
      </c>
      <c r="DN360">
        <v>0.49719999999999998</v>
      </c>
      <c r="DO360">
        <v>80</v>
      </c>
      <c r="DP360">
        <v>700</v>
      </c>
    </row>
    <row r="361" spans="93:120" x14ac:dyDescent="0.25">
      <c r="CO361" t="s">
        <v>637</v>
      </c>
      <c r="CP361" t="s">
        <v>2</v>
      </c>
      <c r="CQ361" t="s">
        <v>42</v>
      </c>
      <c r="CR361">
        <v>46148</v>
      </c>
      <c r="CS361">
        <v>1</v>
      </c>
      <c r="CT361">
        <v>1</v>
      </c>
      <c r="CU361">
        <v>1</v>
      </c>
      <c r="CX361">
        <v>1.0856481481481481E-2</v>
      </c>
      <c r="CY361">
        <v>1.0856481481481481E-2</v>
      </c>
      <c r="CZ361">
        <v>0.18561342592592592</v>
      </c>
      <c r="DA361">
        <v>0.12232638888888889</v>
      </c>
      <c r="DB361">
        <v>74</v>
      </c>
      <c r="DC361">
        <v>151</v>
      </c>
      <c r="DD361">
        <v>23</v>
      </c>
      <c r="DE361" t="s">
        <v>727</v>
      </c>
      <c r="DF361">
        <v>27280</v>
      </c>
      <c r="DG361">
        <v>0.31080000000000002</v>
      </c>
      <c r="DH361">
        <v>2</v>
      </c>
      <c r="DI361">
        <v>8.6999999999999994E-2</v>
      </c>
      <c r="DJ361">
        <v>3300</v>
      </c>
      <c r="DK361">
        <v>1650</v>
      </c>
      <c r="DL361">
        <v>3300</v>
      </c>
      <c r="DM361">
        <v>1</v>
      </c>
      <c r="DN361">
        <v>0.1842</v>
      </c>
      <c r="DO361">
        <v>80</v>
      </c>
      <c r="DP361">
        <v>1650</v>
      </c>
    </row>
    <row r="362" spans="93:120" x14ac:dyDescent="0.25">
      <c r="CO362" t="s">
        <v>637</v>
      </c>
      <c r="CP362" t="s">
        <v>2</v>
      </c>
      <c r="CQ362" t="s">
        <v>42</v>
      </c>
      <c r="CR362">
        <v>46155</v>
      </c>
      <c r="CS362">
        <v>1</v>
      </c>
      <c r="CT362">
        <v>1</v>
      </c>
      <c r="CU362">
        <v>1</v>
      </c>
      <c r="CX362">
        <v>1.0636574074074074E-2</v>
      </c>
      <c r="CY362">
        <v>1.0636574074074074E-2</v>
      </c>
      <c r="CZ362">
        <v>0.17858796296296298</v>
      </c>
      <c r="DA362">
        <v>0.12837962962962962</v>
      </c>
      <c r="DB362">
        <v>108</v>
      </c>
      <c r="DC362">
        <v>178</v>
      </c>
      <c r="DD362">
        <v>20</v>
      </c>
      <c r="DE362">
        <v>1.95</v>
      </c>
      <c r="DF362">
        <v>12463</v>
      </c>
      <c r="DG362">
        <v>0.1852</v>
      </c>
      <c r="DH362">
        <v>1</v>
      </c>
      <c r="DI362">
        <v>0.05</v>
      </c>
      <c r="DJ362">
        <v>1885</v>
      </c>
      <c r="DK362">
        <v>1885</v>
      </c>
      <c r="DL362">
        <v>1885</v>
      </c>
      <c r="DM362">
        <v>1</v>
      </c>
      <c r="DN362">
        <v>0.25419999999999998</v>
      </c>
      <c r="DO362">
        <v>80</v>
      </c>
      <c r="DP362">
        <v>1885</v>
      </c>
    </row>
    <row r="363" spans="93:120" x14ac:dyDescent="0.25">
      <c r="CO363" t="s">
        <v>637</v>
      </c>
      <c r="CP363" t="s">
        <v>2</v>
      </c>
      <c r="CQ363" t="s">
        <v>42</v>
      </c>
      <c r="CR363">
        <v>46162</v>
      </c>
      <c r="CS363">
        <v>1</v>
      </c>
      <c r="CT363">
        <v>1</v>
      </c>
      <c r="CU363">
        <v>1</v>
      </c>
      <c r="CX363">
        <v>1.0925925925925926E-2</v>
      </c>
      <c r="CY363">
        <v>1.0925925925925926E-2</v>
      </c>
      <c r="CZ363">
        <v>0.19659722222222223</v>
      </c>
      <c r="DA363">
        <v>0.10810185185185185</v>
      </c>
      <c r="DB363">
        <v>81</v>
      </c>
      <c r="DC363">
        <v>127</v>
      </c>
      <c r="DD363">
        <v>17</v>
      </c>
      <c r="DE363" t="s">
        <v>824</v>
      </c>
      <c r="DF363">
        <v>19055</v>
      </c>
      <c r="DG363">
        <v>0.2099</v>
      </c>
      <c r="DH363">
        <v>1</v>
      </c>
      <c r="DI363">
        <v>5.8799999999999998E-2</v>
      </c>
      <c r="DJ363">
        <v>1600</v>
      </c>
      <c r="DK363">
        <v>1600</v>
      </c>
      <c r="DL363">
        <v>1600</v>
      </c>
      <c r="DM363">
        <v>1</v>
      </c>
      <c r="DN363">
        <v>0.27079999999999999</v>
      </c>
      <c r="DO363">
        <v>80</v>
      </c>
      <c r="DP363">
        <v>1600</v>
      </c>
    </row>
    <row r="364" spans="93:120" x14ac:dyDescent="0.25">
      <c r="CO364" t="s">
        <v>637</v>
      </c>
      <c r="CP364" t="s">
        <v>2</v>
      </c>
      <c r="CQ364" t="s">
        <v>37</v>
      </c>
      <c r="CR364">
        <v>46156</v>
      </c>
      <c r="CS364">
        <v>1</v>
      </c>
      <c r="CT364">
        <v>1</v>
      </c>
      <c r="CV364">
        <v>1</v>
      </c>
      <c r="CX364">
        <v>6.4814814814814813E-4</v>
      </c>
      <c r="CY364">
        <v>6.4814814814814813E-4</v>
      </c>
      <c r="CZ364">
        <v>0.19637731481481482</v>
      </c>
      <c r="DA364">
        <v>0.13537037037037036</v>
      </c>
      <c r="DB364">
        <v>98</v>
      </c>
      <c r="DC364">
        <v>133</v>
      </c>
      <c r="DD364">
        <v>14</v>
      </c>
      <c r="DE364" t="s">
        <v>738</v>
      </c>
      <c r="DF364">
        <v>9397</v>
      </c>
      <c r="DG364">
        <v>0.1429</v>
      </c>
      <c r="DH364">
        <v>4</v>
      </c>
      <c r="DI364">
        <v>0.28570000000000001</v>
      </c>
      <c r="DJ364">
        <v>1718</v>
      </c>
      <c r="DK364">
        <v>430</v>
      </c>
      <c r="DL364">
        <v>1191</v>
      </c>
      <c r="DM364">
        <v>0.69320000000000004</v>
      </c>
      <c r="DN364">
        <v>0.13450000000000001</v>
      </c>
      <c r="DO364">
        <v>80</v>
      </c>
      <c r="DP364">
        <v>596</v>
      </c>
    </row>
    <row r="365" spans="93:120" x14ac:dyDescent="0.25">
      <c r="CO365" t="s">
        <v>637</v>
      </c>
      <c r="CP365" t="s">
        <v>2</v>
      </c>
      <c r="CQ365" t="s">
        <v>31</v>
      </c>
      <c r="CR365">
        <v>46171</v>
      </c>
      <c r="CS365">
        <v>1</v>
      </c>
      <c r="CT365">
        <v>1</v>
      </c>
      <c r="CV365">
        <v>1</v>
      </c>
      <c r="CX365">
        <v>2.7777777777777778E-4</v>
      </c>
      <c r="CY365">
        <v>2.7777777777777778E-4</v>
      </c>
      <c r="CZ365">
        <v>0.22119212962962964</v>
      </c>
      <c r="DA365">
        <v>0.15057870370370371</v>
      </c>
      <c r="DB365">
        <v>71</v>
      </c>
      <c r="DC365">
        <v>182</v>
      </c>
      <c r="DD365">
        <v>15</v>
      </c>
      <c r="DE365" t="s">
        <v>811</v>
      </c>
      <c r="DF365">
        <v>20708</v>
      </c>
      <c r="DG365">
        <v>0.21129999999999999</v>
      </c>
      <c r="DH365">
        <v>1</v>
      </c>
      <c r="DI365">
        <v>6.6699999999999995E-2</v>
      </c>
      <c r="DJ365">
        <v>2400</v>
      </c>
      <c r="DK365">
        <v>2400</v>
      </c>
      <c r="DL365">
        <v>2400</v>
      </c>
      <c r="DM365">
        <v>1</v>
      </c>
      <c r="DN365">
        <v>0.10249999999999999</v>
      </c>
      <c r="DO365">
        <v>80</v>
      </c>
      <c r="DP365">
        <v>2400</v>
      </c>
    </row>
    <row r="366" spans="93:120" x14ac:dyDescent="0.25">
      <c r="CO366" t="s">
        <v>637</v>
      </c>
      <c r="CP366" t="s">
        <v>2</v>
      </c>
      <c r="CQ366" t="s">
        <v>10</v>
      </c>
      <c r="CR366">
        <v>46150</v>
      </c>
      <c r="CS366">
        <v>1</v>
      </c>
      <c r="CT366">
        <v>1</v>
      </c>
      <c r="CV366">
        <v>1</v>
      </c>
      <c r="CX366">
        <v>3.4722222222222222E-5</v>
      </c>
      <c r="CY366">
        <v>3.4722222222222222E-5</v>
      </c>
      <c r="CZ366">
        <v>0.11466435185185185</v>
      </c>
      <c r="DA366">
        <v>5.3831018518518521E-2</v>
      </c>
      <c r="DB366">
        <v>54</v>
      </c>
      <c r="DC366">
        <v>81</v>
      </c>
      <c r="DD366">
        <v>12</v>
      </c>
      <c r="DE366" t="s">
        <v>715</v>
      </c>
      <c r="DF366">
        <v>46648</v>
      </c>
      <c r="DG366">
        <v>0.22220000000000001</v>
      </c>
      <c r="DH366">
        <v>1</v>
      </c>
      <c r="DI366">
        <v>8.3299999999999999E-2</v>
      </c>
      <c r="DJ366">
        <v>600</v>
      </c>
      <c r="DK366">
        <v>600</v>
      </c>
      <c r="DO366">
        <v>80</v>
      </c>
    </row>
    <row r="367" spans="93:120" x14ac:dyDescent="0.25">
      <c r="CO367" t="s">
        <v>637</v>
      </c>
      <c r="CP367" t="s">
        <v>2</v>
      </c>
      <c r="CQ367" t="s">
        <v>10</v>
      </c>
      <c r="CR367">
        <v>46170</v>
      </c>
      <c r="CS367">
        <v>1</v>
      </c>
      <c r="CT367">
        <v>1</v>
      </c>
      <c r="CV367">
        <v>1</v>
      </c>
      <c r="CX367">
        <v>1.1574074074074075E-4</v>
      </c>
      <c r="CY367">
        <v>1.1574074074074075E-4</v>
      </c>
      <c r="CZ367">
        <v>0.18216435185185184</v>
      </c>
      <c r="DA367">
        <v>0.1517361111111111</v>
      </c>
      <c r="DB367">
        <v>180</v>
      </c>
      <c r="DC367">
        <v>312</v>
      </c>
      <c r="DD367">
        <v>37</v>
      </c>
      <c r="DE367" t="s">
        <v>825</v>
      </c>
      <c r="DF367">
        <v>34541</v>
      </c>
      <c r="DG367">
        <v>0.2056</v>
      </c>
      <c r="DH367">
        <v>1</v>
      </c>
      <c r="DI367">
        <v>2.7E-2</v>
      </c>
      <c r="DJ367">
        <v>435</v>
      </c>
      <c r="DK367">
        <v>435</v>
      </c>
      <c r="DL367">
        <v>435</v>
      </c>
      <c r="DM367">
        <v>1</v>
      </c>
      <c r="DN367">
        <v>1.006</v>
      </c>
      <c r="DO367">
        <v>80</v>
      </c>
      <c r="DP367">
        <v>435</v>
      </c>
    </row>
    <row r="368" spans="93:120" x14ac:dyDescent="0.25">
      <c r="CO368" t="s">
        <v>637</v>
      </c>
      <c r="CP368" t="s">
        <v>6</v>
      </c>
      <c r="CQ368" t="s">
        <v>105</v>
      </c>
      <c r="CR368">
        <v>46149</v>
      </c>
      <c r="CS368">
        <v>1</v>
      </c>
      <c r="CT368">
        <v>1</v>
      </c>
      <c r="CV368">
        <v>1</v>
      </c>
      <c r="CX368">
        <v>6.9444444444444444E-5</v>
      </c>
      <c r="CY368">
        <v>6.9444444444444444E-5</v>
      </c>
      <c r="CZ368">
        <v>0.22298611111111111</v>
      </c>
      <c r="DA368">
        <v>0.11394675925925926</v>
      </c>
      <c r="DB368">
        <v>72</v>
      </c>
      <c r="DC368">
        <v>156</v>
      </c>
      <c r="DD368">
        <v>14</v>
      </c>
      <c r="DE368">
        <v>1.5</v>
      </c>
      <c r="DF368">
        <v>29760</v>
      </c>
      <c r="DG368">
        <v>0.19439999999999999</v>
      </c>
      <c r="DH368">
        <v>1</v>
      </c>
      <c r="DI368">
        <v>7.1400000000000005E-2</v>
      </c>
      <c r="DJ368">
        <v>12000</v>
      </c>
      <c r="DK368">
        <v>12000</v>
      </c>
      <c r="DL368">
        <v>12000</v>
      </c>
      <c r="DM368">
        <v>1</v>
      </c>
      <c r="DN368">
        <v>0.19989999999999999</v>
      </c>
      <c r="DO368">
        <v>80</v>
      </c>
      <c r="DP368">
        <v>12000</v>
      </c>
    </row>
    <row r="369" spans="93:120" x14ac:dyDescent="0.25">
      <c r="CO369" t="s">
        <v>637</v>
      </c>
      <c r="CP369" t="s">
        <v>6</v>
      </c>
      <c r="CQ369" t="s">
        <v>35</v>
      </c>
      <c r="CR369">
        <v>46147</v>
      </c>
      <c r="CS369">
        <v>1</v>
      </c>
      <c r="CT369">
        <v>1</v>
      </c>
      <c r="CV369">
        <v>1</v>
      </c>
      <c r="CX369">
        <v>9.2592592592592588E-5</v>
      </c>
      <c r="CY369">
        <v>9.2592592592592588E-5</v>
      </c>
      <c r="CZ369">
        <v>0.27687499999999998</v>
      </c>
      <c r="DA369">
        <v>0.11686342592592593</v>
      </c>
      <c r="DB369">
        <v>87</v>
      </c>
      <c r="DC369">
        <v>206</v>
      </c>
      <c r="DD369">
        <v>26</v>
      </c>
      <c r="DE369" t="s">
        <v>783</v>
      </c>
      <c r="DF369">
        <v>16805</v>
      </c>
      <c r="DG369">
        <v>0.2989</v>
      </c>
      <c r="DH369">
        <v>2</v>
      </c>
      <c r="DI369">
        <v>7.6899999999999996E-2</v>
      </c>
      <c r="DJ369">
        <v>890</v>
      </c>
      <c r="DK369">
        <v>445</v>
      </c>
      <c r="DL369">
        <v>300</v>
      </c>
      <c r="DM369">
        <v>0.33710000000000001</v>
      </c>
      <c r="DO369">
        <v>80</v>
      </c>
      <c r="DP369">
        <v>300</v>
      </c>
    </row>
    <row r="370" spans="93:120" x14ac:dyDescent="0.25">
      <c r="CO370" t="s">
        <v>637</v>
      </c>
      <c r="CP370" t="s">
        <v>6</v>
      </c>
      <c r="CQ370" t="s">
        <v>11</v>
      </c>
      <c r="CR370">
        <v>46153</v>
      </c>
      <c r="CS370">
        <v>1</v>
      </c>
      <c r="CT370">
        <v>1</v>
      </c>
      <c r="CV370">
        <v>1</v>
      </c>
      <c r="CX370">
        <v>1.9675925925925926E-4</v>
      </c>
      <c r="CY370">
        <v>1.9675925925925926E-4</v>
      </c>
      <c r="CZ370">
        <v>0.21706018518518519</v>
      </c>
      <c r="DA370">
        <v>0.11743055555555555</v>
      </c>
      <c r="DB370">
        <v>93</v>
      </c>
      <c r="DC370">
        <v>181</v>
      </c>
      <c r="DD370">
        <v>25</v>
      </c>
      <c r="DE370">
        <v>1.52</v>
      </c>
      <c r="DF370">
        <v>14928</v>
      </c>
      <c r="DG370">
        <v>0.26879999999999998</v>
      </c>
      <c r="DH370">
        <v>1</v>
      </c>
      <c r="DI370">
        <v>0.04</v>
      </c>
      <c r="DJ370">
        <v>2100</v>
      </c>
      <c r="DK370">
        <v>2100</v>
      </c>
      <c r="DL370">
        <v>2100</v>
      </c>
      <c r="DM370">
        <v>1</v>
      </c>
      <c r="DN370">
        <v>0.22600000000000001</v>
      </c>
      <c r="DO370">
        <v>80</v>
      </c>
      <c r="DP370">
        <v>2100</v>
      </c>
    </row>
    <row r="371" spans="93:120" x14ac:dyDescent="0.25">
      <c r="CO371" t="s">
        <v>637</v>
      </c>
      <c r="CP371" t="s">
        <v>6</v>
      </c>
      <c r="CQ371" t="s">
        <v>11</v>
      </c>
      <c r="CR371">
        <v>46164</v>
      </c>
      <c r="CS371">
        <v>1</v>
      </c>
      <c r="CT371">
        <v>1</v>
      </c>
      <c r="CV371">
        <v>1</v>
      </c>
      <c r="CX371">
        <v>1.7361111111111112E-4</v>
      </c>
      <c r="CY371">
        <v>1.7361111111111112E-4</v>
      </c>
      <c r="CZ371">
        <v>0.2134375</v>
      </c>
      <c r="DA371">
        <v>9.2349537037037036E-2</v>
      </c>
      <c r="DB371">
        <v>110</v>
      </c>
      <c r="DC371">
        <v>199</v>
      </c>
      <c r="DD371">
        <v>26</v>
      </c>
      <c r="DE371" t="s">
        <v>826</v>
      </c>
      <c r="DF371">
        <v>24686</v>
      </c>
      <c r="DG371">
        <v>0.2364</v>
      </c>
      <c r="DH371">
        <v>1</v>
      </c>
      <c r="DI371">
        <v>3.85E-2</v>
      </c>
      <c r="DJ371">
        <v>7000</v>
      </c>
      <c r="DK371">
        <v>7000</v>
      </c>
      <c r="DL371">
        <v>7000</v>
      </c>
      <c r="DM371">
        <v>1</v>
      </c>
      <c r="DN371">
        <v>0.10059999999999999</v>
      </c>
      <c r="DO371">
        <v>80</v>
      </c>
      <c r="DP371">
        <v>7000</v>
      </c>
    </row>
    <row r="372" spans="93:120" x14ac:dyDescent="0.25">
      <c r="CO372" t="s">
        <v>637</v>
      </c>
      <c r="CP372" t="s">
        <v>6</v>
      </c>
      <c r="CQ372" t="s">
        <v>97</v>
      </c>
      <c r="CR372">
        <v>46148</v>
      </c>
      <c r="CS372">
        <v>1</v>
      </c>
      <c r="CT372">
        <v>1</v>
      </c>
      <c r="CV372">
        <v>1</v>
      </c>
      <c r="CX372">
        <v>2.3148148148148147E-5</v>
      </c>
      <c r="CY372">
        <v>2.3148148148148147E-5</v>
      </c>
      <c r="CZ372">
        <v>0.2578125</v>
      </c>
      <c r="DA372">
        <v>9.1608796296296299E-2</v>
      </c>
      <c r="DB372">
        <v>141</v>
      </c>
      <c r="DC372">
        <v>227</v>
      </c>
      <c r="DD372">
        <v>23</v>
      </c>
      <c r="DE372" t="s">
        <v>779</v>
      </c>
      <c r="DF372">
        <v>14761</v>
      </c>
      <c r="DG372">
        <v>0.16309999999999999</v>
      </c>
      <c r="DH372">
        <v>2</v>
      </c>
      <c r="DI372">
        <v>8.6999999999999994E-2</v>
      </c>
      <c r="DJ372">
        <v>365</v>
      </c>
      <c r="DK372">
        <v>183</v>
      </c>
      <c r="DL372">
        <v>365</v>
      </c>
      <c r="DM372">
        <v>1</v>
      </c>
      <c r="DN372">
        <v>0.85029999999999994</v>
      </c>
      <c r="DO372">
        <v>80</v>
      </c>
      <c r="DP372">
        <v>183</v>
      </c>
    </row>
    <row r="373" spans="93:120" x14ac:dyDescent="0.25">
      <c r="CO373" t="s">
        <v>637</v>
      </c>
      <c r="CP373" t="s">
        <v>6</v>
      </c>
      <c r="CQ373" t="s">
        <v>97</v>
      </c>
      <c r="CR373">
        <v>46161</v>
      </c>
      <c r="CS373">
        <v>1</v>
      </c>
      <c r="CT373">
        <v>1</v>
      </c>
      <c r="CV373">
        <v>1</v>
      </c>
      <c r="CX373">
        <v>2.3148148148148147E-5</v>
      </c>
      <c r="CY373">
        <v>2.3148148148148147E-5</v>
      </c>
      <c r="CZ373">
        <v>0.20836805555555554</v>
      </c>
      <c r="DA373">
        <v>0.13774305555555555</v>
      </c>
      <c r="DB373">
        <v>214</v>
      </c>
      <c r="DC373">
        <v>246</v>
      </c>
      <c r="DD373">
        <v>27</v>
      </c>
      <c r="DE373" t="s">
        <v>677</v>
      </c>
      <c r="DF373">
        <v>16151</v>
      </c>
      <c r="DG373">
        <v>0.12620000000000001</v>
      </c>
      <c r="DH373">
        <v>1</v>
      </c>
      <c r="DI373">
        <v>3.6999999999999998E-2</v>
      </c>
      <c r="DJ373">
        <v>2800</v>
      </c>
      <c r="DK373">
        <v>2800</v>
      </c>
      <c r="DL373">
        <v>2800</v>
      </c>
      <c r="DM373">
        <v>1</v>
      </c>
      <c r="DN373">
        <v>0.1686</v>
      </c>
      <c r="DO373">
        <v>80</v>
      </c>
      <c r="DP373">
        <v>2800</v>
      </c>
    </row>
    <row r="374" spans="93:120" x14ac:dyDescent="0.25">
      <c r="CO374" t="s">
        <v>637</v>
      </c>
      <c r="CP374" t="s">
        <v>6</v>
      </c>
      <c r="CQ374" t="s">
        <v>34</v>
      </c>
      <c r="CR374">
        <v>46154</v>
      </c>
      <c r="CS374">
        <v>1</v>
      </c>
      <c r="CT374">
        <v>1</v>
      </c>
      <c r="CV374">
        <v>1</v>
      </c>
      <c r="CX374">
        <v>5.7870370370370373E-5</v>
      </c>
      <c r="CY374">
        <v>5.7870370370370373E-5</v>
      </c>
      <c r="CZ374">
        <v>0.30253472222222222</v>
      </c>
      <c r="DA374">
        <v>0.11883101851851852</v>
      </c>
      <c r="DB374">
        <v>209</v>
      </c>
      <c r="DC374">
        <v>239</v>
      </c>
      <c r="DD374">
        <v>13</v>
      </c>
      <c r="DE374" t="s">
        <v>790</v>
      </c>
      <c r="DF374">
        <v>16272</v>
      </c>
      <c r="DG374">
        <v>6.2199999999999998E-2</v>
      </c>
      <c r="DH374">
        <v>2</v>
      </c>
      <c r="DI374">
        <v>0.15379999999999999</v>
      </c>
      <c r="DJ374">
        <v>1050</v>
      </c>
      <c r="DK374">
        <v>525</v>
      </c>
      <c r="DL374">
        <v>450</v>
      </c>
      <c r="DM374">
        <v>0.42859999999999998</v>
      </c>
      <c r="DN374">
        <v>0.36</v>
      </c>
      <c r="DO374">
        <v>80</v>
      </c>
      <c r="DP374">
        <v>450</v>
      </c>
    </row>
    <row r="375" spans="93:120" x14ac:dyDescent="0.25">
      <c r="CO375" t="s">
        <v>637</v>
      </c>
      <c r="CP375" t="s">
        <v>6</v>
      </c>
      <c r="CQ375" t="s">
        <v>76</v>
      </c>
      <c r="CR375">
        <v>46149</v>
      </c>
      <c r="CS375">
        <v>1</v>
      </c>
      <c r="CT375">
        <v>1</v>
      </c>
      <c r="CV375">
        <v>1</v>
      </c>
      <c r="CX375">
        <v>2.0486111111111113E-3</v>
      </c>
      <c r="CY375">
        <v>2.0486111111111113E-3</v>
      </c>
      <c r="CZ375">
        <v>0.25130787037037039</v>
      </c>
      <c r="DA375">
        <v>7.6018518518518513E-2</v>
      </c>
      <c r="DB375">
        <v>151</v>
      </c>
      <c r="DC375">
        <v>197</v>
      </c>
      <c r="DD375">
        <v>9</v>
      </c>
      <c r="DE375">
        <v>2</v>
      </c>
      <c r="DF375">
        <v>26841</v>
      </c>
      <c r="DG375">
        <v>5.96E-2</v>
      </c>
      <c r="DH375">
        <v>1</v>
      </c>
      <c r="DI375">
        <v>0.1111</v>
      </c>
      <c r="DJ375">
        <v>260</v>
      </c>
      <c r="DK375">
        <v>260</v>
      </c>
      <c r="DL375">
        <v>260</v>
      </c>
      <c r="DM375">
        <v>1</v>
      </c>
      <c r="DO375">
        <v>80</v>
      </c>
      <c r="DP375">
        <v>260</v>
      </c>
    </row>
    <row r="376" spans="93:120" x14ac:dyDescent="0.25">
      <c r="CO376" t="s">
        <v>637</v>
      </c>
      <c r="CP376" t="s">
        <v>7</v>
      </c>
      <c r="CQ376" t="s">
        <v>80</v>
      </c>
      <c r="CR376">
        <v>46157</v>
      </c>
      <c r="CS376">
        <v>1</v>
      </c>
      <c r="CT376">
        <v>1</v>
      </c>
      <c r="CV376">
        <v>1</v>
      </c>
      <c r="CX376">
        <v>1.3888888888888889E-4</v>
      </c>
      <c r="CY376">
        <v>1.3888888888888889E-4</v>
      </c>
      <c r="CZ376">
        <v>0.29899305555555555</v>
      </c>
      <c r="DA376">
        <v>3.1967592592592596E-2</v>
      </c>
      <c r="DB376">
        <v>86</v>
      </c>
      <c r="DC376">
        <v>92</v>
      </c>
      <c r="DD376">
        <v>4</v>
      </c>
      <c r="DE376">
        <v>1.5</v>
      </c>
      <c r="DF376">
        <v>51007</v>
      </c>
      <c r="DG376">
        <v>4.65E-2</v>
      </c>
      <c r="DH376">
        <v>1</v>
      </c>
      <c r="DI376">
        <v>0.25</v>
      </c>
      <c r="DJ376">
        <v>12000</v>
      </c>
      <c r="DK376">
        <v>12000</v>
      </c>
      <c r="DO376">
        <v>80</v>
      </c>
    </row>
    <row r="377" spans="93:120" x14ac:dyDescent="0.25">
      <c r="CO377" t="s">
        <v>637</v>
      </c>
      <c r="CP377" t="s">
        <v>7</v>
      </c>
      <c r="CQ377" t="s">
        <v>75</v>
      </c>
      <c r="CR377">
        <v>46153</v>
      </c>
      <c r="CS377">
        <v>1</v>
      </c>
      <c r="CT377">
        <v>1</v>
      </c>
      <c r="CV377">
        <v>1</v>
      </c>
      <c r="CX377">
        <v>2.199074074074074E-4</v>
      </c>
      <c r="CY377">
        <v>2.199074074074074E-4</v>
      </c>
      <c r="CZ377">
        <v>0.22810185185185186</v>
      </c>
      <c r="DA377">
        <v>0.10420138888888889</v>
      </c>
      <c r="DB377">
        <v>88</v>
      </c>
      <c r="DC377">
        <v>162</v>
      </c>
      <c r="DD377">
        <v>8</v>
      </c>
      <c r="DE377">
        <v>1.625</v>
      </c>
      <c r="DF377">
        <v>19937</v>
      </c>
      <c r="DG377">
        <v>9.0899999999999995E-2</v>
      </c>
      <c r="DH377">
        <v>1</v>
      </c>
      <c r="DI377">
        <v>0.125</v>
      </c>
      <c r="DJ377">
        <v>477</v>
      </c>
      <c r="DK377">
        <v>477</v>
      </c>
      <c r="DO377">
        <v>80</v>
      </c>
    </row>
    <row r="378" spans="93:120" x14ac:dyDescent="0.25">
      <c r="CO378" t="s">
        <v>637</v>
      </c>
      <c r="CP378" t="s">
        <v>7</v>
      </c>
      <c r="CQ378" t="s">
        <v>75</v>
      </c>
      <c r="CR378">
        <v>46170</v>
      </c>
      <c r="CS378">
        <v>1</v>
      </c>
      <c r="CT378">
        <v>1</v>
      </c>
      <c r="CU378">
        <v>1</v>
      </c>
      <c r="CX378">
        <v>2.4861111111111112E-2</v>
      </c>
      <c r="CY378">
        <v>2.4861111111111112E-2</v>
      </c>
      <c r="CZ378">
        <v>0.16930555555555554</v>
      </c>
      <c r="DA378">
        <v>0.14358796296296297</v>
      </c>
      <c r="DB378">
        <v>80</v>
      </c>
      <c r="DC378">
        <v>209</v>
      </c>
      <c r="DD378">
        <v>19</v>
      </c>
      <c r="DE378" t="s">
        <v>827</v>
      </c>
      <c r="DF378">
        <v>20012</v>
      </c>
      <c r="DG378">
        <v>0.23749999999999999</v>
      </c>
      <c r="DH378">
        <v>1</v>
      </c>
      <c r="DI378">
        <v>5.2600000000000001E-2</v>
      </c>
      <c r="DJ378">
        <v>886</v>
      </c>
      <c r="DK378">
        <v>886</v>
      </c>
      <c r="DL378">
        <v>886</v>
      </c>
      <c r="DM378">
        <v>1</v>
      </c>
      <c r="DN378">
        <v>0.182</v>
      </c>
      <c r="DO378">
        <v>80</v>
      </c>
      <c r="DP378">
        <v>886</v>
      </c>
    </row>
    <row r="379" spans="93:120" x14ac:dyDescent="0.25">
      <c r="CO379" t="s">
        <v>637</v>
      </c>
      <c r="CP379" t="s">
        <v>7</v>
      </c>
      <c r="CQ379" t="s">
        <v>59</v>
      </c>
      <c r="CR379">
        <v>46154</v>
      </c>
      <c r="CS379">
        <v>1</v>
      </c>
      <c r="CT379">
        <v>1</v>
      </c>
      <c r="CU379">
        <v>1</v>
      </c>
      <c r="CX379">
        <v>3.1122685185185184E-2</v>
      </c>
      <c r="CY379">
        <v>3.1122685185185184E-2</v>
      </c>
      <c r="CZ379">
        <v>0.25237268518518519</v>
      </c>
      <c r="DA379">
        <v>0.14063657407407407</v>
      </c>
      <c r="DB379">
        <v>238</v>
      </c>
      <c r="DC379">
        <v>406</v>
      </c>
      <c r="DD379">
        <v>24</v>
      </c>
      <c r="DE379" t="s">
        <v>715</v>
      </c>
      <c r="DF379">
        <v>21717</v>
      </c>
      <c r="DG379">
        <v>0.1008</v>
      </c>
      <c r="DH379">
        <v>2</v>
      </c>
      <c r="DI379">
        <v>8.3299999999999999E-2</v>
      </c>
      <c r="DJ379">
        <v>4300</v>
      </c>
      <c r="DK379">
        <v>2150</v>
      </c>
      <c r="DL379">
        <v>1800</v>
      </c>
      <c r="DM379">
        <v>0.41860000000000003</v>
      </c>
      <c r="DN379">
        <v>0.104</v>
      </c>
      <c r="DO379">
        <v>80</v>
      </c>
      <c r="DP379">
        <v>1800</v>
      </c>
    </row>
    <row r="380" spans="93:120" x14ac:dyDescent="0.25">
      <c r="CO380" t="s">
        <v>637</v>
      </c>
      <c r="CP380" t="s">
        <v>7</v>
      </c>
      <c r="CQ380" t="s">
        <v>59</v>
      </c>
      <c r="CR380">
        <v>46169</v>
      </c>
      <c r="CS380">
        <v>1</v>
      </c>
      <c r="CT380">
        <v>1</v>
      </c>
      <c r="CV380">
        <v>1</v>
      </c>
      <c r="CX380">
        <v>1.1574074074074073E-5</v>
      </c>
      <c r="CY380">
        <v>1.1574074074074073E-5</v>
      </c>
      <c r="CZ380">
        <v>0.16084490740740739</v>
      </c>
      <c r="DA380">
        <v>0.20770833333333333</v>
      </c>
      <c r="DB380">
        <v>156</v>
      </c>
      <c r="DC380">
        <v>272</v>
      </c>
      <c r="DD380">
        <v>26</v>
      </c>
      <c r="DE380" t="s">
        <v>707</v>
      </c>
      <c r="DF380">
        <v>29567</v>
      </c>
      <c r="DG380">
        <v>0.16669999999999999</v>
      </c>
      <c r="DH380">
        <v>1</v>
      </c>
      <c r="DI380">
        <v>3.85E-2</v>
      </c>
      <c r="DJ380">
        <v>4000</v>
      </c>
      <c r="DK380">
        <v>4000</v>
      </c>
      <c r="DL380">
        <v>4000</v>
      </c>
      <c r="DM380">
        <v>1</v>
      </c>
      <c r="DN380">
        <v>0.36649999999999999</v>
      </c>
      <c r="DO380">
        <v>80</v>
      </c>
      <c r="DP380">
        <v>4000</v>
      </c>
    </row>
    <row r="381" spans="93:120" x14ac:dyDescent="0.25">
      <c r="CO381" t="s">
        <v>637</v>
      </c>
      <c r="CP381" t="s">
        <v>604</v>
      </c>
      <c r="CQ381" t="s">
        <v>109</v>
      </c>
      <c r="CR381">
        <v>46172</v>
      </c>
      <c r="CS381">
        <v>1</v>
      </c>
      <c r="CT381">
        <v>1</v>
      </c>
      <c r="CU381">
        <v>1</v>
      </c>
      <c r="CX381">
        <v>1.2291666666666666E-2</v>
      </c>
      <c r="CY381">
        <v>1.2291666666666666E-2</v>
      </c>
      <c r="CZ381">
        <v>0.17413194444444444</v>
      </c>
      <c r="DA381">
        <v>2.0486111111111113E-3</v>
      </c>
      <c r="DB381">
        <v>16</v>
      </c>
      <c r="DC381">
        <v>21</v>
      </c>
      <c r="DD381">
        <v>15</v>
      </c>
      <c r="DE381" t="s">
        <v>828</v>
      </c>
      <c r="DF381">
        <v>22433</v>
      </c>
      <c r="DG381">
        <v>0.9375</v>
      </c>
      <c r="DO381">
        <v>80</v>
      </c>
    </row>
    <row r="382" spans="93:120" x14ac:dyDescent="0.25">
      <c r="CO382" t="s">
        <v>637</v>
      </c>
      <c r="CP382" t="s">
        <v>604</v>
      </c>
      <c r="CQ382" t="s">
        <v>41</v>
      </c>
      <c r="CR382">
        <v>46169</v>
      </c>
      <c r="CS382">
        <v>1</v>
      </c>
      <c r="CT382">
        <v>1</v>
      </c>
      <c r="CU382">
        <v>1</v>
      </c>
      <c r="CX382">
        <v>1.8275462962962962E-2</v>
      </c>
      <c r="CY382">
        <v>1.8275462962962962E-2</v>
      </c>
      <c r="CZ382">
        <v>0.12175925925925926</v>
      </c>
      <c r="DA382">
        <v>0.20232638888888888</v>
      </c>
      <c r="DB382">
        <v>58</v>
      </c>
      <c r="DC382">
        <v>140</v>
      </c>
      <c r="DD382">
        <v>14</v>
      </c>
      <c r="DE382" t="s">
        <v>806</v>
      </c>
      <c r="DF382">
        <v>7469</v>
      </c>
      <c r="DG382">
        <v>0.2414</v>
      </c>
      <c r="DH382">
        <v>1</v>
      </c>
      <c r="DI382">
        <v>7.1400000000000005E-2</v>
      </c>
      <c r="DJ382">
        <v>150</v>
      </c>
      <c r="DK382">
        <v>150</v>
      </c>
      <c r="DL382">
        <v>150</v>
      </c>
      <c r="DM382">
        <v>1</v>
      </c>
      <c r="DN382">
        <v>0.2198</v>
      </c>
      <c r="DO382">
        <v>80</v>
      </c>
      <c r="DP382">
        <v>150</v>
      </c>
    </row>
    <row r="383" spans="93:120" x14ac:dyDescent="0.25">
      <c r="CO383" t="s">
        <v>637</v>
      </c>
      <c r="CP383" t="s">
        <v>604</v>
      </c>
      <c r="CQ383" t="s">
        <v>495</v>
      </c>
      <c r="CR383">
        <v>46161</v>
      </c>
      <c r="CS383">
        <v>1</v>
      </c>
      <c r="CT383">
        <v>1</v>
      </c>
      <c r="CV383">
        <v>1</v>
      </c>
      <c r="CX383">
        <v>1.5856481481481481E-3</v>
      </c>
      <c r="CY383">
        <v>1.5856481481481481E-3</v>
      </c>
      <c r="CZ383">
        <v>0.19810185185185186</v>
      </c>
      <c r="DA383">
        <v>0.16773148148148148</v>
      </c>
      <c r="DB383">
        <v>127</v>
      </c>
      <c r="DC383">
        <v>326</v>
      </c>
      <c r="DD383">
        <v>23</v>
      </c>
      <c r="DE383" t="s">
        <v>829</v>
      </c>
      <c r="DF383">
        <v>28862</v>
      </c>
      <c r="DG383">
        <v>0.18110000000000001</v>
      </c>
      <c r="DH383">
        <v>1</v>
      </c>
      <c r="DI383">
        <v>4.3499999999999997E-2</v>
      </c>
      <c r="DJ383">
        <v>550</v>
      </c>
      <c r="DK383">
        <v>550</v>
      </c>
      <c r="DO383">
        <v>80</v>
      </c>
    </row>
    <row r="384" spans="93:120" x14ac:dyDescent="0.25">
      <c r="CO384" t="s">
        <v>637</v>
      </c>
      <c r="CP384" t="s">
        <v>604</v>
      </c>
      <c r="CQ384" t="s">
        <v>495</v>
      </c>
      <c r="CR384">
        <v>46163</v>
      </c>
      <c r="CS384">
        <v>1</v>
      </c>
      <c r="CT384">
        <v>1</v>
      </c>
      <c r="CV384">
        <v>1</v>
      </c>
      <c r="CX384">
        <v>1.2268518518518518E-3</v>
      </c>
      <c r="CY384">
        <v>1.2268518518518518E-3</v>
      </c>
      <c r="CZ384">
        <v>0.14834490740740741</v>
      </c>
      <c r="DA384">
        <v>0.17937500000000001</v>
      </c>
      <c r="DB384">
        <v>122</v>
      </c>
      <c r="DC384">
        <v>368</v>
      </c>
      <c r="DD384">
        <v>12</v>
      </c>
      <c r="DE384" t="s">
        <v>715</v>
      </c>
      <c r="DF384">
        <v>26369</v>
      </c>
      <c r="DG384">
        <v>9.8400000000000001E-2</v>
      </c>
      <c r="DH384">
        <v>1</v>
      </c>
      <c r="DI384">
        <v>8.3299999999999999E-2</v>
      </c>
      <c r="DJ384">
        <v>250</v>
      </c>
      <c r="DK384">
        <v>250</v>
      </c>
      <c r="DO384">
        <v>80</v>
      </c>
    </row>
    <row r="385" spans="93:120" x14ac:dyDescent="0.25">
      <c r="CO385" t="s">
        <v>637</v>
      </c>
      <c r="CP385" t="s">
        <v>604</v>
      </c>
      <c r="CQ385" t="s">
        <v>49</v>
      </c>
      <c r="CR385">
        <v>46147</v>
      </c>
      <c r="CS385">
        <v>1</v>
      </c>
      <c r="CT385">
        <v>1</v>
      </c>
      <c r="CV385">
        <v>1</v>
      </c>
      <c r="CX385">
        <v>0</v>
      </c>
      <c r="CY385">
        <v>0</v>
      </c>
      <c r="CZ385">
        <v>0.28519675925925925</v>
      </c>
      <c r="DA385">
        <v>9.6180555555555561E-2</v>
      </c>
      <c r="DB385">
        <v>87</v>
      </c>
      <c r="DC385">
        <v>143</v>
      </c>
      <c r="DD385">
        <v>8</v>
      </c>
      <c r="DE385">
        <v>1.375</v>
      </c>
      <c r="DF385">
        <v>30486</v>
      </c>
      <c r="DG385">
        <v>9.1999999999999998E-2</v>
      </c>
      <c r="DH385">
        <v>2</v>
      </c>
      <c r="DI385">
        <v>0.25</v>
      </c>
      <c r="DJ385">
        <v>860</v>
      </c>
      <c r="DK385">
        <v>430</v>
      </c>
      <c r="DO385">
        <v>80</v>
      </c>
    </row>
    <row r="386" spans="93:120" x14ac:dyDescent="0.25">
      <c r="CO386" t="s">
        <v>637</v>
      </c>
      <c r="CP386" t="s">
        <v>604</v>
      </c>
      <c r="CQ386" t="s">
        <v>49</v>
      </c>
      <c r="CR386">
        <v>46154</v>
      </c>
      <c r="CS386">
        <v>1</v>
      </c>
      <c r="CT386">
        <v>1</v>
      </c>
      <c r="CV386">
        <v>1</v>
      </c>
      <c r="CX386">
        <v>1.7361111111111112E-4</v>
      </c>
      <c r="CY386">
        <v>1.7361111111111112E-4</v>
      </c>
      <c r="CZ386">
        <v>0.2784490740740741</v>
      </c>
      <c r="DA386">
        <v>0.14061342592592593</v>
      </c>
      <c r="DB386">
        <v>97</v>
      </c>
      <c r="DC386">
        <v>125</v>
      </c>
      <c r="DD386">
        <v>12</v>
      </c>
      <c r="DE386" t="s">
        <v>715</v>
      </c>
      <c r="DF386">
        <v>21780</v>
      </c>
      <c r="DG386">
        <v>0.1237</v>
      </c>
      <c r="DH386">
        <v>2</v>
      </c>
      <c r="DI386">
        <v>0.16669999999999999</v>
      </c>
      <c r="DJ386">
        <v>906</v>
      </c>
      <c r="DK386">
        <v>453</v>
      </c>
      <c r="DL386">
        <v>306</v>
      </c>
      <c r="DM386">
        <v>0.3377</v>
      </c>
      <c r="DO386">
        <v>80</v>
      </c>
      <c r="DP386">
        <v>306</v>
      </c>
    </row>
    <row r="387" spans="93:120" x14ac:dyDescent="0.25">
      <c r="CO387" t="s">
        <v>637</v>
      </c>
      <c r="CP387" t="s">
        <v>604</v>
      </c>
      <c r="CQ387" t="s">
        <v>49</v>
      </c>
      <c r="CR387">
        <v>46160</v>
      </c>
      <c r="CS387">
        <v>1</v>
      </c>
      <c r="CT387">
        <v>1</v>
      </c>
      <c r="CV387">
        <v>1</v>
      </c>
      <c r="CX387">
        <v>8.3333333333333339E-4</v>
      </c>
      <c r="CY387">
        <v>8.3333333333333339E-4</v>
      </c>
      <c r="CZ387">
        <v>0.14943287037037037</v>
      </c>
      <c r="DA387">
        <v>0.17684027777777778</v>
      </c>
      <c r="DB387">
        <v>41</v>
      </c>
      <c r="DC387">
        <v>85</v>
      </c>
      <c r="DD387">
        <v>13</v>
      </c>
      <c r="DE387" t="s">
        <v>783</v>
      </c>
      <c r="DF387">
        <v>14485</v>
      </c>
      <c r="DG387">
        <v>0.31709999999999999</v>
      </c>
      <c r="DH387">
        <v>3</v>
      </c>
      <c r="DI387">
        <v>0.23080000000000001</v>
      </c>
      <c r="DJ387">
        <v>4500</v>
      </c>
      <c r="DK387">
        <v>1500</v>
      </c>
      <c r="DL387">
        <v>4400</v>
      </c>
      <c r="DM387">
        <v>0.9778</v>
      </c>
      <c r="DN387">
        <v>0.14050000000000001</v>
      </c>
      <c r="DO387">
        <v>80</v>
      </c>
      <c r="DP387">
        <v>1467</v>
      </c>
    </row>
    <row r="388" spans="93:120" x14ac:dyDescent="0.25">
      <c r="CO388" t="s">
        <v>637</v>
      </c>
      <c r="CP388" t="s">
        <v>604</v>
      </c>
      <c r="CQ388" t="s">
        <v>49</v>
      </c>
      <c r="CR388">
        <v>46172</v>
      </c>
      <c r="CS388">
        <v>1</v>
      </c>
      <c r="CT388">
        <v>1</v>
      </c>
      <c r="CU388">
        <v>1</v>
      </c>
      <c r="CX388">
        <v>5.0578703703703706E-3</v>
      </c>
      <c r="CY388">
        <v>5.0578703703703706E-3</v>
      </c>
      <c r="CZ388">
        <v>0.12196759259259259</v>
      </c>
      <c r="DA388">
        <v>5.7476851851851848E-2</v>
      </c>
      <c r="DB388">
        <v>27</v>
      </c>
      <c r="DC388">
        <v>36</v>
      </c>
      <c r="DD388">
        <v>5</v>
      </c>
      <c r="DE388">
        <v>1.2</v>
      </c>
      <c r="DF388">
        <v>14524</v>
      </c>
      <c r="DG388">
        <v>0.1852</v>
      </c>
      <c r="DO388">
        <v>80</v>
      </c>
    </row>
    <row r="389" spans="93:120" x14ac:dyDescent="0.25">
      <c r="CO389" t="s">
        <v>637</v>
      </c>
      <c r="CP389" t="s">
        <v>604</v>
      </c>
      <c r="CQ389" t="s">
        <v>549</v>
      </c>
      <c r="CR389">
        <v>46155</v>
      </c>
      <c r="CS389">
        <v>1</v>
      </c>
      <c r="CT389">
        <v>1</v>
      </c>
      <c r="CV389">
        <v>1</v>
      </c>
      <c r="CX389">
        <v>0</v>
      </c>
      <c r="CY389">
        <v>0</v>
      </c>
      <c r="CZ389">
        <v>0.19018518518518518</v>
      </c>
      <c r="DA389">
        <v>0.14976851851851852</v>
      </c>
      <c r="DB389">
        <v>174</v>
      </c>
      <c r="DC389">
        <v>262</v>
      </c>
      <c r="DD389">
        <v>46</v>
      </c>
      <c r="DE389" t="s">
        <v>830</v>
      </c>
      <c r="DF389">
        <v>10507</v>
      </c>
      <c r="DG389">
        <v>0.26440000000000002</v>
      </c>
      <c r="DH389">
        <v>1</v>
      </c>
      <c r="DI389">
        <v>2.1700000000000001E-2</v>
      </c>
      <c r="DJ389">
        <v>500</v>
      </c>
      <c r="DK389">
        <v>500</v>
      </c>
      <c r="DL389">
        <v>500</v>
      </c>
      <c r="DM389">
        <v>1</v>
      </c>
      <c r="DN389">
        <v>0.46310000000000001</v>
      </c>
      <c r="DO389">
        <v>80</v>
      </c>
      <c r="DP389">
        <v>500</v>
      </c>
    </row>
    <row r="390" spans="93:120" x14ac:dyDescent="0.25">
      <c r="CO390" t="s">
        <v>637</v>
      </c>
      <c r="CP390" t="s">
        <v>604</v>
      </c>
      <c r="CQ390" t="s">
        <v>549</v>
      </c>
      <c r="CR390">
        <v>46171</v>
      </c>
      <c r="CS390">
        <v>1</v>
      </c>
      <c r="CT390">
        <v>1</v>
      </c>
      <c r="CV390">
        <v>1</v>
      </c>
      <c r="CX390">
        <v>2.3148148148148147E-5</v>
      </c>
      <c r="CY390">
        <v>2.3148148148148147E-5</v>
      </c>
      <c r="CZ390">
        <v>0.18443287037037037</v>
      </c>
      <c r="DA390">
        <v>0.18991898148148148</v>
      </c>
      <c r="DB390">
        <v>137</v>
      </c>
      <c r="DC390">
        <v>250</v>
      </c>
      <c r="DD390">
        <v>37</v>
      </c>
      <c r="DE390" t="s">
        <v>831</v>
      </c>
      <c r="DF390">
        <v>12678</v>
      </c>
      <c r="DG390">
        <v>0.27010000000000001</v>
      </c>
      <c r="DH390">
        <v>1</v>
      </c>
      <c r="DI390">
        <v>2.7E-2</v>
      </c>
      <c r="DJ390">
        <v>1000</v>
      </c>
      <c r="DK390">
        <v>1000</v>
      </c>
      <c r="DL390">
        <v>1000</v>
      </c>
      <c r="DM390">
        <v>1</v>
      </c>
      <c r="DN390">
        <v>0.1784</v>
      </c>
      <c r="DO390">
        <v>80</v>
      </c>
      <c r="DP390">
        <v>1000</v>
      </c>
    </row>
    <row r="391" spans="93:120" x14ac:dyDescent="0.25">
      <c r="CO391" t="s">
        <v>637</v>
      </c>
      <c r="CP391" t="s">
        <v>604</v>
      </c>
      <c r="CQ391" t="s">
        <v>77</v>
      </c>
      <c r="CR391">
        <v>46155</v>
      </c>
      <c r="CS391">
        <v>1</v>
      </c>
      <c r="CT391">
        <v>1</v>
      </c>
      <c r="CV391">
        <v>1</v>
      </c>
      <c r="CX391">
        <v>0</v>
      </c>
      <c r="CY391">
        <v>0</v>
      </c>
      <c r="CZ391">
        <v>0.18449074074074073</v>
      </c>
      <c r="DA391">
        <v>0.16211805555555556</v>
      </c>
      <c r="DB391">
        <v>107</v>
      </c>
      <c r="DC391">
        <v>171</v>
      </c>
      <c r="DD391">
        <v>20</v>
      </c>
      <c r="DE391">
        <v>2.0499999999999998</v>
      </c>
      <c r="DF391">
        <v>19616</v>
      </c>
      <c r="DG391">
        <v>0.18690000000000001</v>
      </c>
      <c r="DH391">
        <v>2</v>
      </c>
      <c r="DI391">
        <v>0.1</v>
      </c>
      <c r="DJ391">
        <v>1762</v>
      </c>
      <c r="DK391">
        <v>881</v>
      </c>
      <c r="DL391">
        <v>160</v>
      </c>
      <c r="DM391">
        <v>9.0800000000000006E-2</v>
      </c>
      <c r="DN391">
        <v>1.6400000000000001E-2</v>
      </c>
      <c r="DO391">
        <v>80</v>
      </c>
      <c r="DP391">
        <v>160</v>
      </c>
    </row>
    <row r="392" spans="93:120" x14ac:dyDescent="0.25">
      <c r="CO392" t="s">
        <v>637</v>
      </c>
      <c r="CP392" t="s">
        <v>604</v>
      </c>
      <c r="CQ392" t="s">
        <v>566</v>
      </c>
      <c r="CR392">
        <v>46172</v>
      </c>
      <c r="CS392">
        <v>1</v>
      </c>
      <c r="CT392">
        <v>1</v>
      </c>
      <c r="CW392">
        <v>1</v>
      </c>
      <c r="CX392">
        <v>0</v>
      </c>
      <c r="CY392">
        <v>0</v>
      </c>
      <c r="CZ392">
        <v>0</v>
      </c>
      <c r="DA392">
        <v>0</v>
      </c>
      <c r="DO392">
        <v>80</v>
      </c>
    </row>
    <row r="393" spans="93:120" x14ac:dyDescent="0.25">
      <c r="CO393" t="s">
        <v>637</v>
      </c>
      <c r="CP393" t="s">
        <v>604</v>
      </c>
      <c r="CQ393" t="s">
        <v>78</v>
      </c>
      <c r="CR393">
        <v>46156</v>
      </c>
      <c r="CS393">
        <v>1</v>
      </c>
      <c r="CT393">
        <v>1</v>
      </c>
      <c r="CV393">
        <v>1</v>
      </c>
      <c r="CX393">
        <v>0</v>
      </c>
      <c r="CY393">
        <v>0</v>
      </c>
      <c r="CZ393">
        <v>0.19015046296296295</v>
      </c>
      <c r="DA393">
        <v>0.1209837962962963</v>
      </c>
      <c r="DB393">
        <v>88</v>
      </c>
      <c r="DC393">
        <v>167</v>
      </c>
      <c r="DD393">
        <v>30</v>
      </c>
      <c r="DE393" t="s">
        <v>742</v>
      </c>
      <c r="DF393">
        <v>11916</v>
      </c>
      <c r="DG393">
        <v>0.34089999999999998</v>
      </c>
      <c r="DH393">
        <v>1</v>
      </c>
      <c r="DI393">
        <v>3.3300000000000003E-2</v>
      </c>
      <c r="DJ393">
        <v>200</v>
      </c>
      <c r="DK393">
        <v>200</v>
      </c>
      <c r="DO393">
        <v>80</v>
      </c>
    </row>
    <row r="394" spans="93:120" x14ac:dyDescent="0.25">
      <c r="CO394" t="s">
        <v>637</v>
      </c>
      <c r="CP394" t="s">
        <v>604</v>
      </c>
      <c r="CQ394" t="s">
        <v>78</v>
      </c>
      <c r="CR394">
        <v>46160</v>
      </c>
      <c r="CS394">
        <v>1</v>
      </c>
      <c r="CT394">
        <v>1</v>
      </c>
      <c r="CV394">
        <v>1</v>
      </c>
      <c r="CX394">
        <v>0</v>
      </c>
      <c r="CY394">
        <v>0</v>
      </c>
      <c r="CZ394">
        <v>0.17820601851851853</v>
      </c>
      <c r="DA394">
        <v>0.13394675925925925</v>
      </c>
      <c r="DB394">
        <v>68</v>
      </c>
      <c r="DC394">
        <v>153</v>
      </c>
      <c r="DD394">
        <v>25</v>
      </c>
      <c r="DE394">
        <v>1.76</v>
      </c>
      <c r="DF394">
        <v>12916</v>
      </c>
      <c r="DG394">
        <v>0.36759999999999998</v>
      </c>
      <c r="DH394">
        <v>2</v>
      </c>
      <c r="DI394">
        <v>0.08</v>
      </c>
      <c r="DJ394">
        <v>1400</v>
      </c>
      <c r="DK394">
        <v>700</v>
      </c>
      <c r="DL394">
        <v>1400</v>
      </c>
      <c r="DM394">
        <v>1</v>
      </c>
      <c r="DN394">
        <v>0.28639999999999999</v>
      </c>
      <c r="DO394">
        <v>80</v>
      </c>
      <c r="DP394">
        <v>700</v>
      </c>
    </row>
    <row r="395" spans="93:120" x14ac:dyDescent="0.25">
      <c r="CO395" t="s">
        <v>637</v>
      </c>
      <c r="CP395" t="s">
        <v>604</v>
      </c>
      <c r="CQ395" t="s">
        <v>78</v>
      </c>
      <c r="CR395">
        <v>46164</v>
      </c>
      <c r="CS395">
        <v>1</v>
      </c>
      <c r="CT395">
        <v>1</v>
      </c>
      <c r="CV395">
        <v>1</v>
      </c>
      <c r="CX395">
        <v>0</v>
      </c>
      <c r="CY395">
        <v>0</v>
      </c>
      <c r="CZ395">
        <v>0.19871527777777778</v>
      </c>
      <c r="DA395">
        <v>0.14578703703703705</v>
      </c>
      <c r="DB395">
        <v>80</v>
      </c>
      <c r="DC395">
        <v>162</v>
      </c>
      <c r="DD395">
        <v>27</v>
      </c>
      <c r="DE395" t="s">
        <v>832</v>
      </c>
      <c r="DF395">
        <v>19583</v>
      </c>
      <c r="DG395">
        <v>0.33750000000000002</v>
      </c>
      <c r="DH395">
        <v>1</v>
      </c>
      <c r="DI395">
        <v>3.6999999999999998E-2</v>
      </c>
      <c r="DJ395">
        <v>1300</v>
      </c>
      <c r="DK395">
        <v>1300</v>
      </c>
      <c r="DL395">
        <v>1300</v>
      </c>
      <c r="DM395">
        <v>1</v>
      </c>
      <c r="DN395">
        <v>0.2031</v>
      </c>
      <c r="DO395">
        <v>80</v>
      </c>
      <c r="DP395">
        <v>1300</v>
      </c>
    </row>
    <row r="396" spans="93:120" x14ac:dyDescent="0.25">
      <c r="CO396" t="s">
        <v>637</v>
      </c>
      <c r="CP396" t="s">
        <v>604</v>
      </c>
      <c r="CQ396" t="s">
        <v>78</v>
      </c>
      <c r="CR396">
        <v>46171</v>
      </c>
      <c r="CS396">
        <v>1</v>
      </c>
      <c r="CT396">
        <v>1</v>
      </c>
      <c r="CX396">
        <v>0</v>
      </c>
      <c r="CY396">
        <v>0</v>
      </c>
      <c r="CZ396">
        <v>8.4467592592592594E-2</v>
      </c>
      <c r="DA396">
        <v>0.29229166666666667</v>
      </c>
      <c r="DB396">
        <v>71</v>
      </c>
      <c r="DC396">
        <v>169</v>
      </c>
      <c r="DD396">
        <v>27</v>
      </c>
      <c r="DE396" t="s">
        <v>752</v>
      </c>
      <c r="DF396">
        <v>20442</v>
      </c>
      <c r="DG396">
        <v>0.38030000000000003</v>
      </c>
      <c r="DH396">
        <v>2</v>
      </c>
      <c r="DI396">
        <v>7.4099999999999999E-2</v>
      </c>
      <c r="DJ396">
        <v>1330</v>
      </c>
      <c r="DK396">
        <v>665</v>
      </c>
      <c r="DL396">
        <v>600</v>
      </c>
      <c r="DM396">
        <v>0.4511</v>
      </c>
      <c r="DN396">
        <v>0.19209999999999999</v>
      </c>
      <c r="DO396">
        <v>80</v>
      </c>
      <c r="DP396">
        <v>600</v>
      </c>
    </row>
    <row r="397" spans="93:120" x14ac:dyDescent="0.25">
      <c r="CO397" t="s">
        <v>637</v>
      </c>
      <c r="CP397" t="s">
        <v>604</v>
      </c>
      <c r="CQ397" t="s">
        <v>601</v>
      </c>
      <c r="CR397">
        <v>46150</v>
      </c>
      <c r="CS397">
        <v>1</v>
      </c>
      <c r="CT397">
        <v>1</v>
      </c>
      <c r="CU397">
        <v>1</v>
      </c>
      <c r="CX397">
        <v>2.9780092592592594E-2</v>
      </c>
      <c r="CY397">
        <v>2.9780092592592594E-2</v>
      </c>
      <c r="CZ397">
        <v>0.15082175925925925</v>
      </c>
      <c r="DA397">
        <v>0.10704861111111111</v>
      </c>
      <c r="DB397">
        <v>106</v>
      </c>
      <c r="DC397">
        <v>165</v>
      </c>
      <c r="DD397">
        <v>45</v>
      </c>
      <c r="DE397" t="s">
        <v>833</v>
      </c>
      <c r="DF397">
        <v>5425</v>
      </c>
      <c r="DG397">
        <v>0.42449999999999999</v>
      </c>
      <c r="DH397">
        <v>2</v>
      </c>
      <c r="DI397">
        <v>4.4400000000000002E-2</v>
      </c>
      <c r="DJ397">
        <v>1800</v>
      </c>
      <c r="DK397">
        <v>900</v>
      </c>
      <c r="DL397">
        <v>1800</v>
      </c>
      <c r="DM397">
        <v>1</v>
      </c>
      <c r="DN397">
        <v>0.27100000000000002</v>
      </c>
      <c r="DO397">
        <v>80</v>
      </c>
      <c r="DP397">
        <v>900</v>
      </c>
    </row>
    <row r="398" spans="93:120" x14ac:dyDescent="0.25">
      <c r="CO398" t="s">
        <v>637</v>
      </c>
      <c r="CP398" t="s">
        <v>604</v>
      </c>
      <c r="CQ398" t="s">
        <v>601</v>
      </c>
      <c r="CR398">
        <v>46172</v>
      </c>
      <c r="CS398">
        <v>1</v>
      </c>
      <c r="CT398">
        <v>1</v>
      </c>
      <c r="CW398">
        <v>1</v>
      </c>
      <c r="CX398">
        <v>0</v>
      </c>
      <c r="CY398">
        <v>0</v>
      </c>
      <c r="CZ398">
        <v>0</v>
      </c>
      <c r="DA398">
        <v>0</v>
      </c>
      <c r="DO398">
        <v>80</v>
      </c>
    </row>
    <row r="399" spans="93:120" x14ac:dyDescent="0.25">
      <c r="CO399" t="s">
        <v>637</v>
      </c>
      <c r="CP399" t="s">
        <v>3</v>
      </c>
      <c r="CQ399" t="s">
        <v>58</v>
      </c>
      <c r="CR399">
        <v>46157</v>
      </c>
      <c r="CS399">
        <v>1</v>
      </c>
      <c r="CT399">
        <v>1</v>
      </c>
      <c r="CV399">
        <v>1</v>
      </c>
      <c r="CX399">
        <v>1.0416666666666667E-4</v>
      </c>
      <c r="CY399">
        <v>1.0416666666666667E-4</v>
      </c>
      <c r="CZ399">
        <v>0.28348379629629628</v>
      </c>
      <c r="DA399">
        <v>5.0069444444444444E-2</v>
      </c>
      <c r="DB399">
        <v>132</v>
      </c>
      <c r="DC399">
        <v>238</v>
      </c>
      <c r="DD399">
        <v>35</v>
      </c>
      <c r="DE399" t="s">
        <v>834</v>
      </c>
      <c r="DF399">
        <v>22273</v>
      </c>
      <c r="DG399">
        <v>0.26519999999999999</v>
      </c>
      <c r="DH399">
        <v>5</v>
      </c>
      <c r="DI399">
        <v>0.1429</v>
      </c>
      <c r="DJ399">
        <v>6300</v>
      </c>
      <c r="DK399">
        <v>1260</v>
      </c>
      <c r="DO399">
        <v>80</v>
      </c>
    </row>
    <row r="400" spans="93:120" x14ac:dyDescent="0.25">
      <c r="CO400" t="s">
        <v>637</v>
      </c>
      <c r="CP400" t="s">
        <v>3</v>
      </c>
      <c r="CQ400" t="s">
        <v>85</v>
      </c>
      <c r="CR400">
        <v>46154</v>
      </c>
      <c r="CS400">
        <v>1</v>
      </c>
      <c r="CT400">
        <v>1</v>
      </c>
      <c r="CV400">
        <v>1</v>
      </c>
      <c r="CX400">
        <v>0</v>
      </c>
      <c r="CY400">
        <v>0</v>
      </c>
      <c r="CZ400">
        <v>0.29526620370370371</v>
      </c>
      <c r="DA400">
        <v>0.12641203703703704</v>
      </c>
      <c r="DB400">
        <v>89</v>
      </c>
      <c r="DC400">
        <v>208</v>
      </c>
      <c r="DD400">
        <v>31</v>
      </c>
      <c r="DE400" t="s">
        <v>777</v>
      </c>
      <c r="DF400">
        <v>19724</v>
      </c>
      <c r="DG400">
        <v>0.3483</v>
      </c>
      <c r="DH400">
        <v>1</v>
      </c>
      <c r="DI400">
        <v>3.2300000000000002E-2</v>
      </c>
      <c r="DJ400">
        <v>280</v>
      </c>
      <c r="DK400">
        <v>280</v>
      </c>
      <c r="DL400">
        <v>280</v>
      </c>
      <c r="DM400">
        <v>1</v>
      </c>
      <c r="DN400">
        <v>0.84199999999999997</v>
      </c>
      <c r="DO400">
        <v>80</v>
      </c>
      <c r="DP400">
        <v>280</v>
      </c>
    </row>
    <row r="401" spans="93:120" x14ac:dyDescent="0.25">
      <c r="CO401" t="s">
        <v>637</v>
      </c>
      <c r="CP401" t="s">
        <v>3</v>
      </c>
      <c r="CQ401" t="s">
        <v>85</v>
      </c>
      <c r="CR401">
        <v>46157</v>
      </c>
      <c r="CS401">
        <v>1</v>
      </c>
      <c r="CT401">
        <v>1</v>
      </c>
      <c r="CV401">
        <v>1</v>
      </c>
      <c r="CX401">
        <v>1.1574074074074073E-5</v>
      </c>
      <c r="CY401">
        <v>1.1574074074074073E-5</v>
      </c>
      <c r="CZ401">
        <v>0.28991898148148149</v>
      </c>
      <c r="DA401">
        <v>4.7673611111111111E-2</v>
      </c>
      <c r="DB401">
        <v>165</v>
      </c>
      <c r="DC401">
        <v>245</v>
      </c>
      <c r="DD401">
        <v>46</v>
      </c>
      <c r="DE401" t="s">
        <v>763</v>
      </c>
      <c r="DF401">
        <v>16611</v>
      </c>
      <c r="DG401">
        <v>0.27879999999999999</v>
      </c>
      <c r="DH401">
        <v>1</v>
      </c>
      <c r="DI401">
        <v>2.1700000000000001E-2</v>
      </c>
      <c r="DJ401">
        <v>170</v>
      </c>
      <c r="DK401">
        <v>170</v>
      </c>
      <c r="DL401">
        <v>170</v>
      </c>
      <c r="DM401">
        <v>1</v>
      </c>
      <c r="DN401">
        <v>0.4824</v>
      </c>
      <c r="DO401">
        <v>80</v>
      </c>
      <c r="DP401">
        <v>170</v>
      </c>
    </row>
    <row r="402" spans="93:120" x14ac:dyDescent="0.25">
      <c r="CO402" t="s">
        <v>637</v>
      </c>
      <c r="CP402" t="s">
        <v>3</v>
      </c>
      <c r="CQ402" t="s">
        <v>32</v>
      </c>
      <c r="CR402">
        <v>46154</v>
      </c>
      <c r="CS402">
        <v>1</v>
      </c>
      <c r="CT402">
        <v>1</v>
      </c>
      <c r="CV402">
        <v>1</v>
      </c>
      <c r="CX402">
        <v>2.0833333333333335E-4</v>
      </c>
      <c r="CY402">
        <v>2.0833333333333335E-4</v>
      </c>
      <c r="CZ402">
        <v>0.26746527777777779</v>
      </c>
      <c r="DA402">
        <v>0.15006944444444445</v>
      </c>
      <c r="DB402">
        <v>135</v>
      </c>
      <c r="DC402">
        <v>300</v>
      </c>
      <c r="DD402">
        <v>40</v>
      </c>
      <c r="DE402">
        <v>1.65</v>
      </c>
      <c r="DF402">
        <v>33737</v>
      </c>
      <c r="DG402">
        <v>0.29630000000000001</v>
      </c>
      <c r="DH402">
        <v>1</v>
      </c>
      <c r="DI402">
        <v>2.5000000000000001E-2</v>
      </c>
      <c r="DJ402">
        <v>380</v>
      </c>
      <c r="DK402">
        <v>380</v>
      </c>
      <c r="DL402">
        <v>190</v>
      </c>
      <c r="DM402">
        <v>0.5</v>
      </c>
      <c r="DN402">
        <v>1.0488999999999999</v>
      </c>
      <c r="DO402">
        <v>80</v>
      </c>
      <c r="DP402">
        <v>190</v>
      </c>
    </row>
    <row r="403" spans="93:120" x14ac:dyDescent="0.25">
      <c r="CO403" t="s">
        <v>637</v>
      </c>
      <c r="CP403" t="s">
        <v>3</v>
      </c>
      <c r="CQ403" t="s">
        <v>32</v>
      </c>
      <c r="CR403">
        <v>46160</v>
      </c>
      <c r="CS403">
        <v>1</v>
      </c>
      <c r="CT403">
        <v>1</v>
      </c>
      <c r="CV403">
        <v>1</v>
      </c>
      <c r="CX403">
        <v>1.3888888888888889E-4</v>
      </c>
      <c r="CY403">
        <v>1.3888888888888889E-4</v>
      </c>
      <c r="CZ403">
        <v>0.19023148148148147</v>
      </c>
      <c r="DA403">
        <v>0.1434375</v>
      </c>
      <c r="DB403">
        <v>90</v>
      </c>
      <c r="DC403">
        <v>202</v>
      </c>
      <c r="DD403">
        <v>36</v>
      </c>
      <c r="DE403" t="s">
        <v>835</v>
      </c>
      <c r="DF403">
        <v>34806</v>
      </c>
      <c r="DG403">
        <v>0.4</v>
      </c>
      <c r="DH403">
        <v>3</v>
      </c>
      <c r="DI403">
        <v>8.3299999999999999E-2</v>
      </c>
      <c r="DJ403">
        <v>4000</v>
      </c>
      <c r="DK403">
        <v>1333</v>
      </c>
      <c r="DL403">
        <v>4000</v>
      </c>
      <c r="DM403">
        <v>1</v>
      </c>
      <c r="DN403">
        <v>0.15590000000000001</v>
      </c>
      <c r="DO403">
        <v>80</v>
      </c>
      <c r="DP403">
        <v>1333</v>
      </c>
    </row>
    <row r="404" spans="93:120" x14ac:dyDescent="0.25">
      <c r="CO404" t="s">
        <v>637</v>
      </c>
      <c r="CP404" t="s">
        <v>3</v>
      </c>
      <c r="CQ404" t="s">
        <v>32</v>
      </c>
      <c r="CR404">
        <v>46161</v>
      </c>
      <c r="CS404">
        <v>1</v>
      </c>
      <c r="CT404">
        <v>1</v>
      </c>
      <c r="CV404">
        <v>1</v>
      </c>
      <c r="CX404">
        <v>1.3888888888888889E-4</v>
      </c>
      <c r="CY404">
        <v>1.3888888888888889E-4</v>
      </c>
      <c r="CZ404">
        <v>0.2056712962962963</v>
      </c>
      <c r="DA404">
        <v>0.11236111111111111</v>
      </c>
      <c r="DB404">
        <v>115</v>
      </c>
      <c r="DC404">
        <v>200</v>
      </c>
      <c r="DD404">
        <v>31</v>
      </c>
      <c r="DE404" t="s">
        <v>836</v>
      </c>
      <c r="DF404">
        <v>43782</v>
      </c>
      <c r="DG404">
        <v>0.26960000000000001</v>
      </c>
      <c r="DH404">
        <v>1</v>
      </c>
      <c r="DI404">
        <v>3.2300000000000002E-2</v>
      </c>
      <c r="DJ404">
        <v>1000</v>
      </c>
      <c r="DK404">
        <v>1000</v>
      </c>
      <c r="DL404">
        <v>1000</v>
      </c>
      <c r="DM404">
        <v>1</v>
      </c>
      <c r="DO404">
        <v>80</v>
      </c>
      <c r="DP404">
        <v>1000</v>
      </c>
    </row>
    <row r="405" spans="93:120" x14ac:dyDescent="0.25">
      <c r="CO405" t="s">
        <v>637</v>
      </c>
      <c r="CP405" t="s">
        <v>3</v>
      </c>
      <c r="CQ405" t="s">
        <v>32</v>
      </c>
      <c r="CR405">
        <v>46164</v>
      </c>
      <c r="CS405">
        <v>1</v>
      </c>
      <c r="CT405">
        <v>1</v>
      </c>
      <c r="CV405">
        <v>1</v>
      </c>
      <c r="CX405">
        <v>1.1574074074074075E-4</v>
      </c>
      <c r="CY405">
        <v>1.1574074074074075E-4</v>
      </c>
      <c r="CZ405">
        <v>0.18486111111111111</v>
      </c>
      <c r="DA405">
        <v>0.14760416666666668</v>
      </c>
      <c r="DB405">
        <v>115</v>
      </c>
      <c r="DC405">
        <v>232</v>
      </c>
      <c r="DD405">
        <v>36</v>
      </c>
      <c r="DE405">
        <v>1.5</v>
      </c>
      <c r="DF405">
        <v>48334</v>
      </c>
      <c r="DG405">
        <v>0.313</v>
      </c>
      <c r="DH405">
        <v>1</v>
      </c>
      <c r="DI405">
        <v>2.7799999999999998E-2</v>
      </c>
      <c r="DJ405">
        <v>1450</v>
      </c>
      <c r="DK405">
        <v>1450</v>
      </c>
      <c r="DL405">
        <v>1450</v>
      </c>
      <c r="DM405">
        <v>1</v>
      </c>
      <c r="DN405">
        <v>0.3165</v>
      </c>
      <c r="DO405">
        <v>80</v>
      </c>
      <c r="DP405">
        <v>1450</v>
      </c>
    </row>
    <row r="406" spans="93:120" x14ac:dyDescent="0.25">
      <c r="CO406" t="s">
        <v>637</v>
      </c>
      <c r="CP406" t="s">
        <v>3</v>
      </c>
      <c r="CQ406" t="s">
        <v>564</v>
      </c>
      <c r="CR406">
        <v>46155</v>
      </c>
      <c r="CS406">
        <v>1</v>
      </c>
      <c r="CT406">
        <v>1</v>
      </c>
      <c r="CV406">
        <v>1</v>
      </c>
      <c r="CX406">
        <v>0</v>
      </c>
      <c r="CY406">
        <v>0</v>
      </c>
      <c r="CZ406">
        <v>0.20675925925925925</v>
      </c>
      <c r="DA406">
        <v>0.13826388888888888</v>
      </c>
      <c r="DB406">
        <v>109</v>
      </c>
      <c r="DC406">
        <v>181</v>
      </c>
      <c r="DD406">
        <v>28</v>
      </c>
      <c r="DE406" t="s">
        <v>799</v>
      </c>
      <c r="DF406">
        <v>31617</v>
      </c>
      <c r="DG406">
        <v>0.25690000000000002</v>
      </c>
      <c r="DH406">
        <v>2</v>
      </c>
      <c r="DI406">
        <v>7.1400000000000005E-2</v>
      </c>
      <c r="DJ406">
        <v>2212</v>
      </c>
      <c r="DK406">
        <v>1106</v>
      </c>
      <c r="DL406">
        <v>1800</v>
      </c>
      <c r="DM406">
        <v>0.81369999999999998</v>
      </c>
      <c r="DN406">
        <v>0.34100000000000003</v>
      </c>
      <c r="DO406">
        <v>80</v>
      </c>
      <c r="DP406">
        <v>1800</v>
      </c>
    </row>
    <row r="407" spans="93:120" x14ac:dyDescent="0.25">
      <c r="CO407" t="s">
        <v>637</v>
      </c>
      <c r="CP407" t="s">
        <v>3</v>
      </c>
      <c r="CQ407" t="s">
        <v>96</v>
      </c>
      <c r="CR407">
        <v>46168</v>
      </c>
      <c r="CS407">
        <v>1</v>
      </c>
      <c r="CT407">
        <v>1</v>
      </c>
      <c r="CU407">
        <v>1</v>
      </c>
      <c r="CX407">
        <v>7.3032407407407404E-3</v>
      </c>
      <c r="CY407">
        <v>7.3032407407407404E-3</v>
      </c>
      <c r="CZ407">
        <v>0.1809375</v>
      </c>
      <c r="DA407">
        <v>0.16398148148148148</v>
      </c>
      <c r="DB407">
        <v>94</v>
      </c>
      <c r="DC407">
        <v>193</v>
      </c>
      <c r="DD407">
        <v>26</v>
      </c>
      <c r="DE407" t="s">
        <v>804</v>
      </c>
      <c r="DF407">
        <v>17631</v>
      </c>
      <c r="DG407">
        <v>0.27660000000000001</v>
      </c>
      <c r="DH407">
        <v>1</v>
      </c>
      <c r="DI407">
        <v>3.85E-2</v>
      </c>
      <c r="DJ407">
        <v>8000</v>
      </c>
      <c r="DK407">
        <v>8000</v>
      </c>
      <c r="DL407">
        <v>8000</v>
      </c>
      <c r="DM407">
        <v>1</v>
      </c>
      <c r="DN407">
        <v>8.8499999999999995E-2</v>
      </c>
      <c r="DO407">
        <v>80</v>
      </c>
      <c r="DP407">
        <v>8000</v>
      </c>
    </row>
    <row r="408" spans="93:120" x14ac:dyDescent="0.25">
      <c r="CO408" t="s">
        <v>637</v>
      </c>
      <c r="CP408" t="s">
        <v>3</v>
      </c>
      <c r="CQ408" t="s">
        <v>68</v>
      </c>
      <c r="CR408">
        <v>46163</v>
      </c>
      <c r="CS408">
        <v>1</v>
      </c>
      <c r="CT408">
        <v>1</v>
      </c>
      <c r="CU408">
        <v>1</v>
      </c>
      <c r="CX408">
        <v>9.4444444444444445E-3</v>
      </c>
      <c r="CY408">
        <v>9.4444444444444445E-3</v>
      </c>
      <c r="CZ408">
        <v>0.13508101851851853</v>
      </c>
      <c r="DA408">
        <v>0.14564814814814814</v>
      </c>
      <c r="DB408">
        <v>55</v>
      </c>
      <c r="DC408">
        <v>123</v>
      </c>
      <c r="DD408">
        <v>13</v>
      </c>
      <c r="DE408" t="s">
        <v>790</v>
      </c>
      <c r="DF408">
        <v>29856</v>
      </c>
      <c r="DG408">
        <v>0.2364</v>
      </c>
      <c r="DH408">
        <v>3</v>
      </c>
      <c r="DI408">
        <v>0.23080000000000001</v>
      </c>
      <c r="DJ408">
        <v>6870</v>
      </c>
      <c r="DK408">
        <v>2290</v>
      </c>
      <c r="DL408">
        <v>6620</v>
      </c>
      <c r="DM408">
        <v>0.96360000000000001</v>
      </c>
      <c r="DN408">
        <v>0.1351</v>
      </c>
      <c r="DO408">
        <v>80</v>
      </c>
      <c r="DP408">
        <v>3310</v>
      </c>
    </row>
    <row r="409" spans="93:120" x14ac:dyDescent="0.25">
      <c r="CO409" t="s">
        <v>637</v>
      </c>
      <c r="CP409" t="s">
        <v>3</v>
      </c>
      <c r="CQ409" t="s">
        <v>29</v>
      </c>
      <c r="CR409">
        <v>46154</v>
      </c>
      <c r="CS409">
        <v>1</v>
      </c>
      <c r="CT409">
        <v>1</v>
      </c>
      <c r="CV409">
        <v>1</v>
      </c>
      <c r="CX409">
        <v>5.7870370370370373E-5</v>
      </c>
      <c r="CY409">
        <v>5.7870370370370373E-5</v>
      </c>
      <c r="CZ409">
        <v>0.27048611111111109</v>
      </c>
      <c r="DA409">
        <v>0.13246527777777778</v>
      </c>
      <c r="DB409">
        <v>155</v>
      </c>
      <c r="DC409">
        <v>268</v>
      </c>
      <c r="DD409">
        <v>32</v>
      </c>
      <c r="DE409">
        <v>1.6875</v>
      </c>
      <c r="DF409">
        <v>17420</v>
      </c>
      <c r="DG409">
        <v>0.20649999999999999</v>
      </c>
      <c r="DH409">
        <v>4</v>
      </c>
      <c r="DI409">
        <v>0.125</v>
      </c>
      <c r="DJ409">
        <v>6506</v>
      </c>
      <c r="DK409">
        <v>1627</v>
      </c>
      <c r="DL409">
        <v>291</v>
      </c>
      <c r="DM409">
        <v>4.4699999999999997E-2</v>
      </c>
      <c r="DO409">
        <v>80</v>
      </c>
      <c r="DP409">
        <v>291</v>
      </c>
    </row>
    <row r="410" spans="93:120" x14ac:dyDescent="0.25">
      <c r="CO410" t="s">
        <v>637</v>
      </c>
      <c r="CP410" t="s">
        <v>3</v>
      </c>
      <c r="CQ410" t="s">
        <v>29</v>
      </c>
      <c r="CR410">
        <v>46156</v>
      </c>
      <c r="CS410">
        <v>1</v>
      </c>
      <c r="CT410">
        <v>1</v>
      </c>
      <c r="CV410">
        <v>1</v>
      </c>
      <c r="CX410">
        <v>0</v>
      </c>
      <c r="CY410">
        <v>0</v>
      </c>
      <c r="CZ410">
        <v>0.17696759259259259</v>
      </c>
      <c r="DA410">
        <v>0.13127314814814814</v>
      </c>
      <c r="DB410">
        <v>109</v>
      </c>
      <c r="DC410">
        <v>194</v>
      </c>
      <c r="DD410">
        <v>35</v>
      </c>
      <c r="DE410" t="s">
        <v>837</v>
      </c>
      <c r="DF410">
        <v>15011</v>
      </c>
      <c r="DG410">
        <v>0.3211</v>
      </c>
      <c r="DH410">
        <v>1</v>
      </c>
      <c r="DI410">
        <v>2.86E-2</v>
      </c>
      <c r="DJ410">
        <v>500</v>
      </c>
      <c r="DK410">
        <v>500</v>
      </c>
      <c r="DL410">
        <v>500</v>
      </c>
      <c r="DM410">
        <v>1</v>
      </c>
      <c r="DO410">
        <v>80</v>
      </c>
      <c r="DP410">
        <v>500</v>
      </c>
    </row>
    <row r="411" spans="93:120" x14ac:dyDescent="0.25">
      <c r="CO411" t="s">
        <v>637</v>
      </c>
      <c r="CP411" t="s">
        <v>2</v>
      </c>
      <c r="CQ411" t="s">
        <v>22</v>
      </c>
      <c r="CR411">
        <v>46167</v>
      </c>
      <c r="CS411">
        <v>1</v>
      </c>
      <c r="CT411">
        <v>1</v>
      </c>
      <c r="CU411">
        <v>1</v>
      </c>
      <c r="CX411">
        <v>1.4085648148148147E-2</v>
      </c>
      <c r="CY411">
        <v>1.4085648148148147E-2</v>
      </c>
      <c r="CZ411">
        <v>0.13267361111111112</v>
      </c>
      <c r="DA411">
        <v>0.16483796296296296</v>
      </c>
      <c r="DB411">
        <v>48</v>
      </c>
      <c r="DC411">
        <v>73</v>
      </c>
      <c r="DD411">
        <v>7</v>
      </c>
      <c r="DE411" t="s">
        <v>682</v>
      </c>
      <c r="DF411">
        <v>35162</v>
      </c>
      <c r="DG411">
        <v>0.14580000000000001</v>
      </c>
      <c r="DH411">
        <v>1</v>
      </c>
      <c r="DI411">
        <v>0.1429</v>
      </c>
      <c r="DJ411">
        <v>3000</v>
      </c>
      <c r="DK411">
        <v>3000</v>
      </c>
      <c r="DL411">
        <v>3000</v>
      </c>
      <c r="DM411">
        <v>1</v>
      </c>
      <c r="DO411">
        <v>78</v>
      </c>
      <c r="DP411">
        <v>3000</v>
      </c>
    </row>
    <row r="412" spans="93:120" x14ac:dyDescent="0.25">
      <c r="CO412" t="s">
        <v>637</v>
      </c>
      <c r="CP412" t="s">
        <v>2</v>
      </c>
      <c r="CQ412" t="s">
        <v>24</v>
      </c>
      <c r="CR412">
        <v>46156</v>
      </c>
      <c r="CS412">
        <v>1</v>
      </c>
      <c r="CT412">
        <v>1</v>
      </c>
      <c r="CV412">
        <v>1</v>
      </c>
      <c r="CX412">
        <v>1.9444444444444444E-3</v>
      </c>
      <c r="CY412">
        <v>1.9444444444444444E-3</v>
      </c>
      <c r="CZ412">
        <v>0.18393518518518517</v>
      </c>
      <c r="DA412">
        <v>0.1623263888888889</v>
      </c>
      <c r="DB412">
        <v>51</v>
      </c>
      <c r="DC412">
        <v>99</v>
      </c>
      <c r="DD412">
        <v>23</v>
      </c>
      <c r="DE412" t="s">
        <v>717</v>
      </c>
      <c r="DF412">
        <v>29787</v>
      </c>
      <c r="DG412">
        <v>0.45100000000000001</v>
      </c>
      <c r="DH412">
        <v>1</v>
      </c>
      <c r="DI412">
        <v>4.3499999999999997E-2</v>
      </c>
      <c r="DJ412">
        <v>2200</v>
      </c>
      <c r="DK412">
        <v>2200</v>
      </c>
      <c r="DL412">
        <v>2200</v>
      </c>
      <c r="DM412">
        <v>1</v>
      </c>
      <c r="DN412">
        <v>0.10340000000000001</v>
      </c>
      <c r="DO412">
        <v>78</v>
      </c>
      <c r="DP412">
        <v>2200</v>
      </c>
    </row>
    <row r="413" spans="93:120" x14ac:dyDescent="0.25">
      <c r="CO413" t="s">
        <v>637</v>
      </c>
      <c r="CP413" t="s">
        <v>2</v>
      </c>
      <c r="CQ413" t="s">
        <v>13</v>
      </c>
      <c r="CR413">
        <v>46163</v>
      </c>
      <c r="CS413">
        <v>1</v>
      </c>
      <c r="CT413">
        <v>1</v>
      </c>
      <c r="CV413">
        <v>1</v>
      </c>
      <c r="CX413">
        <v>2.0833333333333335E-4</v>
      </c>
      <c r="CY413">
        <v>2.0833333333333335E-4</v>
      </c>
      <c r="CZ413">
        <v>0.12487268518518518</v>
      </c>
      <c r="DA413">
        <v>0.13469907407407408</v>
      </c>
      <c r="DB413">
        <v>85</v>
      </c>
      <c r="DC413">
        <v>193</v>
      </c>
      <c r="DD413">
        <v>23</v>
      </c>
      <c r="DE413" t="s">
        <v>838</v>
      </c>
      <c r="DF413">
        <v>35825</v>
      </c>
      <c r="DG413">
        <v>0.27060000000000001</v>
      </c>
      <c r="DH413">
        <v>1</v>
      </c>
      <c r="DI413">
        <v>4.3499999999999997E-2</v>
      </c>
      <c r="DJ413">
        <v>9000</v>
      </c>
      <c r="DK413">
        <v>9000</v>
      </c>
      <c r="DL413">
        <v>9000</v>
      </c>
      <c r="DM413">
        <v>1</v>
      </c>
      <c r="DN413">
        <v>0.1278</v>
      </c>
      <c r="DO413">
        <v>78</v>
      </c>
      <c r="DP413">
        <v>9000</v>
      </c>
    </row>
    <row r="414" spans="93:120" x14ac:dyDescent="0.25">
      <c r="CO414" t="s">
        <v>637</v>
      </c>
      <c r="CP414" t="s">
        <v>2</v>
      </c>
      <c r="CQ414" t="s">
        <v>65</v>
      </c>
      <c r="CR414">
        <v>46147</v>
      </c>
      <c r="CS414">
        <v>1</v>
      </c>
      <c r="CT414">
        <v>1</v>
      </c>
      <c r="CV414">
        <v>1</v>
      </c>
      <c r="CX414">
        <v>3.0555555555555557E-3</v>
      </c>
      <c r="CY414">
        <v>3.0555555555555557E-3</v>
      </c>
      <c r="CZ414">
        <v>0.32092592592592595</v>
      </c>
      <c r="DA414">
        <v>9.3113425925925933E-2</v>
      </c>
      <c r="DB414">
        <v>45</v>
      </c>
      <c r="DC414">
        <v>125</v>
      </c>
      <c r="DD414">
        <v>15</v>
      </c>
      <c r="DE414" t="s">
        <v>742</v>
      </c>
      <c r="DF414">
        <v>19297</v>
      </c>
      <c r="DG414">
        <v>0.33329999999999999</v>
      </c>
      <c r="DH414">
        <v>2</v>
      </c>
      <c r="DI414">
        <v>0.1333</v>
      </c>
      <c r="DJ414">
        <v>2350</v>
      </c>
      <c r="DK414">
        <v>1175</v>
      </c>
      <c r="DL414">
        <v>350</v>
      </c>
      <c r="DM414">
        <v>0.1489</v>
      </c>
      <c r="DO414">
        <v>78</v>
      </c>
      <c r="DP414">
        <v>350</v>
      </c>
    </row>
    <row r="415" spans="93:120" x14ac:dyDescent="0.25">
      <c r="CO415" t="s">
        <v>637</v>
      </c>
      <c r="CP415" t="s">
        <v>2</v>
      </c>
      <c r="CQ415" t="s">
        <v>65</v>
      </c>
      <c r="CR415">
        <v>46167</v>
      </c>
      <c r="CS415">
        <v>1</v>
      </c>
      <c r="CT415">
        <v>1</v>
      </c>
      <c r="CV415">
        <v>1</v>
      </c>
      <c r="CX415">
        <v>4.7453703703703704E-4</v>
      </c>
      <c r="CY415">
        <v>4.7453703703703704E-4</v>
      </c>
      <c r="CZ415">
        <v>0.19107638888888889</v>
      </c>
      <c r="DA415">
        <v>0.15075231481481483</v>
      </c>
      <c r="DB415">
        <v>44</v>
      </c>
      <c r="DC415">
        <v>82</v>
      </c>
      <c r="DD415">
        <v>9</v>
      </c>
      <c r="DE415" t="s">
        <v>770</v>
      </c>
      <c r="DF415">
        <v>5625</v>
      </c>
      <c r="DG415">
        <v>0.20449999999999999</v>
      </c>
      <c r="DH415">
        <v>3</v>
      </c>
      <c r="DI415">
        <v>0.33329999999999999</v>
      </c>
      <c r="DJ415">
        <v>4600</v>
      </c>
      <c r="DK415">
        <v>1533</v>
      </c>
      <c r="DL415">
        <v>4000</v>
      </c>
      <c r="DM415">
        <v>0.86960000000000004</v>
      </c>
      <c r="DN415">
        <v>0.21909999999999999</v>
      </c>
      <c r="DO415">
        <v>78</v>
      </c>
      <c r="DP415">
        <v>2000</v>
      </c>
    </row>
    <row r="416" spans="93:120" x14ac:dyDescent="0.25">
      <c r="CO416" t="s">
        <v>637</v>
      </c>
      <c r="CP416" t="s">
        <v>2</v>
      </c>
      <c r="CQ416" t="s">
        <v>25</v>
      </c>
      <c r="CR416">
        <v>46150</v>
      </c>
      <c r="CS416">
        <v>1</v>
      </c>
      <c r="CT416">
        <v>1</v>
      </c>
      <c r="CU416">
        <v>1</v>
      </c>
      <c r="CX416">
        <v>1.6053240740740739E-2</v>
      </c>
      <c r="CY416">
        <v>1.6053240740740739E-2</v>
      </c>
      <c r="CZ416">
        <v>0.15313657407407408</v>
      </c>
      <c r="DA416">
        <v>0.13012731481481482</v>
      </c>
      <c r="DB416">
        <v>44</v>
      </c>
      <c r="DC416">
        <v>99</v>
      </c>
      <c r="DD416">
        <v>18</v>
      </c>
      <c r="DE416" t="s">
        <v>729</v>
      </c>
      <c r="DF416">
        <v>36705</v>
      </c>
      <c r="DG416">
        <v>0.40910000000000002</v>
      </c>
      <c r="DH416">
        <v>1</v>
      </c>
      <c r="DI416">
        <v>5.5599999999999997E-2</v>
      </c>
      <c r="DJ416">
        <v>1545</v>
      </c>
      <c r="DK416">
        <v>1545</v>
      </c>
      <c r="DL416">
        <v>1545</v>
      </c>
      <c r="DM416">
        <v>1</v>
      </c>
      <c r="DN416">
        <v>0.18049999999999999</v>
      </c>
      <c r="DO416">
        <v>78</v>
      </c>
      <c r="DP416">
        <v>1545</v>
      </c>
    </row>
    <row r="417" spans="93:120" x14ac:dyDescent="0.25">
      <c r="CO417" t="s">
        <v>637</v>
      </c>
      <c r="CP417" t="s">
        <v>2</v>
      </c>
      <c r="CQ417" t="s">
        <v>25</v>
      </c>
      <c r="CR417">
        <v>46154</v>
      </c>
      <c r="CS417">
        <v>1</v>
      </c>
      <c r="CT417">
        <v>1</v>
      </c>
      <c r="CU417">
        <v>1</v>
      </c>
      <c r="CX417">
        <v>1.0775462962962962E-2</v>
      </c>
      <c r="CY417">
        <v>1.0775462962962962E-2</v>
      </c>
      <c r="CZ417">
        <v>0.22322916666666667</v>
      </c>
      <c r="DA417">
        <v>0.17167824074074073</v>
      </c>
      <c r="DB417">
        <v>101</v>
      </c>
      <c r="DC417">
        <v>169</v>
      </c>
      <c r="DD417">
        <v>19</v>
      </c>
      <c r="DE417" t="s">
        <v>794</v>
      </c>
      <c r="DF417">
        <v>16252</v>
      </c>
      <c r="DG417">
        <v>0.18809999999999999</v>
      </c>
      <c r="DH417">
        <v>1</v>
      </c>
      <c r="DI417">
        <v>5.2600000000000001E-2</v>
      </c>
      <c r="DJ417">
        <v>1050</v>
      </c>
      <c r="DK417">
        <v>1050</v>
      </c>
      <c r="DL417">
        <v>1050</v>
      </c>
      <c r="DM417">
        <v>1</v>
      </c>
      <c r="DN417">
        <v>0.86329999999999996</v>
      </c>
      <c r="DO417">
        <v>78</v>
      </c>
      <c r="DP417">
        <v>1050</v>
      </c>
    </row>
    <row r="418" spans="93:120" x14ac:dyDescent="0.25">
      <c r="CO418" t="s">
        <v>637</v>
      </c>
      <c r="CP418" t="s">
        <v>2</v>
      </c>
      <c r="CQ418" t="s">
        <v>10</v>
      </c>
      <c r="CR418">
        <v>46162</v>
      </c>
      <c r="CS418">
        <v>1</v>
      </c>
      <c r="CT418">
        <v>1</v>
      </c>
      <c r="CV418">
        <v>1</v>
      </c>
      <c r="CX418">
        <v>3.4722222222222222E-5</v>
      </c>
      <c r="CY418">
        <v>3.4722222222222222E-5</v>
      </c>
      <c r="CZ418">
        <v>0.20085648148148147</v>
      </c>
      <c r="DA418">
        <v>0.1307986111111111</v>
      </c>
      <c r="DB418">
        <v>154</v>
      </c>
      <c r="DC418">
        <v>268</v>
      </c>
      <c r="DD418">
        <v>19</v>
      </c>
      <c r="DE418" t="s">
        <v>839</v>
      </c>
      <c r="DF418">
        <v>31625</v>
      </c>
      <c r="DG418">
        <v>0.1234</v>
      </c>
      <c r="DH418">
        <v>1</v>
      </c>
      <c r="DI418">
        <v>5.2600000000000001E-2</v>
      </c>
      <c r="DJ418">
        <v>4200</v>
      </c>
      <c r="DK418">
        <v>4200</v>
      </c>
      <c r="DL418">
        <v>4200</v>
      </c>
      <c r="DM418">
        <v>1</v>
      </c>
      <c r="DN418">
        <v>0.16159999999999999</v>
      </c>
      <c r="DO418">
        <v>78</v>
      </c>
      <c r="DP418">
        <v>4200</v>
      </c>
    </row>
    <row r="419" spans="93:120" x14ac:dyDescent="0.25">
      <c r="CO419" t="s">
        <v>637</v>
      </c>
      <c r="CP419" t="s">
        <v>6</v>
      </c>
      <c r="CQ419" t="s">
        <v>19</v>
      </c>
      <c r="CR419">
        <v>46155</v>
      </c>
      <c r="CS419">
        <v>1</v>
      </c>
      <c r="CT419">
        <v>1</v>
      </c>
      <c r="CV419">
        <v>1</v>
      </c>
      <c r="CX419">
        <v>9.2592592592592588E-5</v>
      </c>
      <c r="CY419">
        <v>9.2592592592592588E-5</v>
      </c>
      <c r="CZ419">
        <v>0.21155092592592592</v>
      </c>
      <c r="DA419">
        <v>0.14197916666666666</v>
      </c>
      <c r="DB419">
        <v>177</v>
      </c>
      <c r="DC419">
        <v>247</v>
      </c>
      <c r="DD419">
        <v>30</v>
      </c>
      <c r="DE419" t="s">
        <v>706</v>
      </c>
      <c r="DF419">
        <v>17403</v>
      </c>
      <c r="DG419">
        <v>0.16950000000000001</v>
      </c>
      <c r="DH419">
        <v>1</v>
      </c>
      <c r="DI419">
        <v>3.3300000000000003E-2</v>
      </c>
      <c r="DJ419">
        <v>1670</v>
      </c>
      <c r="DK419">
        <v>1670</v>
      </c>
      <c r="DL419">
        <v>1670</v>
      </c>
      <c r="DM419">
        <v>1</v>
      </c>
      <c r="DN419">
        <v>0.99839999999999995</v>
      </c>
      <c r="DO419">
        <v>78</v>
      </c>
      <c r="DP419">
        <v>1670</v>
      </c>
    </row>
    <row r="420" spans="93:120" x14ac:dyDescent="0.25">
      <c r="CO420" t="s">
        <v>637</v>
      </c>
      <c r="CP420" t="s">
        <v>6</v>
      </c>
      <c r="CQ420" t="s">
        <v>35</v>
      </c>
      <c r="CR420">
        <v>46160</v>
      </c>
      <c r="CS420">
        <v>1</v>
      </c>
      <c r="CT420">
        <v>1</v>
      </c>
      <c r="CV420">
        <v>1</v>
      </c>
      <c r="CX420">
        <v>1.3888888888888889E-4</v>
      </c>
      <c r="CY420">
        <v>1.3888888888888889E-4</v>
      </c>
      <c r="CZ420">
        <v>0.18188657407407408</v>
      </c>
      <c r="DA420">
        <v>0.15940972222222222</v>
      </c>
      <c r="DB420">
        <v>48</v>
      </c>
      <c r="DC420">
        <v>105</v>
      </c>
      <c r="DD420">
        <v>23</v>
      </c>
      <c r="DE420" t="s">
        <v>751</v>
      </c>
      <c r="DF420">
        <v>9883</v>
      </c>
      <c r="DG420">
        <v>0.47920000000000001</v>
      </c>
      <c r="DH420">
        <v>2</v>
      </c>
      <c r="DI420">
        <v>8.6999999999999994E-2</v>
      </c>
      <c r="DJ420">
        <v>6000</v>
      </c>
      <c r="DK420">
        <v>3000</v>
      </c>
      <c r="DL420">
        <v>6000</v>
      </c>
      <c r="DM420">
        <v>1</v>
      </c>
      <c r="DN420">
        <v>0.15609999999999999</v>
      </c>
      <c r="DO420">
        <v>78</v>
      </c>
      <c r="DP420">
        <v>3000</v>
      </c>
    </row>
    <row r="421" spans="93:120" x14ac:dyDescent="0.25">
      <c r="CO421" t="s">
        <v>637</v>
      </c>
      <c r="CP421" t="s">
        <v>6</v>
      </c>
      <c r="CQ421" t="s">
        <v>11</v>
      </c>
      <c r="CR421">
        <v>46163</v>
      </c>
      <c r="CS421">
        <v>1</v>
      </c>
      <c r="CT421">
        <v>1</v>
      </c>
      <c r="CV421">
        <v>1</v>
      </c>
      <c r="CX421">
        <v>1.9675925925925926E-4</v>
      </c>
      <c r="CY421">
        <v>1.9675925925925926E-4</v>
      </c>
      <c r="CZ421">
        <v>0.21606481481481482</v>
      </c>
      <c r="DA421">
        <v>0.1545138888888889</v>
      </c>
      <c r="DB421">
        <v>125</v>
      </c>
      <c r="DC421">
        <v>208</v>
      </c>
      <c r="DD421">
        <v>23</v>
      </c>
      <c r="DE421" t="s">
        <v>727</v>
      </c>
      <c r="DF421">
        <v>15660</v>
      </c>
      <c r="DG421">
        <v>0.184</v>
      </c>
      <c r="DH421">
        <v>1</v>
      </c>
      <c r="DI421">
        <v>4.3499999999999997E-2</v>
      </c>
      <c r="DJ421">
        <v>1000</v>
      </c>
      <c r="DK421">
        <v>1000</v>
      </c>
      <c r="DL421">
        <v>1500</v>
      </c>
      <c r="DM421">
        <v>1.5</v>
      </c>
      <c r="DO421">
        <v>78</v>
      </c>
      <c r="DP421">
        <v>1500</v>
      </c>
    </row>
    <row r="422" spans="93:120" x14ac:dyDescent="0.25">
      <c r="CO422" t="s">
        <v>637</v>
      </c>
      <c r="CP422" t="s">
        <v>6</v>
      </c>
      <c r="CQ422" t="s">
        <v>97</v>
      </c>
      <c r="CR422">
        <v>46160</v>
      </c>
      <c r="CS422">
        <v>1</v>
      </c>
      <c r="CT422">
        <v>1</v>
      </c>
      <c r="CV422">
        <v>1</v>
      </c>
      <c r="CX422">
        <v>1.1574074074074073E-5</v>
      </c>
      <c r="CY422">
        <v>1.1574074074074073E-5</v>
      </c>
      <c r="CZ422">
        <v>0.16047453703703704</v>
      </c>
      <c r="DA422">
        <v>0.18241898148148147</v>
      </c>
      <c r="DB422">
        <v>183</v>
      </c>
      <c r="DC422">
        <v>248</v>
      </c>
      <c r="DD422">
        <v>33</v>
      </c>
      <c r="DE422" t="s">
        <v>840</v>
      </c>
      <c r="DF422">
        <v>10444</v>
      </c>
      <c r="DG422">
        <v>0.18029999999999999</v>
      </c>
      <c r="DH422">
        <v>4</v>
      </c>
      <c r="DI422">
        <v>0.1212</v>
      </c>
      <c r="DJ422">
        <v>3654</v>
      </c>
      <c r="DK422">
        <v>914</v>
      </c>
      <c r="DL422">
        <v>3576</v>
      </c>
      <c r="DM422">
        <v>0.97870000000000001</v>
      </c>
      <c r="DN422">
        <v>0.26450000000000001</v>
      </c>
      <c r="DO422">
        <v>78</v>
      </c>
      <c r="DP422">
        <v>1192</v>
      </c>
    </row>
    <row r="423" spans="93:120" x14ac:dyDescent="0.25">
      <c r="CO423" t="s">
        <v>637</v>
      </c>
      <c r="CP423" t="s">
        <v>6</v>
      </c>
      <c r="CQ423" t="s">
        <v>34</v>
      </c>
      <c r="CR423">
        <v>46153</v>
      </c>
      <c r="CS423">
        <v>1</v>
      </c>
      <c r="CT423">
        <v>1</v>
      </c>
      <c r="CV423">
        <v>1</v>
      </c>
      <c r="CX423">
        <v>3.2870370370370371E-3</v>
      </c>
      <c r="CY423">
        <v>3.2870370370370371E-3</v>
      </c>
      <c r="CZ423">
        <v>0.20710648148148147</v>
      </c>
      <c r="DA423">
        <v>0.13268518518518518</v>
      </c>
      <c r="DB423">
        <v>131</v>
      </c>
      <c r="DC423">
        <v>152</v>
      </c>
      <c r="DD423">
        <v>9</v>
      </c>
      <c r="DE423" t="s">
        <v>690</v>
      </c>
      <c r="DF423">
        <v>13000</v>
      </c>
      <c r="DG423">
        <v>6.8699999999999997E-2</v>
      </c>
      <c r="DH423">
        <v>2</v>
      </c>
      <c r="DI423">
        <v>0.22220000000000001</v>
      </c>
      <c r="DJ423">
        <v>8000</v>
      </c>
      <c r="DK423">
        <v>4000</v>
      </c>
      <c r="DL423">
        <v>4500</v>
      </c>
      <c r="DM423">
        <v>0.5625</v>
      </c>
      <c r="DN423">
        <v>0.18329999999999999</v>
      </c>
      <c r="DO423">
        <v>78</v>
      </c>
      <c r="DP423">
        <v>4500</v>
      </c>
    </row>
    <row r="424" spans="93:120" x14ac:dyDescent="0.25">
      <c r="CO424" t="s">
        <v>637</v>
      </c>
      <c r="CP424" t="s">
        <v>6</v>
      </c>
      <c r="CQ424" t="s">
        <v>34</v>
      </c>
      <c r="CR424">
        <v>46155</v>
      </c>
      <c r="CS424">
        <v>1</v>
      </c>
      <c r="CT424">
        <v>1</v>
      </c>
      <c r="CV424">
        <v>1</v>
      </c>
      <c r="CX424">
        <v>2.3148148148148147E-5</v>
      </c>
      <c r="CY424">
        <v>2.3148148148148147E-5</v>
      </c>
      <c r="CZ424">
        <v>0.19067129629629628</v>
      </c>
      <c r="DA424">
        <v>0.15888888888888889</v>
      </c>
      <c r="DB424">
        <v>90</v>
      </c>
      <c r="DC424">
        <v>120</v>
      </c>
      <c r="DD424">
        <v>21</v>
      </c>
      <c r="DE424">
        <v>2</v>
      </c>
      <c r="DF424">
        <v>33647</v>
      </c>
      <c r="DG424">
        <v>0.23330000000000001</v>
      </c>
      <c r="DH424">
        <v>1</v>
      </c>
      <c r="DI424">
        <v>4.7600000000000003E-2</v>
      </c>
      <c r="DJ424">
        <v>200</v>
      </c>
      <c r="DK424">
        <v>200</v>
      </c>
      <c r="DL424">
        <v>200</v>
      </c>
      <c r="DM424">
        <v>1</v>
      </c>
      <c r="DN424">
        <v>0.4</v>
      </c>
      <c r="DO424">
        <v>78</v>
      </c>
      <c r="DP424">
        <v>200</v>
      </c>
    </row>
    <row r="425" spans="93:120" x14ac:dyDescent="0.25">
      <c r="CO425" t="s">
        <v>637</v>
      </c>
      <c r="CP425" t="s">
        <v>6</v>
      </c>
      <c r="CQ425" t="s">
        <v>76</v>
      </c>
      <c r="CR425">
        <v>46161</v>
      </c>
      <c r="CS425">
        <v>1</v>
      </c>
      <c r="CT425">
        <v>1</v>
      </c>
      <c r="CU425">
        <v>1</v>
      </c>
      <c r="CX425">
        <v>6.9675925925925929E-3</v>
      </c>
      <c r="CY425">
        <v>6.9675925925925929E-3</v>
      </c>
      <c r="CZ425">
        <v>0.21152777777777779</v>
      </c>
      <c r="DA425">
        <v>0.12346064814814815</v>
      </c>
      <c r="DB425">
        <v>165</v>
      </c>
      <c r="DC425">
        <v>202</v>
      </c>
      <c r="DD425">
        <v>22</v>
      </c>
      <c r="DE425">
        <v>2</v>
      </c>
      <c r="DF425">
        <v>22979</v>
      </c>
      <c r="DG425">
        <v>0.1333</v>
      </c>
      <c r="DH425">
        <v>1</v>
      </c>
      <c r="DI425">
        <v>4.5499999999999999E-2</v>
      </c>
      <c r="DJ425">
        <v>350</v>
      </c>
      <c r="DK425">
        <v>350</v>
      </c>
      <c r="DL425">
        <v>350</v>
      </c>
      <c r="DM425">
        <v>1</v>
      </c>
      <c r="DN425">
        <v>1.2359</v>
      </c>
      <c r="DO425">
        <v>78</v>
      </c>
      <c r="DP425">
        <v>350</v>
      </c>
    </row>
    <row r="426" spans="93:120" x14ac:dyDescent="0.25">
      <c r="CO426" t="s">
        <v>637</v>
      </c>
      <c r="CP426" t="s">
        <v>6</v>
      </c>
      <c r="CQ426" t="s">
        <v>76</v>
      </c>
      <c r="CR426">
        <v>46168</v>
      </c>
      <c r="CS426">
        <v>1</v>
      </c>
      <c r="CT426">
        <v>1</v>
      </c>
      <c r="CV426">
        <v>1</v>
      </c>
      <c r="CX426">
        <v>3.4722222222222222E-5</v>
      </c>
      <c r="CY426">
        <v>3.4722222222222222E-5</v>
      </c>
      <c r="CZ426">
        <v>0.18501157407407406</v>
      </c>
      <c r="DA426">
        <v>0.13221064814814815</v>
      </c>
      <c r="DB426">
        <v>128</v>
      </c>
      <c r="DC426">
        <v>160</v>
      </c>
      <c r="DD426">
        <v>15</v>
      </c>
      <c r="DE426" t="s">
        <v>811</v>
      </c>
      <c r="DF426">
        <v>14983</v>
      </c>
      <c r="DG426">
        <v>0.1172</v>
      </c>
      <c r="DH426">
        <v>1</v>
      </c>
      <c r="DI426">
        <v>6.6699999999999995E-2</v>
      </c>
      <c r="DJ426">
        <v>1400</v>
      </c>
      <c r="DK426">
        <v>1400</v>
      </c>
      <c r="DL426">
        <v>1400</v>
      </c>
      <c r="DM426">
        <v>1</v>
      </c>
      <c r="DN426">
        <v>0.41110000000000002</v>
      </c>
      <c r="DO426">
        <v>78</v>
      </c>
      <c r="DP426">
        <v>1400</v>
      </c>
    </row>
    <row r="427" spans="93:120" x14ac:dyDescent="0.25">
      <c r="CO427" t="s">
        <v>637</v>
      </c>
      <c r="CP427" t="s">
        <v>7</v>
      </c>
      <c r="CQ427" t="s">
        <v>80</v>
      </c>
      <c r="CR427">
        <v>46146</v>
      </c>
      <c r="CS427">
        <v>1</v>
      </c>
      <c r="CT427">
        <v>1</v>
      </c>
      <c r="CV427">
        <v>1</v>
      </c>
      <c r="CX427">
        <v>1.0416666666666667E-4</v>
      </c>
      <c r="CY427">
        <v>1.0416666666666667E-4</v>
      </c>
      <c r="CZ427">
        <v>0.24876157407407407</v>
      </c>
      <c r="DA427">
        <v>9.9050925925925931E-2</v>
      </c>
      <c r="DB427">
        <v>87</v>
      </c>
      <c r="DC427">
        <v>166</v>
      </c>
      <c r="DD427">
        <v>18</v>
      </c>
      <c r="DE427" t="s">
        <v>709</v>
      </c>
      <c r="DF427">
        <v>25665</v>
      </c>
      <c r="DG427">
        <v>0.2069</v>
      </c>
      <c r="DH427">
        <v>2</v>
      </c>
      <c r="DI427">
        <v>0.1111</v>
      </c>
      <c r="DJ427">
        <v>5335</v>
      </c>
      <c r="DK427">
        <v>2668</v>
      </c>
      <c r="DL427">
        <v>5340</v>
      </c>
      <c r="DM427">
        <v>1.0008999999999999</v>
      </c>
      <c r="DN427">
        <v>0.1089</v>
      </c>
      <c r="DO427">
        <v>78</v>
      </c>
      <c r="DP427">
        <v>2670</v>
      </c>
    </row>
    <row r="428" spans="93:120" x14ac:dyDescent="0.25">
      <c r="CO428" t="s">
        <v>637</v>
      </c>
      <c r="CP428" t="s">
        <v>7</v>
      </c>
      <c r="CQ428" t="s">
        <v>12</v>
      </c>
      <c r="CR428">
        <v>46161</v>
      </c>
      <c r="CS428">
        <v>1</v>
      </c>
      <c r="CT428">
        <v>1</v>
      </c>
      <c r="CU428">
        <v>1</v>
      </c>
      <c r="CX428">
        <v>8.8078703703703704E-3</v>
      </c>
      <c r="CY428">
        <v>8.8078703703703704E-3</v>
      </c>
      <c r="CZ428">
        <v>0.18817129629629631</v>
      </c>
      <c r="DA428">
        <v>0.16143518518518518</v>
      </c>
      <c r="DB428">
        <v>75</v>
      </c>
      <c r="DC428">
        <v>179</v>
      </c>
      <c r="DD428">
        <v>25</v>
      </c>
      <c r="DE428">
        <v>1.72</v>
      </c>
      <c r="DF428">
        <v>26625</v>
      </c>
      <c r="DG428">
        <v>0.33329999999999999</v>
      </c>
      <c r="DH428">
        <v>1</v>
      </c>
      <c r="DI428">
        <v>0.04</v>
      </c>
      <c r="DJ428">
        <v>5000</v>
      </c>
      <c r="DK428">
        <v>5000</v>
      </c>
      <c r="DL428">
        <v>5000</v>
      </c>
      <c r="DM428">
        <v>1</v>
      </c>
      <c r="DN428">
        <v>0.20669999999999999</v>
      </c>
      <c r="DO428">
        <v>78</v>
      </c>
      <c r="DP428">
        <v>5000</v>
      </c>
    </row>
    <row r="429" spans="93:120" x14ac:dyDescent="0.25">
      <c r="CO429" t="s">
        <v>637</v>
      </c>
      <c r="CP429" t="s">
        <v>7</v>
      </c>
      <c r="CQ429" t="s">
        <v>26</v>
      </c>
      <c r="CR429">
        <v>46171</v>
      </c>
      <c r="CS429">
        <v>1</v>
      </c>
      <c r="CT429">
        <v>1</v>
      </c>
      <c r="CV429">
        <v>1</v>
      </c>
      <c r="CX429">
        <v>8.1018518518518516E-5</v>
      </c>
      <c r="CY429">
        <v>8.1018518518518516E-5</v>
      </c>
      <c r="CZ429">
        <v>0.12747685185185184</v>
      </c>
      <c r="DA429">
        <v>0.28350694444444446</v>
      </c>
      <c r="DB429">
        <v>129</v>
      </c>
      <c r="DC429">
        <v>290</v>
      </c>
      <c r="DD429">
        <v>22</v>
      </c>
      <c r="DE429" t="s">
        <v>841</v>
      </c>
      <c r="DF429">
        <v>25562</v>
      </c>
      <c r="DG429">
        <v>0.17050000000000001</v>
      </c>
      <c r="DH429">
        <v>4</v>
      </c>
      <c r="DI429">
        <v>0.18179999999999999</v>
      </c>
      <c r="DJ429">
        <v>6830</v>
      </c>
      <c r="DK429">
        <v>1708</v>
      </c>
      <c r="DL429">
        <v>6230</v>
      </c>
      <c r="DM429">
        <v>0.91220000000000001</v>
      </c>
      <c r="DN429">
        <v>0.1216</v>
      </c>
      <c r="DO429">
        <v>78</v>
      </c>
      <c r="DP429">
        <v>2077</v>
      </c>
    </row>
    <row r="430" spans="93:120" x14ac:dyDescent="0.25">
      <c r="CO430" t="s">
        <v>637</v>
      </c>
      <c r="CP430" t="s">
        <v>7</v>
      </c>
      <c r="CQ430" t="s">
        <v>75</v>
      </c>
      <c r="CR430">
        <v>46150</v>
      </c>
      <c r="CS430">
        <v>1</v>
      </c>
      <c r="CT430">
        <v>1</v>
      </c>
      <c r="CU430">
        <v>1</v>
      </c>
      <c r="CX430">
        <v>8.6805555555555559E-3</v>
      </c>
      <c r="CY430">
        <v>8.6805555555555559E-3</v>
      </c>
      <c r="CZ430">
        <v>0.21412037037037038</v>
      </c>
      <c r="DA430">
        <v>9.8541666666666666E-2</v>
      </c>
      <c r="DB430">
        <v>85</v>
      </c>
      <c r="DC430">
        <v>170</v>
      </c>
      <c r="DD430">
        <v>11</v>
      </c>
      <c r="DE430" t="s">
        <v>810</v>
      </c>
      <c r="DF430">
        <v>30264</v>
      </c>
      <c r="DG430">
        <v>0.12939999999999999</v>
      </c>
      <c r="DH430">
        <v>1</v>
      </c>
      <c r="DI430">
        <v>9.0899999999999995E-2</v>
      </c>
      <c r="DJ430">
        <v>700</v>
      </c>
      <c r="DK430">
        <v>700</v>
      </c>
      <c r="DO430">
        <v>78</v>
      </c>
    </row>
    <row r="431" spans="93:120" x14ac:dyDescent="0.25">
      <c r="CO431" t="s">
        <v>637</v>
      </c>
      <c r="CP431" t="s">
        <v>7</v>
      </c>
      <c r="CQ431" t="s">
        <v>59</v>
      </c>
      <c r="CR431">
        <v>46146</v>
      </c>
      <c r="CS431">
        <v>1</v>
      </c>
      <c r="CT431">
        <v>1</v>
      </c>
      <c r="CV431">
        <v>1</v>
      </c>
      <c r="CX431">
        <v>1.1574074074074073E-5</v>
      </c>
      <c r="CY431">
        <v>1.1574074074074073E-5</v>
      </c>
      <c r="CZ431">
        <v>0.2192361111111111</v>
      </c>
      <c r="DA431">
        <v>0.13284722222222223</v>
      </c>
      <c r="DB431">
        <v>137</v>
      </c>
      <c r="DC431">
        <v>230</v>
      </c>
      <c r="DD431">
        <v>21</v>
      </c>
      <c r="DE431" t="s">
        <v>755</v>
      </c>
      <c r="DF431">
        <v>30818</v>
      </c>
      <c r="DG431">
        <v>0.15329999999999999</v>
      </c>
      <c r="DH431">
        <v>6</v>
      </c>
      <c r="DI431">
        <v>0.28570000000000001</v>
      </c>
      <c r="DJ431">
        <v>7538</v>
      </c>
      <c r="DK431">
        <v>1256</v>
      </c>
      <c r="DL431">
        <v>7538</v>
      </c>
      <c r="DM431">
        <v>1</v>
      </c>
      <c r="DO431">
        <v>78</v>
      </c>
      <c r="DP431">
        <v>1256</v>
      </c>
    </row>
    <row r="432" spans="93:120" x14ac:dyDescent="0.25">
      <c r="CO432" t="s">
        <v>637</v>
      </c>
      <c r="CP432" t="s">
        <v>604</v>
      </c>
      <c r="CQ432" t="s">
        <v>109</v>
      </c>
      <c r="CR432">
        <v>46154</v>
      </c>
      <c r="CS432">
        <v>1</v>
      </c>
      <c r="CT432">
        <v>1</v>
      </c>
      <c r="CU432">
        <v>1</v>
      </c>
      <c r="CX432">
        <v>4.2939814814814811E-3</v>
      </c>
      <c r="CY432">
        <v>4.2939814814814811E-3</v>
      </c>
      <c r="CZ432">
        <v>0.3024189814814815</v>
      </c>
      <c r="DA432">
        <v>0.11738425925925926</v>
      </c>
      <c r="DB432">
        <v>121</v>
      </c>
      <c r="DC432">
        <v>204</v>
      </c>
      <c r="DD432">
        <v>26</v>
      </c>
      <c r="DE432" t="s">
        <v>782</v>
      </c>
      <c r="DF432">
        <v>21454</v>
      </c>
      <c r="DG432">
        <v>0.21490000000000001</v>
      </c>
      <c r="DH432">
        <v>2</v>
      </c>
      <c r="DI432">
        <v>7.6899999999999996E-2</v>
      </c>
      <c r="DJ432">
        <v>2895</v>
      </c>
      <c r="DK432">
        <v>1448</v>
      </c>
      <c r="DO432">
        <v>78</v>
      </c>
    </row>
    <row r="433" spans="93:120" x14ac:dyDescent="0.25">
      <c r="CO433" t="s">
        <v>637</v>
      </c>
      <c r="CP433" t="s">
        <v>604</v>
      </c>
      <c r="CQ433" t="s">
        <v>109</v>
      </c>
      <c r="CR433">
        <v>46170</v>
      </c>
      <c r="CS433">
        <v>1</v>
      </c>
      <c r="CT433">
        <v>1</v>
      </c>
      <c r="CU433">
        <v>1</v>
      </c>
      <c r="CX433">
        <v>5.9027777777777776E-3</v>
      </c>
      <c r="CY433">
        <v>5.9027777777777776E-3</v>
      </c>
      <c r="CZ433">
        <v>0.11332175925925926</v>
      </c>
      <c r="DA433">
        <v>0.21687500000000001</v>
      </c>
      <c r="DB433">
        <v>108</v>
      </c>
      <c r="DC433">
        <v>210</v>
      </c>
      <c r="DD433">
        <v>22</v>
      </c>
      <c r="DE433" t="s">
        <v>810</v>
      </c>
      <c r="DF433">
        <v>17599</v>
      </c>
      <c r="DG433">
        <v>0.20369999999999999</v>
      </c>
      <c r="DH433">
        <v>1</v>
      </c>
      <c r="DI433">
        <v>4.5499999999999999E-2</v>
      </c>
      <c r="DJ433">
        <v>2800</v>
      </c>
      <c r="DK433">
        <v>2800</v>
      </c>
      <c r="DL433">
        <v>2800</v>
      </c>
      <c r="DM433">
        <v>1</v>
      </c>
      <c r="DN433">
        <v>0.1024</v>
      </c>
      <c r="DO433">
        <v>78</v>
      </c>
      <c r="DP433">
        <v>2800</v>
      </c>
    </row>
    <row r="434" spans="93:120" x14ac:dyDescent="0.25">
      <c r="CO434" t="s">
        <v>637</v>
      </c>
      <c r="CP434" t="s">
        <v>604</v>
      </c>
      <c r="CQ434" t="s">
        <v>599</v>
      </c>
      <c r="CR434">
        <v>46154</v>
      </c>
      <c r="CS434">
        <v>1</v>
      </c>
      <c r="CT434">
        <v>1</v>
      </c>
      <c r="CV434">
        <v>1</v>
      </c>
      <c r="CX434">
        <v>2.3148148148148147E-5</v>
      </c>
      <c r="CY434">
        <v>2.3148148148148147E-5</v>
      </c>
      <c r="CZ434">
        <v>0.26512731481481483</v>
      </c>
      <c r="DA434">
        <v>0.1112962962962963</v>
      </c>
      <c r="DB434">
        <v>186</v>
      </c>
      <c r="DC434">
        <v>233</v>
      </c>
      <c r="DD434">
        <v>34</v>
      </c>
      <c r="DE434" t="s">
        <v>842</v>
      </c>
      <c r="DF434">
        <v>11897</v>
      </c>
      <c r="DG434">
        <v>0.18279999999999999</v>
      </c>
      <c r="DH434">
        <v>2</v>
      </c>
      <c r="DI434">
        <v>5.8799999999999998E-2</v>
      </c>
      <c r="DJ434">
        <v>600</v>
      </c>
      <c r="DK434">
        <v>300</v>
      </c>
      <c r="DL434">
        <v>400</v>
      </c>
      <c r="DM434">
        <v>0.66669999999999996</v>
      </c>
      <c r="DN434">
        <v>0.13539999999999999</v>
      </c>
      <c r="DO434">
        <v>78</v>
      </c>
      <c r="DP434">
        <v>400</v>
      </c>
    </row>
    <row r="435" spans="93:120" x14ac:dyDescent="0.25">
      <c r="CO435" t="s">
        <v>637</v>
      </c>
      <c r="CP435" t="s">
        <v>604</v>
      </c>
      <c r="CQ435" t="s">
        <v>599</v>
      </c>
      <c r="CR435">
        <v>46167</v>
      </c>
      <c r="CS435">
        <v>1</v>
      </c>
      <c r="CT435">
        <v>1</v>
      </c>
      <c r="CV435">
        <v>1</v>
      </c>
      <c r="CX435">
        <v>1.1574074074074073E-5</v>
      </c>
      <c r="CY435">
        <v>1.1574074074074073E-5</v>
      </c>
      <c r="CZ435">
        <v>0.14542824074074073</v>
      </c>
      <c r="DA435">
        <v>0.19516203703703705</v>
      </c>
      <c r="DB435">
        <v>85</v>
      </c>
      <c r="DC435">
        <v>141</v>
      </c>
      <c r="DD435">
        <v>15</v>
      </c>
      <c r="DE435" t="s">
        <v>677</v>
      </c>
      <c r="DF435">
        <v>15494</v>
      </c>
      <c r="DG435">
        <v>0.17649999999999999</v>
      </c>
      <c r="DH435">
        <v>2</v>
      </c>
      <c r="DI435">
        <v>0.1333</v>
      </c>
      <c r="DJ435">
        <v>500</v>
      </c>
      <c r="DK435">
        <v>250</v>
      </c>
      <c r="DL435">
        <v>300</v>
      </c>
      <c r="DM435">
        <v>0.6</v>
      </c>
      <c r="DN435">
        <v>0.20880000000000001</v>
      </c>
      <c r="DO435">
        <v>78</v>
      </c>
      <c r="DP435">
        <v>300</v>
      </c>
    </row>
    <row r="436" spans="93:120" x14ac:dyDescent="0.25">
      <c r="CO436" t="s">
        <v>637</v>
      </c>
      <c r="CP436" t="s">
        <v>604</v>
      </c>
      <c r="CQ436" t="s">
        <v>48</v>
      </c>
      <c r="CR436">
        <v>46146</v>
      </c>
      <c r="CS436">
        <v>1</v>
      </c>
      <c r="CT436">
        <v>1</v>
      </c>
      <c r="CV436">
        <v>1</v>
      </c>
      <c r="CX436">
        <v>6.9444444444444447E-4</v>
      </c>
      <c r="CY436">
        <v>6.9444444444444447E-4</v>
      </c>
      <c r="CZ436">
        <v>0.2096412037037037</v>
      </c>
      <c r="DA436">
        <v>8.4560185185185183E-2</v>
      </c>
      <c r="DB436">
        <v>73</v>
      </c>
      <c r="DC436">
        <v>108</v>
      </c>
      <c r="DD436">
        <v>32</v>
      </c>
      <c r="DE436">
        <v>1.65625</v>
      </c>
      <c r="DF436">
        <v>23838</v>
      </c>
      <c r="DG436">
        <v>0.43840000000000001</v>
      </c>
      <c r="DH436">
        <v>5</v>
      </c>
      <c r="DI436">
        <v>0.15629999999999999</v>
      </c>
      <c r="DJ436">
        <v>4211</v>
      </c>
      <c r="DK436">
        <v>842</v>
      </c>
      <c r="DL436">
        <v>4211</v>
      </c>
      <c r="DM436">
        <v>1</v>
      </c>
      <c r="DO436">
        <v>78</v>
      </c>
      <c r="DP436">
        <v>842</v>
      </c>
    </row>
    <row r="437" spans="93:120" x14ac:dyDescent="0.25">
      <c r="CO437" t="s">
        <v>637</v>
      </c>
      <c r="CP437" t="s">
        <v>604</v>
      </c>
      <c r="CQ437" t="s">
        <v>48</v>
      </c>
      <c r="CR437">
        <v>46147</v>
      </c>
      <c r="CS437">
        <v>1</v>
      </c>
      <c r="CT437">
        <v>1</v>
      </c>
      <c r="CV437">
        <v>1</v>
      </c>
      <c r="CX437">
        <v>2.199074074074074E-4</v>
      </c>
      <c r="CY437">
        <v>2.199074074074074E-4</v>
      </c>
      <c r="CZ437">
        <v>0.29670138888888886</v>
      </c>
      <c r="DA437">
        <v>0.12340277777777778</v>
      </c>
      <c r="DB437">
        <v>89</v>
      </c>
      <c r="DC437">
        <v>161</v>
      </c>
      <c r="DD437">
        <v>27</v>
      </c>
      <c r="DE437" t="s">
        <v>843</v>
      </c>
      <c r="DF437">
        <v>16264</v>
      </c>
      <c r="DG437">
        <v>0.3034</v>
      </c>
      <c r="DH437">
        <v>2</v>
      </c>
      <c r="DI437">
        <v>7.4099999999999999E-2</v>
      </c>
      <c r="DJ437">
        <v>10500</v>
      </c>
      <c r="DK437">
        <v>5250</v>
      </c>
      <c r="DO437">
        <v>78</v>
      </c>
    </row>
    <row r="438" spans="93:120" x14ac:dyDescent="0.25">
      <c r="CO438" t="s">
        <v>637</v>
      </c>
      <c r="CP438" t="s">
        <v>604</v>
      </c>
      <c r="CQ438" t="s">
        <v>48</v>
      </c>
      <c r="CR438">
        <v>46149</v>
      </c>
      <c r="CS438">
        <v>1</v>
      </c>
      <c r="CT438">
        <v>1</v>
      </c>
      <c r="CU438">
        <v>1</v>
      </c>
      <c r="CX438">
        <v>5.8217592592592592E-3</v>
      </c>
      <c r="CY438">
        <v>5.8217592592592592E-3</v>
      </c>
      <c r="CZ438">
        <v>0.23861111111111111</v>
      </c>
      <c r="DA438">
        <v>0.10010416666666666</v>
      </c>
      <c r="DB438">
        <v>71</v>
      </c>
      <c r="DC438">
        <v>111</v>
      </c>
      <c r="DD438">
        <v>16</v>
      </c>
      <c r="DE438">
        <v>1.6875</v>
      </c>
      <c r="DF438">
        <v>28975</v>
      </c>
      <c r="DG438">
        <v>0.22539999999999999</v>
      </c>
      <c r="DH438">
        <v>1</v>
      </c>
      <c r="DI438">
        <v>6.25E-2</v>
      </c>
      <c r="DJ438">
        <v>1100</v>
      </c>
      <c r="DK438">
        <v>1100</v>
      </c>
      <c r="DO438">
        <v>78</v>
      </c>
    </row>
    <row r="439" spans="93:120" x14ac:dyDescent="0.25">
      <c r="CO439" t="s">
        <v>637</v>
      </c>
      <c r="CP439" t="s">
        <v>3</v>
      </c>
      <c r="CQ439" t="s">
        <v>493</v>
      </c>
      <c r="CR439">
        <v>46161</v>
      </c>
      <c r="CS439">
        <v>1</v>
      </c>
      <c r="CT439">
        <v>1</v>
      </c>
      <c r="CV439">
        <v>1</v>
      </c>
      <c r="CX439">
        <v>1.3888888888888889E-4</v>
      </c>
      <c r="CY439">
        <v>1.3888888888888889E-4</v>
      </c>
      <c r="CZ439">
        <v>0.22030092592592593</v>
      </c>
      <c r="DA439">
        <v>0.11846064814814815</v>
      </c>
      <c r="DB439">
        <v>156</v>
      </c>
      <c r="DC439">
        <v>249</v>
      </c>
      <c r="DD439">
        <v>35</v>
      </c>
      <c r="DE439" t="s">
        <v>844</v>
      </c>
      <c r="DF439">
        <v>23694</v>
      </c>
      <c r="DG439">
        <v>0.22439999999999999</v>
      </c>
      <c r="DH439">
        <v>2</v>
      </c>
      <c r="DI439">
        <v>5.7099999999999998E-2</v>
      </c>
      <c r="DJ439">
        <v>500</v>
      </c>
      <c r="DK439">
        <v>250</v>
      </c>
      <c r="DL439">
        <v>250</v>
      </c>
      <c r="DM439">
        <v>0.5</v>
      </c>
      <c r="DN439">
        <v>0.30880000000000002</v>
      </c>
      <c r="DO439">
        <v>78</v>
      </c>
      <c r="DP439">
        <v>250</v>
      </c>
    </row>
    <row r="440" spans="93:120" x14ac:dyDescent="0.25">
      <c r="CO440" t="s">
        <v>637</v>
      </c>
      <c r="CP440" t="s">
        <v>3</v>
      </c>
      <c r="CQ440" t="s">
        <v>96</v>
      </c>
      <c r="CR440">
        <v>46167</v>
      </c>
      <c r="CS440">
        <v>1</v>
      </c>
      <c r="CT440">
        <v>1</v>
      </c>
      <c r="CU440">
        <v>1</v>
      </c>
      <c r="CX440">
        <v>5.5092592592592589E-3</v>
      </c>
      <c r="CY440">
        <v>5.5092592592592589E-3</v>
      </c>
      <c r="CZ440">
        <v>0.18263888888888888</v>
      </c>
      <c r="DA440">
        <v>0.16333333333333333</v>
      </c>
      <c r="DB440">
        <v>95</v>
      </c>
      <c r="DC440">
        <v>166</v>
      </c>
      <c r="DD440">
        <v>29</v>
      </c>
      <c r="DE440" t="s">
        <v>845</v>
      </c>
      <c r="DF440">
        <v>17071</v>
      </c>
      <c r="DG440">
        <v>0.30530000000000002</v>
      </c>
      <c r="DH440">
        <v>1</v>
      </c>
      <c r="DI440">
        <v>3.4500000000000003E-2</v>
      </c>
      <c r="DJ440">
        <v>1200</v>
      </c>
      <c r="DK440">
        <v>1200</v>
      </c>
      <c r="DL440">
        <v>1200</v>
      </c>
      <c r="DM440">
        <v>1</v>
      </c>
      <c r="DN440">
        <v>0.1173</v>
      </c>
      <c r="DO440">
        <v>78</v>
      </c>
      <c r="DP440">
        <v>1200</v>
      </c>
    </row>
    <row r="441" spans="93:120" x14ac:dyDescent="0.25">
      <c r="CO441" t="s">
        <v>637</v>
      </c>
      <c r="CP441" t="s">
        <v>3</v>
      </c>
      <c r="CQ441" t="s">
        <v>29</v>
      </c>
      <c r="CR441">
        <v>46146</v>
      </c>
      <c r="CS441">
        <v>1</v>
      </c>
      <c r="CT441">
        <v>1</v>
      </c>
      <c r="CU441">
        <v>1</v>
      </c>
      <c r="CX441">
        <v>9.3865740740740732E-3</v>
      </c>
      <c r="CY441">
        <v>9.3865740740740732E-3</v>
      </c>
      <c r="CZ441">
        <v>0.22547453703703704</v>
      </c>
      <c r="DA441">
        <v>0.10877314814814815</v>
      </c>
      <c r="DB441">
        <v>119</v>
      </c>
      <c r="DC441">
        <v>185</v>
      </c>
      <c r="DD441">
        <v>69</v>
      </c>
      <c r="DE441" t="s">
        <v>800</v>
      </c>
      <c r="DF441">
        <v>20191</v>
      </c>
      <c r="DG441">
        <v>0.57979999999999998</v>
      </c>
      <c r="DH441">
        <v>24</v>
      </c>
      <c r="DI441">
        <v>0.3478</v>
      </c>
      <c r="DJ441">
        <v>15839</v>
      </c>
      <c r="DK441">
        <v>660</v>
      </c>
      <c r="DL441">
        <v>13275</v>
      </c>
      <c r="DM441">
        <v>0.83809999999999996</v>
      </c>
      <c r="DN441">
        <v>0.20419999999999999</v>
      </c>
      <c r="DO441">
        <v>78</v>
      </c>
      <c r="DP441">
        <v>699</v>
      </c>
    </row>
    <row r="442" spans="93:120" x14ac:dyDescent="0.25">
      <c r="CO442" t="s">
        <v>637</v>
      </c>
      <c r="CP442" t="s">
        <v>3</v>
      </c>
      <c r="CQ442" t="s">
        <v>29</v>
      </c>
      <c r="CR442">
        <v>46153</v>
      </c>
      <c r="CS442">
        <v>1</v>
      </c>
      <c r="CT442">
        <v>1</v>
      </c>
      <c r="CX442">
        <v>4.0162037037037041E-3</v>
      </c>
      <c r="CY442">
        <v>4.0162037037037041E-3</v>
      </c>
      <c r="CZ442">
        <v>0.22230324074074073</v>
      </c>
      <c r="DA442">
        <v>0.11547453703703704</v>
      </c>
      <c r="DB442">
        <v>88</v>
      </c>
      <c r="DC442">
        <v>191</v>
      </c>
      <c r="DD442">
        <v>14</v>
      </c>
      <c r="DE442" t="s">
        <v>740</v>
      </c>
      <c r="DF442">
        <v>21428</v>
      </c>
      <c r="DG442">
        <v>0.15909999999999999</v>
      </c>
      <c r="DH442">
        <v>4</v>
      </c>
      <c r="DI442">
        <v>0.28570000000000001</v>
      </c>
      <c r="DJ442">
        <v>1636</v>
      </c>
      <c r="DK442">
        <v>409</v>
      </c>
      <c r="DL442">
        <v>636</v>
      </c>
      <c r="DM442">
        <v>0.38879999999999998</v>
      </c>
      <c r="DN442">
        <v>0.81850000000000001</v>
      </c>
      <c r="DO442">
        <v>78</v>
      </c>
      <c r="DP442">
        <v>212</v>
      </c>
    </row>
    <row r="443" spans="93:120" x14ac:dyDescent="0.25">
      <c r="CO443" t="s">
        <v>637</v>
      </c>
      <c r="CP443" t="s">
        <v>2</v>
      </c>
      <c r="CQ443" t="s">
        <v>24</v>
      </c>
      <c r="CR443">
        <v>46153</v>
      </c>
      <c r="CS443">
        <v>1</v>
      </c>
      <c r="CT443">
        <v>1</v>
      </c>
      <c r="CU443">
        <v>1</v>
      </c>
      <c r="CX443">
        <v>7.5694444444444446E-3</v>
      </c>
      <c r="CY443">
        <v>7.5694444444444446E-3</v>
      </c>
      <c r="CZ443">
        <v>0.21104166666666666</v>
      </c>
      <c r="DA443">
        <v>0.14042824074074073</v>
      </c>
      <c r="DB443">
        <v>47</v>
      </c>
      <c r="DC443">
        <v>101</v>
      </c>
      <c r="DD443">
        <v>14</v>
      </c>
      <c r="DE443" t="s">
        <v>682</v>
      </c>
      <c r="DF443">
        <v>17788</v>
      </c>
      <c r="DG443">
        <v>0.2979</v>
      </c>
      <c r="DH443">
        <v>1</v>
      </c>
      <c r="DI443">
        <v>7.1400000000000005E-2</v>
      </c>
      <c r="DJ443">
        <v>450</v>
      </c>
      <c r="DK443">
        <v>450</v>
      </c>
      <c r="DL443">
        <v>450</v>
      </c>
      <c r="DM443">
        <v>1</v>
      </c>
      <c r="DO443">
        <v>76</v>
      </c>
      <c r="DP443">
        <v>450</v>
      </c>
    </row>
    <row r="444" spans="93:120" x14ac:dyDescent="0.25">
      <c r="CO444" t="s">
        <v>637</v>
      </c>
      <c r="CP444" t="s">
        <v>2</v>
      </c>
      <c r="CQ444" t="s">
        <v>13</v>
      </c>
      <c r="CR444">
        <v>46146</v>
      </c>
      <c r="CS444">
        <v>1</v>
      </c>
      <c r="CT444">
        <v>1</v>
      </c>
      <c r="CV444">
        <v>1</v>
      </c>
      <c r="CX444">
        <v>0</v>
      </c>
      <c r="CY444">
        <v>0</v>
      </c>
      <c r="CZ444">
        <v>0.27516203703703701</v>
      </c>
      <c r="DA444">
        <v>8.8113425925925928E-2</v>
      </c>
      <c r="DB444">
        <v>67</v>
      </c>
      <c r="DC444">
        <v>114</v>
      </c>
      <c r="DD444">
        <v>32</v>
      </c>
      <c r="DE444">
        <v>1.875</v>
      </c>
      <c r="DF444">
        <v>25792</v>
      </c>
      <c r="DG444">
        <v>0.47760000000000002</v>
      </c>
      <c r="DH444">
        <v>6</v>
      </c>
      <c r="DI444">
        <v>0.1875</v>
      </c>
      <c r="DJ444">
        <v>9923</v>
      </c>
      <c r="DK444">
        <v>1654</v>
      </c>
      <c r="DL444">
        <v>8423</v>
      </c>
      <c r="DM444">
        <v>0.8488</v>
      </c>
      <c r="DN444">
        <v>0.1527</v>
      </c>
      <c r="DO444">
        <v>76</v>
      </c>
      <c r="DP444">
        <v>1685</v>
      </c>
    </row>
    <row r="445" spans="93:120" x14ac:dyDescent="0.25">
      <c r="CO445" t="s">
        <v>637</v>
      </c>
      <c r="CP445" t="s">
        <v>2</v>
      </c>
      <c r="CQ445" t="s">
        <v>13</v>
      </c>
      <c r="CR445">
        <v>46150</v>
      </c>
      <c r="CS445">
        <v>1</v>
      </c>
      <c r="CT445">
        <v>1</v>
      </c>
      <c r="CU445">
        <v>1</v>
      </c>
      <c r="CX445">
        <v>8.6574074074074071E-3</v>
      </c>
      <c r="CY445">
        <v>8.6574074074074071E-3</v>
      </c>
      <c r="CZ445">
        <v>0.18731481481481482</v>
      </c>
      <c r="DA445">
        <v>0.10537037037037036</v>
      </c>
      <c r="DB445">
        <v>74</v>
      </c>
      <c r="DC445">
        <v>155</v>
      </c>
      <c r="DD445">
        <v>13</v>
      </c>
      <c r="DE445" t="s">
        <v>714</v>
      </c>
      <c r="DF445">
        <v>18638</v>
      </c>
      <c r="DG445">
        <v>0.1757</v>
      </c>
      <c r="DH445">
        <v>1</v>
      </c>
      <c r="DI445">
        <v>7.6899999999999996E-2</v>
      </c>
      <c r="DJ445">
        <v>730</v>
      </c>
      <c r="DK445">
        <v>730</v>
      </c>
      <c r="DO445">
        <v>76</v>
      </c>
    </row>
    <row r="446" spans="93:120" x14ac:dyDescent="0.25">
      <c r="CO446" t="s">
        <v>637</v>
      </c>
      <c r="CP446" t="s">
        <v>2</v>
      </c>
      <c r="CQ446" t="s">
        <v>42</v>
      </c>
      <c r="CR446">
        <v>46154</v>
      </c>
      <c r="CS446">
        <v>1</v>
      </c>
      <c r="CT446">
        <v>1</v>
      </c>
      <c r="CV446">
        <v>1</v>
      </c>
      <c r="CX446">
        <v>2.0833333333333335E-4</v>
      </c>
      <c r="CY446">
        <v>2.0833333333333335E-4</v>
      </c>
      <c r="CZ446">
        <v>0.29137731481481483</v>
      </c>
      <c r="DA446">
        <v>0.11342592592592593</v>
      </c>
      <c r="DB446">
        <v>155</v>
      </c>
      <c r="DC446">
        <v>200</v>
      </c>
      <c r="DD446">
        <v>25</v>
      </c>
      <c r="DE446">
        <v>1.76</v>
      </c>
      <c r="DF446">
        <v>28126</v>
      </c>
      <c r="DG446">
        <v>0.1613</v>
      </c>
      <c r="DH446">
        <v>1</v>
      </c>
      <c r="DI446">
        <v>0.04</v>
      </c>
      <c r="DJ446">
        <v>1050</v>
      </c>
      <c r="DK446">
        <v>1050</v>
      </c>
      <c r="DL446">
        <v>1050</v>
      </c>
      <c r="DM446">
        <v>1</v>
      </c>
      <c r="DN446">
        <v>0.70069999999999999</v>
      </c>
      <c r="DO446">
        <v>76</v>
      </c>
      <c r="DP446">
        <v>1050</v>
      </c>
    </row>
    <row r="447" spans="93:120" x14ac:dyDescent="0.25">
      <c r="CO447" t="s">
        <v>637</v>
      </c>
      <c r="CP447" t="s">
        <v>2</v>
      </c>
      <c r="CQ447" t="s">
        <v>42</v>
      </c>
      <c r="CR447">
        <v>46167</v>
      </c>
      <c r="CS447">
        <v>1</v>
      </c>
      <c r="CT447">
        <v>1</v>
      </c>
      <c r="CU447">
        <v>1</v>
      </c>
      <c r="CX447">
        <v>5.1041666666666666E-3</v>
      </c>
      <c r="CY447">
        <v>5.1041666666666666E-3</v>
      </c>
      <c r="CZ447">
        <v>0.12332175925925926</v>
      </c>
      <c r="DA447">
        <v>0.1917824074074074</v>
      </c>
      <c r="DB447">
        <v>81</v>
      </c>
      <c r="DC447">
        <v>121</v>
      </c>
      <c r="DD447">
        <v>13</v>
      </c>
      <c r="DE447">
        <v>2</v>
      </c>
      <c r="DF447">
        <v>29906</v>
      </c>
      <c r="DG447">
        <v>0.1605</v>
      </c>
      <c r="DH447">
        <v>3</v>
      </c>
      <c r="DI447">
        <v>0.23080000000000001</v>
      </c>
      <c r="DJ447">
        <v>8044</v>
      </c>
      <c r="DK447">
        <v>2681</v>
      </c>
      <c r="DL447">
        <v>8044</v>
      </c>
      <c r="DM447">
        <v>1</v>
      </c>
      <c r="DN447">
        <v>0.1104</v>
      </c>
      <c r="DO447">
        <v>76</v>
      </c>
      <c r="DP447">
        <v>2681</v>
      </c>
    </row>
    <row r="448" spans="93:120" x14ac:dyDescent="0.25">
      <c r="CO448" t="s">
        <v>637</v>
      </c>
      <c r="CP448" t="s">
        <v>2</v>
      </c>
      <c r="CQ448" t="s">
        <v>42</v>
      </c>
      <c r="CR448">
        <v>46169</v>
      </c>
      <c r="CS448">
        <v>1</v>
      </c>
      <c r="CT448">
        <v>1</v>
      </c>
      <c r="CU448">
        <v>1</v>
      </c>
      <c r="CX448">
        <v>1.3831018518518519E-2</v>
      </c>
      <c r="CY448">
        <v>1.3831018518518519E-2</v>
      </c>
      <c r="CZ448">
        <v>0.16248842592592594</v>
      </c>
      <c r="DA448">
        <v>0.15137731481481481</v>
      </c>
      <c r="DB448">
        <v>85</v>
      </c>
      <c r="DC448">
        <v>143</v>
      </c>
      <c r="DD448">
        <v>25</v>
      </c>
      <c r="DE448">
        <v>1.84</v>
      </c>
      <c r="DF448">
        <v>32856</v>
      </c>
      <c r="DG448">
        <v>0.29409999999999997</v>
      </c>
      <c r="DH448">
        <v>1</v>
      </c>
      <c r="DI448">
        <v>0.04</v>
      </c>
      <c r="DJ448">
        <v>8000</v>
      </c>
      <c r="DK448">
        <v>8000</v>
      </c>
      <c r="DL448">
        <v>8000</v>
      </c>
      <c r="DM448">
        <v>1</v>
      </c>
      <c r="DN448">
        <v>0.10440000000000001</v>
      </c>
      <c r="DO448">
        <v>76</v>
      </c>
      <c r="DP448">
        <v>8000</v>
      </c>
    </row>
    <row r="449" spans="93:120" x14ac:dyDescent="0.25">
      <c r="CO449" t="s">
        <v>637</v>
      </c>
      <c r="CP449" t="s">
        <v>2</v>
      </c>
      <c r="CQ449" t="s">
        <v>65</v>
      </c>
      <c r="CR449">
        <v>46162</v>
      </c>
      <c r="CS449">
        <v>1</v>
      </c>
      <c r="CT449">
        <v>1</v>
      </c>
      <c r="CV449">
        <v>1</v>
      </c>
      <c r="CX449">
        <v>1.8518518518518518E-4</v>
      </c>
      <c r="CY449">
        <v>1.8518518518518518E-4</v>
      </c>
      <c r="CZ449">
        <v>0.22037037037037038</v>
      </c>
      <c r="DA449">
        <v>0.10760416666666667</v>
      </c>
      <c r="DB449">
        <v>33</v>
      </c>
      <c r="DC449">
        <v>80</v>
      </c>
      <c r="DD449">
        <v>9</v>
      </c>
      <c r="DE449" t="s">
        <v>693</v>
      </c>
      <c r="DF449">
        <v>8850</v>
      </c>
      <c r="DG449">
        <v>0.2727</v>
      </c>
      <c r="DH449">
        <v>1</v>
      </c>
      <c r="DI449">
        <v>0.1111</v>
      </c>
      <c r="DJ449">
        <v>450</v>
      </c>
      <c r="DK449">
        <v>450</v>
      </c>
      <c r="DL449">
        <v>450</v>
      </c>
      <c r="DM449">
        <v>1</v>
      </c>
      <c r="DN449">
        <v>0.1525</v>
      </c>
      <c r="DO449">
        <v>76</v>
      </c>
      <c r="DP449">
        <v>450</v>
      </c>
    </row>
    <row r="450" spans="93:120" x14ac:dyDescent="0.25">
      <c r="CO450" t="s">
        <v>637</v>
      </c>
      <c r="CP450" t="s">
        <v>2</v>
      </c>
      <c r="CQ450" t="s">
        <v>37</v>
      </c>
      <c r="CR450">
        <v>46154</v>
      </c>
      <c r="CS450">
        <v>1</v>
      </c>
      <c r="CT450">
        <v>1</v>
      </c>
      <c r="CU450">
        <v>1</v>
      </c>
      <c r="CX450">
        <v>8.773148148148148E-3</v>
      </c>
      <c r="CY450">
        <v>8.773148148148148E-3</v>
      </c>
      <c r="CZ450">
        <v>0.30298611111111112</v>
      </c>
      <c r="DA450">
        <v>9.510416666666667E-2</v>
      </c>
      <c r="DB450">
        <v>162</v>
      </c>
      <c r="DC450">
        <v>213</v>
      </c>
      <c r="DD450">
        <v>11</v>
      </c>
      <c r="DE450" t="s">
        <v>789</v>
      </c>
      <c r="DF450">
        <v>18655</v>
      </c>
      <c r="DG450">
        <v>6.7900000000000002E-2</v>
      </c>
      <c r="DH450">
        <v>1</v>
      </c>
      <c r="DI450">
        <v>9.0899999999999995E-2</v>
      </c>
      <c r="DJ450">
        <v>150</v>
      </c>
      <c r="DK450">
        <v>150</v>
      </c>
      <c r="DL450">
        <v>150</v>
      </c>
      <c r="DM450">
        <v>1</v>
      </c>
      <c r="DN450">
        <v>0.315</v>
      </c>
      <c r="DO450">
        <v>76</v>
      </c>
      <c r="DP450">
        <v>150</v>
      </c>
    </row>
    <row r="451" spans="93:120" x14ac:dyDescent="0.25">
      <c r="CO451" t="s">
        <v>637</v>
      </c>
      <c r="CP451" t="s">
        <v>2</v>
      </c>
      <c r="CQ451" t="s">
        <v>37</v>
      </c>
      <c r="CR451">
        <v>46170</v>
      </c>
      <c r="CS451">
        <v>1</v>
      </c>
      <c r="CT451">
        <v>1</v>
      </c>
      <c r="CU451">
        <v>1</v>
      </c>
      <c r="CX451">
        <v>1.3599537037037037E-2</v>
      </c>
      <c r="CY451">
        <v>1.3599537037037037E-2</v>
      </c>
      <c r="CZ451">
        <v>0.12663194444444445</v>
      </c>
      <c r="DA451">
        <v>0.18152777777777779</v>
      </c>
      <c r="DB451">
        <v>81</v>
      </c>
      <c r="DC451">
        <v>118</v>
      </c>
      <c r="DD451">
        <v>16</v>
      </c>
      <c r="DE451">
        <v>1.625</v>
      </c>
      <c r="DF451">
        <v>25186</v>
      </c>
      <c r="DG451">
        <v>0.19750000000000001</v>
      </c>
      <c r="DH451">
        <v>3</v>
      </c>
      <c r="DI451">
        <v>0.1875</v>
      </c>
      <c r="DJ451">
        <v>1048</v>
      </c>
      <c r="DK451">
        <v>349</v>
      </c>
      <c r="DL451">
        <v>800</v>
      </c>
      <c r="DM451">
        <v>0.7631</v>
      </c>
      <c r="DN451">
        <v>0.29060000000000002</v>
      </c>
      <c r="DO451">
        <v>76</v>
      </c>
      <c r="DP451">
        <v>800</v>
      </c>
    </row>
    <row r="452" spans="93:120" x14ac:dyDescent="0.25">
      <c r="CO452" t="s">
        <v>637</v>
      </c>
      <c r="CP452" t="s">
        <v>2</v>
      </c>
      <c r="CQ452" t="s">
        <v>10</v>
      </c>
      <c r="CR452">
        <v>46164</v>
      </c>
      <c r="CS452">
        <v>1</v>
      </c>
      <c r="CT452">
        <v>1</v>
      </c>
      <c r="CV452">
        <v>1</v>
      </c>
      <c r="CX452">
        <v>3.2407407407407406E-4</v>
      </c>
      <c r="CY452">
        <v>3.2407407407407406E-4</v>
      </c>
      <c r="CZ452">
        <v>0.22047453703703704</v>
      </c>
      <c r="DA452">
        <v>0.13123842592592594</v>
      </c>
      <c r="DB452">
        <v>110</v>
      </c>
      <c r="DC452">
        <v>165</v>
      </c>
      <c r="DD452">
        <v>13</v>
      </c>
      <c r="DE452" t="s">
        <v>730</v>
      </c>
      <c r="DF452">
        <v>22319</v>
      </c>
      <c r="DG452">
        <v>0.1182</v>
      </c>
      <c r="DH452">
        <v>1</v>
      </c>
      <c r="DI452">
        <v>7.6899999999999996E-2</v>
      </c>
      <c r="DJ452">
        <v>812</v>
      </c>
      <c r="DK452">
        <v>812</v>
      </c>
      <c r="DL452">
        <v>812</v>
      </c>
      <c r="DM452">
        <v>1</v>
      </c>
      <c r="DO452">
        <v>76</v>
      </c>
      <c r="DP452">
        <v>812</v>
      </c>
    </row>
    <row r="453" spans="93:120" x14ac:dyDescent="0.25">
      <c r="CO453" t="s">
        <v>637</v>
      </c>
      <c r="CP453" t="s">
        <v>6</v>
      </c>
      <c r="CQ453" t="s">
        <v>35</v>
      </c>
      <c r="CR453">
        <v>46156</v>
      </c>
      <c r="CS453">
        <v>1</v>
      </c>
      <c r="CT453">
        <v>1</v>
      </c>
      <c r="CV453">
        <v>1</v>
      </c>
      <c r="CX453">
        <v>4.6296296296296294E-5</v>
      </c>
      <c r="CY453">
        <v>4.6296296296296294E-5</v>
      </c>
      <c r="CZ453">
        <v>0.1194675925925926</v>
      </c>
      <c r="DA453">
        <v>0.18341435185185184</v>
      </c>
      <c r="DB453">
        <v>54</v>
      </c>
      <c r="DC453">
        <v>125</v>
      </c>
      <c r="DD453">
        <v>18</v>
      </c>
      <c r="DE453">
        <v>2</v>
      </c>
      <c r="DF453">
        <v>15892</v>
      </c>
      <c r="DG453">
        <v>0.33329999999999999</v>
      </c>
      <c r="DH453">
        <v>2</v>
      </c>
      <c r="DI453">
        <v>0.1111</v>
      </c>
      <c r="DJ453">
        <v>4350</v>
      </c>
      <c r="DK453">
        <v>2175</v>
      </c>
      <c r="DL453">
        <v>350</v>
      </c>
      <c r="DM453">
        <v>8.0500000000000002E-2</v>
      </c>
      <c r="DN453">
        <v>1.3599999999999999E-2</v>
      </c>
      <c r="DO453">
        <v>76</v>
      </c>
      <c r="DP453">
        <v>350</v>
      </c>
    </row>
    <row r="454" spans="93:120" x14ac:dyDescent="0.25">
      <c r="CO454" t="s">
        <v>637</v>
      </c>
      <c r="CP454" t="s">
        <v>6</v>
      </c>
      <c r="CQ454" t="s">
        <v>35</v>
      </c>
      <c r="CR454">
        <v>46167</v>
      </c>
      <c r="CS454">
        <v>1</v>
      </c>
      <c r="CT454">
        <v>1</v>
      </c>
      <c r="CV454">
        <v>1</v>
      </c>
      <c r="CX454">
        <v>1.5046296296296297E-4</v>
      </c>
      <c r="CY454">
        <v>1.5046296296296297E-4</v>
      </c>
      <c r="CZ454">
        <v>0.13358796296296296</v>
      </c>
      <c r="DA454">
        <v>0.19094907407407408</v>
      </c>
      <c r="DB454">
        <v>80</v>
      </c>
      <c r="DC454">
        <v>124</v>
      </c>
      <c r="DD454">
        <v>13</v>
      </c>
      <c r="DE454" t="s">
        <v>846</v>
      </c>
      <c r="DF454">
        <v>36478</v>
      </c>
      <c r="DG454">
        <v>0.16250000000000001</v>
      </c>
      <c r="DH454">
        <v>2</v>
      </c>
      <c r="DI454">
        <v>0.15379999999999999</v>
      </c>
      <c r="DJ454">
        <v>1350</v>
      </c>
      <c r="DK454">
        <v>675</v>
      </c>
      <c r="DO454">
        <v>76</v>
      </c>
    </row>
    <row r="455" spans="93:120" x14ac:dyDescent="0.25">
      <c r="CO455" t="s">
        <v>637</v>
      </c>
      <c r="CP455" t="s">
        <v>6</v>
      </c>
      <c r="CQ455" t="s">
        <v>11</v>
      </c>
      <c r="CR455">
        <v>46161</v>
      </c>
      <c r="CS455">
        <v>1</v>
      </c>
      <c r="CT455">
        <v>1</v>
      </c>
      <c r="CU455">
        <v>1</v>
      </c>
      <c r="CX455">
        <v>5.4282407407407404E-3</v>
      </c>
      <c r="CY455">
        <v>5.4282407407407404E-3</v>
      </c>
      <c r="CZ455">
        <v>0.21828703703703703</v>
      </c>
      <c r="DA455">
        <v>0.12671296296296297</v>
      </c>
      <c r="DB455">
        <v>106</v>
      </c>
      <c r="DC455">
        <v>198</v>
      </c>
      <c r="DD455">
        <v>26</v>
      </c>
      <c r="DE455" t="s">
        <v>730</v>
      </c>
      <c r="DF455">
        <v>28424</v>
      </c>
      <c r="DG455">
        <v>0.24529999999999999</v>
      </c>
      <c r="DH455">
        <v>2</v>
      </c>
      <c r="DI455">
        <v>7.6899999999999996E-2</v>
      </c>
      <c r="DJ455">
        <v>1250</v>
      </c>
      <c r="DK455">
        <v>625</v>
      </c>
      <c r="DL455">
        <v>1250</v>
      </c>
      <c r="DM455">
        <v>1</v>
      </c>
      <c r="DN455">
        <v>0.20649999999999999</v>
      </c>
      <c r="DO455">
        <v>76</v>
      </c>
      <c r="DP455">
        <v>625</v>
      </c>
    </row>
    <row r="456" spans="93:120" x14ac:dyDescent="0.25">
      <c r="CO456" t="s">
        <v>637</v>
      </c>
      <c r="CP456" t="s">
        <v>6</v>
      </c>
      <c r="CQ456" t="s">
        <v>11</v>
      </c>
      <c r="CR456">
        <v>46169</v>
      </c>
      <c r="CS456">
        <v>1</v>
      </c>
      <c r="CT456">
        <v>1</v>
      </c>
      <c r="CV456">
        <v>1</v>
      </c>
      <c r="CX456">
        <v>1.273148148148148E-4</v>
      </c>
      <c r="CY456">
        <v>1.273148148148148E-4</v>
      </c>
      <c r="CZ456">
        <v>0.21334490740740741</v>
      </c>
      <c r="DA456">
        <v>0.13820601851851852</v>
      </c>
      <c r="DB456">
        <v>104</v>
      </c>
      <c r="DC456">
        <v>188</v>
      </c>
      <c r="DD456">
        <v>29</v>
      </c>
      <c r="DE456" t="s">
        <v>741</v>
      </c>
      <c r="DF456">
        <v>12470</v>
      </c>
      <c r="DG456">
        <v>0.27879999999999999</v>
      </c>
      <c r="DH456">
        <v>4</v>
      </c>
      <c r="DI456">
        <v>0.13789999999999999</v>
      </c>
      <c r="DJ456">
        <v>8850</v>
      </c>
      <c r="DK456">
        <v>2213</v>
      </c>
      <c r="DL456">
        <v>4200</v>
      </c>
      <c r="DM456">
        <v>0.47460000000000002</v>
      </c>
      <c r="DN456">
        <v>0.11609999999999999</v>
      </c>
      <c r="DO456">
        <v>76</v>
      </c>
      <c r="DP456">
        <v>2100</v>
      </c>
    </row>
    <row r="457" spans="93:120" x14ac:dyDescent="0.25">
      <c r="CO457" t="s">
        <v>637</v>
      </c>
      <c r="CP457" t="s">
        <v>7</v>
      </c>
      <c r="CQ457" t="s">
        <v>18</v>
      </c>
      <c r="CR457">
        <v>46170</v>
      </c>
      <c r="CS457">
        <v>1</v>
      </c>
      <c r="CT457">
        <v>1</v>
      </c>
      <c r="CU457">
        <v>1</v>
      </c>
      <c r="CX457">
        <v>6.0185185185185185E-3</v>
      </c>
      <c r="CY457">
        <v>6.0185185185185185E-3</v>
      </c>
      <c r="CZ457">
        <v>0.14390046296296297</v>
      </c>
      <c r="DA457">
        <v>0.17225694444444445</v>
      </c>
      <c r="DB457">
        <v>97</v>
      </c>
      <c r="DC457">
        <v>232</v>
      </c>
      <c r="DD457">
        <v>18</v>
      </c>
      <c r="DE457" t="s">
        <v>677</v>
      </c>
      <c r="DF457">
        <v>40194</v>
      </c>
      <c r="DG457">
        <v>0.18559999999999999</v>
      </c>
      <c r="DH457">
        <v>1</v>
      </c>
      <c r="DI457">
        <v>5.5599999999999997E-2</v>
      </c>
      <c r="DJ457">
        <v>2200</v>
      </c>
      <c r="DK457">
        <v>2200</v>
      </c>
      <c r="DL457">
        <v>2200</v>
      </c>
      <c r="DM457">
        <v>1</v>
      </c>
      <c r="DN457">
        <v>0.108</v>
      </c>
      <c r="DO457">
        <v>76</v>
      </c>
      <c r="DP457">
        <v>2200</v>
      </c>
    </row>
    <row r="458" spans="93:120" x14ac:dyDescent="0.25">
      <c r="CO458" t="s">
        <v>637</v>
      </c>
      <c r="CP458" t="s">
        <v>7</v>
      </c>
      <c r="CQ458" t="s">
        <v>60</v>
      </c>
      <c r="CR458">
        <v>46171</v>
      </c>
      <c r="CS458">
        <v>1</v>
      </c>
      <c r="CT458">
        <v>1</v>
      </c>
      <c r="CV458">
        <v>1</v>
      </c>
      <c r="CX458">
        <v>8.1018518518518516E-5</v>
      </c>
      <c r="CY458">
        <v>8.1018518518518516E-5</v>
      </c>
      <c r="CZ458">
        <v>0.13730324074074074</v>
      </c>
      <c r="DA458">
        <v>0.22128472222222223</v>
      </c>
      <c r="DB458">
        <v>179</v>
      </c>
      <c r="DC458">
        <v>236</v>
      </c>
      <c r="DD458">
        <v>13</v>
      </c>
      <c r="DE458" t="s">
        <v>711</v>
      </c>
      <c r="DF458">
        <v>28145</v>
      </c>
      <c r="DG458">
        <v>7.2599999999999998E-2</v>
      </c>
      <c r="DH458">
        <v>1</v>
      </c>
      <c r="DI458">
        <v>7.6899999999999996E-2</v>
      </c>
      <c r="DJ458">
        <v>6000</v>
      </c>
      <c r="DK458">
        <v>6000</v>
      </c>
      <c r="DL458">
        <v>6000</v>
      </c>
      <c r="DM458">
        <v>1</v>
      </c>
      <c r="DN458">
        <v>7.4099999999999999E-2</v>
      </c>
      <c r="DO458">
        <v>76</v>
      </c>
      <c r="DP458">
        <v>6000</v>
      </c>
    </row>
    <row r="459" spans="93:120" x14ac:dyDescent="0.25">
      <c r="CO459" t="s">
        <v>637</v>
      </c>
      <c r="CP459" t="s">
        <v>7</v>
      </c>
      <c r="CQ459" t="s">
        <v>61</v>
      </c>
      <c r="CR459">
        <v>46160</v>
      </c>
      <c r="CS459">
        <v>1</v>
      </c>
      <c r="CT459">
        <v>1</v>
      </c>
      <c r="CU459">
        <v>1</v>
      </c>
      <c r="CX459">
        <v>7.6273148148148151E-3</v>
      </c>
      <c r="CY459">
        <v>7.6273148148148151E-3</v>
      </c>
      <c r="CZ459">
        <v>0.18152777777777779</v>
      </c>
      <c r="DA459">
        <v>0.14387731481481481</v>
      </c>
      <c r="DB459">
        <v>44</v>
      </c>
      <c r="DC459">
        <v>139</v>
      </c>
      <c r="DD459">
        <v>15</v>
      </c>
      <c r="DE459">
        <v>2.2000000000000002</v>
      </c>
      <c r="DF459">
        <v>35170</v>
      </c>
      <c r="DG459">
        <v>0.34089999999999998</v>
      </c>
      <c r="DH459">
        <v>1</v>
      </c>
      <c r="DI459">
        <v>6.6699999999999995E-2</v>
      </c>
      <c r="DJ459">
        <v>1500</v>
      </c>
      <c r="DK459">
        <v>1500</v>
      </c>
      <c r="DL459">
        <v>1500</v>
      </c>
      <c r="DM459">
        <v>1</v>
      </c>
      <c r="DN459">
        <v>0.56299999999999994</v>
      </c>
      <c r="DO459">
        <v>76</v>
      </c>
      <c r="DP459">
        <v>1500</v>
      </c>
    </row>
    <row r="460" spans="93:120" x14ac:dyDescent="0.25">
      <c r="CO460" t="s">
        <v>637</v>
      </c>
      <c r="CP460" t="s">
        <v>7</v>
      </c>
      <c r="CQ460" t="s">
        <v>61</v>
      </c>
      <c r="CR460">
        <v>46168</v>
      </c>
      <c r="CS460">
        <v>1</v>
      </c>
      <c r="CT460">
        <v>1</v>
      </c>
      <c r="CV460">
        <v>1</v>
      </c>
      <c r="CX460">
        <v>4.6296296296296294E-5</v>
      </c>
      <c r="CY460">
        <v>4.6296296296296294E-5</v>
      </c>
      <c r="CZ460">
        <v>0.17681712962962962</v>
      </c>
      <c r="DA460">
        <v>0.13351851851851851</v>
      </c>
      <c r="DB460">
        <v>76</v>
      </c>
      <c r="DC460">
        <v>183</v>
      </c>
      <c r="DD460">
        <v>16</v>
      </c>
      <c r="DE460">
        <v>2.375</v>
      </c>
      <c r="DF460">
        <v>20935</v>
      </c>
      <c r="DG460">
        <v>0.21049999999999999</v>
      </c>
      <c r="DH460">
        <v>2</v>
      </c>
      <c r="DI460">
        <v>0.125</v>
      </c>
      <c r="DJ460">
        <v>6325</v>
      </c>
      <c r="DK460">
        <v>3163</v>
      </c>
      <c r="DL460">
        <v>6000</v>
      </c>
      <c r="DM460">
        <v>0.9486</v>
      </c>
      <c r="DN460">
        <v>9.2700000000000005E-2</v>
      </c>
      <c r="DO460">
        <v>76</v>
      </c>
      <c r="DP460">
        <v>6000</v>
      </c>
    </row>
    <row r="461" spans="93:120" x14ac:dyDescent="0.25">
      <c r="CO461" t="s">
        <v>637</v>
      </c>
      <c r="CP461" t="s">
        <v>7</v>
      </c>
      <c r="CQ461" t="s">
        <v>72</v>
      </c>
      <c r="CR461">
        <v>46163</v>
      </c>
      <c r="CS461">
        <v>1</v>
      </c>
      <c r="CT461">
        <v>1</v>
      </c>
      <c r="CV461">
        <v>1</v>
      </c>
      <c r="CX461">
        <v>1.4004629629629629E-3</v>
      </c>
      <c r="CY461">
        <v>1.4004629629629629E-3</v>
      </c>
      <c r="CZ461">
        <v>0.1446412037037037</v>
      </c>
      <c r="DA461">
        <v>0.20204861111111111</v>
      </c>
      <c r="DB461">
        <v>161</v>
      </c>
      <c r="DC461">
        <v>405</v>
      </c>
      <c r="DD461">
        <v>21</v>
      </c>
      <c r="DE461" t="s">
        <v>820</v>
      </c>
      <c r="DF461">
        <v>37564</v>
      </c>
      <c r="DG461">
        <v>0.13039999999999999</v>
      </c>
      <c r="DH461">
        <v>1</v>
      </c>
      <c r="DI461">
        <v>4.7600000000000003E-2</v>
      </c>
      <c r="DJ461">
        <v>307</v>
      </c>
      <c r="DK461">
        <v>307</v>
      </c>
      <c r="DL461">
        <v>307</v>
      </c>
      <c r="DM461">
        <v>1</v>
      </c>
      <c r="DO461">
        <v>76</v>
      </c>
      <c r="DP461">
        <v>307</v>
      </c>
    </row>
    <row r="462" spans="93:120" x14ac:dyDescent="0.25">
      <c r="CO462" t="s">
        <v>637</v>
      </c>
      <c r="CP462" t="s">
        <v>7</v>
      </c>
      <c r="CQ462" t="s">
        <v>26</v>
      </c>
      <c r="CR462">
        <v>46160</v>
      </c>
      <c r="CS462">
        <v>1</v>
      </c>
      <c r="CT462">
        <v>1</v>
      </c>
      <c r="CV462">
        <v>1</v>
      </c>
      <c r="CX462">
        <v>5.7870370370370373E-5</v>
      </c>
      <c r="CY462">
        <v>5.7870370370370373E-5</v>
      </c>
      <c r="CZ462">
        <v>0.19127314814814814</v>
      </c>
      <c r="DA462">
        <v>0.16320601851851851</v>
      </c>
      <c r="DB462">
        <v>95</v>
      </c>
      <c r="DC462">
        <v>203</v>
      </c>
      <c r="DD462">
        <v>17</v>
      </c>
      <c r="DE462" t="s">
        <v>847</v>
      </c>
      <c r="DF462">
        <v>47439</v>
      </c>
      <c r="DG462">
        <v>0.1789</v>
      </c>
      <c r="DH462">
        <v>2</v>
      </c>
      <c r="DI462">
        <v>0.1176</v>
      </c>
      <c r="DJ462">
        <v>3600</v>
      </c>
      <c r="DK462">
        <v>1800</v>
      </c>
      <c r="DL462">
        <v>3000</v>
      </c>
      <c r="DM462">
        <v>0.83330000000000004</v>
      </c>
      <c r="DN462">
        <v>0.14330000000000001</v>
      </c>
      <c r="DO462">
        <v>76</v>
      </c>
      <c r="DP462">
        <v>3000</v>
      </c>
    </row>
    <row r="463" spans="93:120" x14ac:dyDescent="0.25">
      <c r="CO463" t="s">
        <v>637</v>
      </c>
      <c r="CP463" t="s">
        <v>7</v>
      </c>
      <c r="CQ463" t="s">
        <v>75</v>
      </c>
      <c r="CR463">
        <v>46160</v>
      </c>
      <c r="CS463">
        <v>1</v>
      </c>
      <c r="CT463">
        <v>1</v>
      </c>
      <c r="CV463">
        <v>1</v>
      </c>
      <c r="CX463">
        <v>3.9351851851851852E-4</v>
      </c>
      <c r="CY463">
        <v>3.9351851851851852E-4</v>
      </c>
      <c r="CZ463">
        <v>0.203125</v>
      </c>
      <c r="DA463">
        <v>0.13269675925925925</v>
      </c>
      <c r="DB463">
        <v>87</v>
      </c>
      <c r="DC463">
        <v>194</v>
      </c>
      <c r="DD463">
        <v>12</v>
      </c>
      <c r="DE463" t="s">
        <v>706</v>
      </c>
      <c r="DF463">
        <v>31477</v>
      </c>
      <c r="DG463">
        <v>0.13789999999999999</v>
      </c>
      <c r="DH463">
        <v>1</v>
      </c>
      <c r="DI463">
        <v>8.3299999999999999E-2</v>
      </c>
      <c r="DJ463">
        <v>700</v>
      </c>
      <c r="DK463">
        <v>700</v>
      </c>
      <c r="DL463">
        <v>700</v>
      </c>
      <c r="DM463">
        <v>1</v>
      </c>
      <c r="DO463">
        <v>76</v>
      </c>
      <c r="DP463">
        <v>700</v>
      </c>
    </row>
    <row r="464" spans="93:120" x14ac:dyDescent="0.25">
      <c r="CO464" t="s">
        <v>637</v>
      </c>
      <c r="CP464" t="s">
        <v>604</v>
      </c>
      <c r="CQ464" t="s">
        <v>109</v>
      </c>
      <c r="CR464">
        <v>46149</v>
      </c>
      <c r="CS464">
        <v>1</v>
      </c>
      <c r="CT464">
        <v>1</v>
      </c>
      <c r="CU464">
        <v>1</v>
      </c>
      <c r="CX464">
        <v>4.8969907407407406E-2</v>
      </c>
      <c r="CY464">
        <v>4.8969907407407406E-2</v>
      </c>
      <c r="CZ464">
        <v>0.20398148148148149</v>
      </c>
      <c r="DA464">
        <v>9.7812499999999997E-2</v>
      </c>
      <c r="DB464">
        <v>80</v>
      </c>
      <c r="DC464">
        <v>136</v>
      </c>
      <c r="DD464">
        <v>21</v>
      </c>
      <c r="DE464" t="s">
        <v>848</v>
      </c>
      <c r="DF464">
        <v>26199</v>
      </c>
      <c r="DG464">
        <v>0.26250000000000001</v>
      </c>
      <c r="DO464">
        <v>76</v>
      </c>
    </row>
    <row r="465" spans="93:120" x14ac:dyDescent="0.25">
      <c r="CO465" t="s">
        <v>637</v>
      </c>
      <c r="CP465" t="s">
        <v>604</v>
      </c>
      <c r="CQ465" t="s">
        <v>495</v>
      </c>
      <c r="CR465">
        <v>46147</v>
      </c>
      <c r="CS465">
        <v>1</v>
      </c>
      <c r="CT465">
        <v>1</v>
      </c>
      <c r="CU465">
        <v>1</v>
      </c>
      <c r="CX465">
        <v>1.5381944444444445E-2</v>
      </c>
      <c r="CY465">
        <v>1.5381944444444445E-2</v>
      </c>
      <c r="CZ465">
        <v>0.22348379629629631</v>
      </c>
      <c r="DA465">
        <v>0.19153935185185186</v>
      </c>
      <c r="DB465">
        <v>113</v>
      </c>
      <c r="DC465">
        <v>284</v>
      </c>
      <c r="DD465">
        <v>32</v>
      </c>
      <c r="DE465">
        <v>2.40625</v>
      </c>
      <c r="DF465">
        <v>14589</v>
      </c>
      <c r="DG465">
        <v>0.28320000000000001</v>
      </c>
      <c r="DH465">
        <v>3</v>
      </c>
      <c r="DI465">
        <v>9.3799999999999994E-2</v>
      </c>
      <c r="DJ465">
        <v>1950</v>
      </c>
      <c r="DK465">
        <v>650</v>
      </c>
      <c r="DL465">
        <v>1700</v>
      </c>
      <c r="DM465">
        <v>0.87180000000000002</v>
      </c>
      <c r="DN465">
        <v>0.1406</v>
      </c>
      <c r="DO465">
        <v>76</v>
      </c>
      <c r="DP465">
        <v>850</v>
      </c>
    </row>
    <row r="466" spans="93:120" x14ac:dyDescent="0.25">
      <c r="CO466" t="s">
        <v>637</v>
      </c>
      <c r="CP466" t="s">
        <v>604</v>
      </c>
      <c r="CQ466" t="s">
        <v>49</v>
      </c>
      <c r="CR466">
        <v>46149</v>
      </c>
      <c r="CS466">
        <v>1</v>
      </c>
      <c r="CT466">
        <v>1</v>
      </c>
      <c r="CU466">
        <v>1</v>
      </c>
      <c r="CX466">
        <v>7.4999999999999997E-3</v>
      </c>
      <c r="CY466">
        <v>7.4999999999999997E-3</v>
      </c>
      <c r="CZ466">
        <v>0.24032407407407408</v>
      </c>
      <c r="DA466">
        <v>9.8634259259259255E-2</v>
      </c>
      <c r="DB466">
        <v>67</v>
      </c>
      <c r="DC466">
        <v>96</v>
      </c>
      <c r="DD466">
        <v>5</v>
      </c>
      <c r="DE466">
        <v>1.8</v>
      </c>
      <c r="DF466">
        <v>18119</v>
      </c>
      <c r="DG466">
        <v>7.46E-2</v>
      </c>
      <c r="DO466">
        <v>76</v>
      </c>
    </row>
    <row r="467" spans="93:120" x14ac:dyDescent="0.25">
      <c r="CO467" t="s">
        <v>637</v>
      </c>
      <c r="CP467" t="s">
        <v>604</v>
      </c>
      <c r="CQ467" t="s">
        <v>49</v>
      </c>
      <c r="CR467">
        <v>46155</v>
      </c>
      <c r="CS467">
        <v>1</v>
      </c>
      <c r="CT467">
        <v>1</v>
      </c>
      <c r="CV467">
        <v>1</v>
      </c>
      <c r="CX467">
        <v>0</v>
      </c>
      <c r="CY467">
        <v>0</v>
      </c>
      <c r="CZ467">
        <v>0.21486111111111111</v>
      </c>
      <c r="DA467">
        <v>0.11256944444444444</v>
      </c>
      <c r="DB467">
        <v>77</v>
      </c>
      <c r="DC467">
        <v>106</v>
      </c>
      <c r="DD467">
        <v>10</v>
      </c>
      <c r="DE467">
        <v>1.9</v>
      </c>
      <c r="DF467">
        <v>26835</v>
      </c>
      <c r="DG467">
        <v>0.12989999999999999</v>
      </c>
      <c r="DH467">
        <v>1</v>
      </c>
      <c r="DI467">
        <v>0.1</v>
      </c>
      <c r="DJ467">
        <v>260</v>
      </c>
      <c r="DK467">
        <v>260</v>
      </c>
      <c r="DO467">
        <v>76</v>
      </c>
    </row>
    <row r="468" spans="93:120" x14ac:dyDescent="0.25">
      <c r="CO468" t="s">
        <v>637</v>
      </c>
      <c r="CP468" t="s">
        <v>604</v>
      </c>
      <c r="CQ468" t="s">
        <v>549</v>
      </c>
      <c r="CR468">
        <v>46157</v>
      </c>
      <c r="CS468">
        <v>1</v>
      </c>
      <c r="CT468">
        <v>1</v>
      </c>
      <c r="CV468">
        <v>1</v>
      </c>
      <c r="CX468">
        <v>8.6805555555555551E-4</v>
      </c>
      <c r="CY468">
        <v>8.6805555555555551E-4</v>
      </c>
      <c r="CZ468">
        <v>0.17655092592592592</v>
      </c>
      <c r="DA468">
        <v>0.11556712962962963</v>
      </c>
      <c r="DB468">
        <v>100</v>
      </c>
      <c r="DC468">
        <v>144</v>
      </c>
      <c r="DD468">
        <v>30</v>
      </c>
      <c r="DE468" t="s">
        <v>742</v>
      </c>
      <c r="DF468">
        <v>6944</v>
      </c>
      <c r="DG468">
        <v>0.3</v>
      </c>
      <c r="DH468">
        <v>1</v>
      </c>
      <c r="DI468">
        <v>3.3300000000000003E-2</v>
      </c>
      <c r="DJ468">
        <v>300</v>
      </c>
      <c r="DK468">
        <v>300</v>
      </c>
      <c r="DL468">
        <v>300</v>
      </c>
      <c r="DM468">
        <v>1</v>
      </c>
      <c r="DN468">
        <v>0.2772</v>
      </c>
      <c r="DO468">
        <v>76</v>
      </c>
      <c r="DP468">
        <v>300</v>
      </c>
    </row>
    <row r="469" spans="93:120" x14ac:dyDescent="0.25">
      <c r="CO469" t="s">
        <v>637</v>
      </c>
      <c r="CP469" t="s">
        <v>604</v>
      </c>
      <c r="CQ469" t="s">
        <v>77</v>
      </c>
      <c r="CR469">
        <v>46146</v>
      </c>
      <c r="CS469">
        <v>1</v>
      </c>
      <c r="CT469">
        <v>1</v>
      </c>
      <c r="CV469">
        <v>1</v>
      </c>
      <c r="CX469">
        <v>0</v>
      </c>
      <c r="CY469">
        <v>0</v>
      </c>
      <c r="CZ469">
        <v>0.24033564814814815</v>
      </c>
      <c r="DA469">
        <v>0.11539351851851852</v>
      </c>
      <c r="DB469">
        <v>105</v>
      </c>
      <c r="DC469">
        <v>186</v>
      </c>
      <c r="DD469">
        <v>44</v>
      </c>
      <c r="DE469" t="s">
        <v>789</v>
      </c>
      <c r="DF469">
        <v>19628</v>
      </c>
      <c r="DG469">
        <v>0.41899999999999998</v>
      </c>
      <c r="DH469">
        <v>10</v>
      </c>
      <c r="DI469">
        <v>0.2273</v>
      </c>
      <c r="DJ469">
        <v>10225</v>
      </c>
      <c r="DK469">
        <v>1023</v>
      </c>
      <c r="DL469">
        <v>7161</v>
      </c>
      <c r="DM469">
        <v>0.70030000000000003</v>
      </c>
      <c r="DN469">
        <v>0.24929999999999999</v>
      </c>
      <c r="DO469">
        <v>76</v>
      </c>
      <c r="DP469">
        <v>895</v>
      </c>
    </row>
    <row r="470" spans="93:120" x14ac:dyDescent="0.25">
      <c r="CO470" t="s">
        <v>637</v>
      </c>
      <c r="CP470" t="s">
        <v>604</v>
      </c>
      <c r="CQ470" t="s">
        <v>77</v>
      </c>
      <c r="CR470">
        <v>46147</v>
      </c>
      <c r="CS470">
        <v>1</v>
      </c>
      <c r="CT470">
        <v>1</v>
      </c>
      <c r="CV470">
        <v>1</v>
      </c>
      <c r="CX470">
        <v>1.712962962962963E-3</v>
      </c>
      <c r="CY470">
        <v>1.712962962962963E-3</v>
      </c>
      <c r="CZ470">
        <v>0.29342592592592592</v>
      </c>
      <c r="DA470">
        <v>0.11130787037037038</v>
      </c>
      <c r="DB470">
        <v>151</v>
      </c>
      <c r="DC470">
        <v>341</v>
      </c>
      <c r="DD470">
        <v>50</v>
      </c>
      <c r="DE470">
        <v>2.1800000000000002</v>
      </c>
      <c r="DF470">
        <v>15870</v>
      </c>
      <c r="DG470">
        <v>0.33110000000000001</v>
      </c>
      <c r="DH470">
        <v>1</v>
      </c>
      <c r="DI470">
        <v>0.02</v>
      </c>
      <c r="DJ470">
        <v>600</v>
      </c>
      <c r="DK470">
        <v>600</v>
      </c>
      <c r="DL470">
        <v>600</v>
      </c>
      <c r="DM470">
        <v>1</v>
      </c>
      <c r="DO470">
        <v>76</v>
      </c>
      <c r="DP470">
        <v>600</v>
      </c>
    </row>
    <row r="471" spans="93:120" x14ac:dyDescent="0.25">
      <c r="CO471" t="s">
        <v>637</v>
      </c>
      <c r="CP471" t="s">
        <v>604</v>
      </c>
      <c r="CQ471" t="s">
        <v>77</v>
      </c>
      <c r="CR471">
        <v>46149</v>
      </c>
      <c r="CS471">
        <v>1</v>
      </c>
      <c r="CT471">
        <v>1</v>
      </c>
      <c r="CU471">
        <v>1</v>
      </c>
      <c r="CX471">
        <v>4.9189814814814816E-3</v>
      </c>
      <c r="CY471">
        <v>4.9189814814814816E-3</v>
      </c>
      <c r="CZ471">
        <v>0.23366898148148149</v>
      </c>
      <c r="DA471">
        <v>8.6226851851851846E-2</v>
      </c>
      <c r="DB471">
        <v>100</v>
      </c>
      <c r="DC471">
        <v>204</v>
      </c>
      <c r="DD471">
        <v>31</v>
      </c>
      <c r="DE471" t="s">
        <v>849</v>
      </c>
      <c r="DF471">
        <v>16918</v>
      </c>
      <c r="DG471">
        <v>0.31</v>
      </c>
      <c r="DO471">
        <v>76</v>
      </c>
    </row>
    <row r="472" spans="93:120" x14ac:dyDescent="0.25">
      <c r="CO472" t="s">
        <v>637</v>
      </c>
      <c r="CP472" t="s">
        <v>604</v>
      </c>
      <c r="CQ472" t="s">
        <v>566</v>
      </c>
      <c r="CR472">
        <v>46149</v>
      </c>
      <c r="CS472">
        <v>1</v>
      </c>
      <c r="CT472">
        <v>1</v>
      </c>
      <c r="CU472">
        <v>1</v>
      </c>
      <c r="CX472">
        <v>7.905092592592592E-3</v>
      </c>
      <c r="CY472">
        <v>7.905092592592592E-3</v>
      </c>
      <c r="CZ472">
        <v>0.21350694444444446</v>
      </c>
      <c r="DA472">
        <v>0.14302083333333335</v>
      </c>
      <c r="DB472">
        <v>140</v>
      </c>
      <c r="DC472">
        <v>220</v>
      </c>
      <c r="DD472">
        <v>55</v>
      </c>
      <c r="DE472" t="s">
        <v>850</v>
      </c>
      <c r="DF472">
        <v>7764</v>
      </c>
      <c r="DG472">
        <v>0.39290000000000003</v>
      </c>
      <c r="DO472">
        <v>76</v>
      </c>
    </row>
    <row r="473" spans="93:120" x14ac:dyDescent="0.25">
      <c r="CO473" t="s">
        <v>637</v>
      </c>
      <c r="CP473" t="s">
        <v>604</v>
      </c>
      <c r="CQ473" t="s">
        <v>78</v>
      </c>
      <c r="CR473">
        <v>46154</v>
      </c>
      <c r="CS473">
        <v>1</v>
      </c>
      <c r="CT473">
        <v>1</v>
      </c>
      <c r="CV473">
        <v>1</v>
      </c>
      <c r="CX473">
        <v>0</v>
      </c>
      <c r="CY473">
        <v>0</v>
      </c>
      <c r="CZ473">
        <v>0.27401620370370372</v>
      </c>
      <c r="DA473">
        <v>0.14282407407407408</v>
      </c>
      <c r="DB473">
        <v>107</v>
      </c>
      <c r="DC473">
        <v>186</v>
      </c>
      <c r="DD473">
        <v>35</v>
      </c>
      <c r="DE473" t="s">
        <v>806</v>
      </c>
      <c r="DF473">
        <v>17347</v>
      </c>
      <c r="DG473">
        <v>0.3271</v>
      </c>
      <c r="DH473">
        <v>2</v>
      </c>
      <c r="DI473">
        <v>5.7099999999999998E-2</v>
      </c>
      <c r="DJ473">
        <v>960</v>
      </c>
      <c r="DK473">
        <v>480</v>
      </c>
      <c r="DO473">
        <v>76</v>
      </c>
    </row>
    <row r="474" spans="93:120" x14ac:dyDescent="0.25">
      <c r="CO474" t="s">
        <v>637</v>
      </c>
      <c r="CP474" t="s">
        <v>604</v>
      </c>
      <c r="CQ474" t="s">
        <v>48</v>
      </c>
      <c r="CR474">
        <v>46160</v>
      </c>
      <c r="CS474">
        <v>1</v>
      </c>
      <c r="CT474">
        <v>1</v>
      </c>
      <c r="CV474">
        <v>1</v>
      </c>
      <c r="CX474">
        <v>8.6805555555555551E-4</v>
      </c>
      <c r="CY474">
        <v>8.6805555555555551E-4</v>
      </c>
      <c r="CZ474">
        <v>0.18408564814814815</v>
      </c>
      <c r="DA474">
        <v>0.14186342592592593</v>
      </c>
      <c r="DB474">
        <v>56</v>
      </c>
      <c r="DC474">
        <v>95</v>
      </c>
      <c r="DD474">
        <v>19</v>
      </c>
      <c r="DE474" t="s">
        <v>724</v>
      </c>
      <c r="DF474">
        <v>21791</v>
      </c>
      <c r="DG474">
        <v>0.33929999999999999</v>
      </c>
      <c r="DH474">
        <v>1</v>
      </c>
      <c r="DI474">
        <v>5.2600000000000001E-2</v>
      </c>
      <c r="DJ474">
        <v>1100</v>
      </c>
      <c r="DK474">
        <v>1100</v>
      </c>
      <c r="DL474">
        <v>1100</v>
      </c>
      <c r="DM474">
        <v>1</v>
      </c>
      <c r="DN474">
        <v>0.41460000000000002</v>
      </c>
      <c r="DO474">
        <v>76</v>
      </c>
      <c r="DP474">
        <v>1100</v>
      </c>
    </row>
    <row r="475" spans="93:120" x14ac:dyDescent="0.25">
      <c r="CO475" t="s">
        <v>637</v>
      </c>
      <c r="CP475" t="s">
        <v>604</v>
      </c>
      <c r="CQ475" t="s">
        <v>601</v>
      </c>
      <c r="CR475">
        <v>46153</v>
      </c>
      <c r="CS475">
        <v>1</v>
      </c>
      <c r="CT475">
        <v>1</v>
      </c>
      <c r="CU475">
        <v>1</v>
      </c>
      <c r="CX475">
        <v>2.7106481481481481E-2</v>
      </c>
      <c r="CY475">
        <v>2.7106481481481481E-2</v>
      </c>
      <c r="CZ475">
        <v>0.15644675925925927</v>
      </c>
      <c r="DA475">
        <v>0.12136574074074075</v>
      </c>
      <c r="DB475">
        <v>97</v>
      </c>
      <c r="DC475">
        <v>126</v>
      </c>
      <c r="DD475">
        <v>63</v>
      </c>
      <c r="DE475" t="s">
        <v>851</v>
      </c>
      <c r="DF475">
        <v>4753</v>
      </c>
      <c r="DG475">
        <v>0.64949999999999997</v>
      </c>
      <c r="DH475">
        <v>3</v>
      </c>
      <c r="DI475">
        <v>4.7600000000000003E-2</v>
      </c>
      <c r="DJ475">
        <v>1060</v>
      </c>
      <c r="DK475">
        <v>353</v>
      </c>
      <c r="DO475">
        <v>76</v>
      </c>
    </row>
    <row r="476" spans="93:120" x14ac:dyDescent="0.25">
      <c r="CO476" t="s">
        <v>637</v>
      </c>
      <c r="CP476" t="s">
        <v>3</v>
      </c>
      <c r="CQ476" t="s">
        <v>85</v>
      </c>
      <c r="CR476">
        <v>46153</v>
      </c>
      <c r="CS476">
        <v>1</v>
      </c>
      <c r="CT476">
        <v>1</v>
      </c>
      <c r="CU476">
        <v>1</v>
      </c>
      <c r="CX476">
        <v>2.101851851851852E-2</v>
      </c>
      <c r="CY476">
        <v>2.101851851851852E-2</v>
      </c>
      <c r="CZ476">
        <v>0.21851851851851853</v>
      </c>
      <c r="DA476">
        <v>0.10560185185185185</v>
      </c>
      <c r="DB476">
        <v>68</v>
      </c>
      <c r="DC476">
        <v>146</v>
      </c>
      <c r="DD476">
        <v>16</v>
      </c>
      <c r="DE476">
        <v>1.9375</v>
      </c>
      <c r="DF476">
        <v>15270</v>
      </c>
      <c r="DG476">
        <v>0.23530000000000001</v>
      </c>
      <c r="DH476">
        <v>1</v>
      </c>
      <c r="DI476">
        <v>6.25E-2</v>
      </c>
      <c r="DJ476">
        <v>270</v>
      </c>
      <c r="DK476">
        <v>270</v>
      </c>
      <c r="DL476">
        <v>270</v>
      </c>
      <c r="DM476">
        <v>1</v>
      </c>
      <c r="DN476">
        <v>0.41199999999999998</v>
      </c>
      <c r="DO476">
        <v>76</v>
      </c>
      <c r="DP476">
        <v>270</v>
      </c>
    </row>
    <row r="477" spans="93:120" x14ac:dyDescent="0.25">
      <c r="CO477" t="s">
        <v>637</v>
      </c>
      <c r="CP477" t="s">
        <v>3</v>
      </c>
      <c r="CQ477" t="s">
        <v>85</v>
      </c>
      <c r="CR477">
        <v>46160</v>
      </c>
      <c r="CS477">
        <v>1</v>
      </c>
      <c r="CT477">
        <v>1</v>
      </c>
      <c r="CV477">
        <v>1</v>
      </c>
      <c r="CX477">
        <v>1.1574074074074075E-4</v>
      </c>
      <c r="CY477">
        <v>1.1574074074074075E-4</v>
      </c>
      <c r="CZ477">
        <v>0.18753472222222223</v>
      </c>
      <c r="DA477">
        <v>0.12469907407407407</v>
      </c>
      <c r="DB477">
        <v>82</v>
      </c>
      <c r="DC477">
        <v>189</v>
      </c>
      <c r="DD477">
        <v>25</v>
      </c>
      <c r="DE477">
        <v>1.8</v>
      </c>
      <c r="DF477">
        <v>18612</v>
      </c>
      <c r="DG477">
        <v>0.3049</v>
      </c>
      <c r="DH477">
        <v>1</v>
      </c>
      <c r="DI477">
        <v>0.04</v>
      </c>
      <c r="DJ477">
        <v>300</v>
      </c>
      <c r="DK477">
        <v>300</v>
      </c>
      <c r="DL477">
        <v>300</v>
      </c>
      <c r="DM477">
        <v>1</v>
      </c>
      <c r="DN477">
        <v>0.24959999999999999</v>
      </c>
      <c r="DO477">
        <v>76</v>
      </c>
      <c r="DP477">
        <v>300</v>
      </c>
    </row>
    <row r="478" spans="93:120" x14ac:dyDescent="0.25">
      <c r="CO478" t="s">
        <v>637</v>
      </c>
      <c r="CP478" t="s">
        <v>3</v>
      </c>
      <c r="CQ478" t="s">
        <v>493</v>
      </c>
      <c r="CR478">
        <v>46168</v>
      </c>
      <c r="CS478">
        <v>1</v>
      </c>
      <c r="CT478">
        <v>1</v>
      </c>
      <c r="CV478">
        <v>1</v>
      </c>
      <c r="CX478">
        <v>0</v>
      </c>
      <c r="CY478">
        <v>0</v>
      </c>
      <c r="CZ478">
        <v>0.19987268518518519</v>
      </c>
      <c r="DA478">
        <v>0.13831018518518517</v>
      </c>
      <c r="DB478">
        <v>195</v>
      </c>
      <c r="DC478">
        <v>267</v>
      </c>
      <c r="DD478">
        <v>37</v>
      </c>
      <c r="DE478" t="s">
        <v>831</v>
      </c>
      <c r="DF478">
        <v>14434</v>
      </c>
      <c r="DG478">
        <v>0.18970000000000001</v>
      </c>
      <c r="DH478">
        <v>1</v>
      </c>
      <c r="DI478">
        <v>2.7E-2</v>
      </c>
      <c r="DJ478">
        <v>250</v>
      </c>
      <c r="DK478">
        <v>250</v>
      </c>
      <c r="DL478">
        <v>250</v>
      </c>
      <c r="DM478">
        <v>1</v>
      </c>
      <c r="DO478">
        <v>76</v>
      </c>
      <c r="DP478">
        <v>250</v>
      </c>
    </row>
    <row r="479" spans="93:120" x14ac:dyDescent="0.25">
      <c r="CO479" t="s">
        <v>637</v>
      </c>
      <c r="CP479" t="s">
        <v>3</v>
      </c>
      <c r="CQ479" t="s">
        <v>32</v>
      </c>
      <c r="CR479">
        <v>46150</v>
      </c>
      <c r="CS479">
        <v>1</v>
      </c>
      <c r="CT479">
        <v>1</v>
      </c>
      <c r="CX479">
        <v>9.2592592592592588E-5</v>
      </c>
      <c r="CY479">
        <v>9.2592592592592588E-5</v>
      </c>
      <c r="CZ479">
        <v>0.14157407407407407</v>
      </c>
      <c r="DA479">
        <v>8.1261574074074069E-2</v>
      </c>
      <c r="DB479">
        <v>60</v>
      </c>
      <c r="DC479">
        <v>153</v>
      </c>
      <c r="DD479">
        <v>17</v>
      </c>
      <c r="DE479" t="s">
        <v>785</v>
      </c>
      <c r="DF479">
        <v>8776</v>
      </c>
      <c r="DG479">
        <v>0.2833</v>
      </c>
      <c r="DO479">
        <v>76</v>
      </c>
    </row>
    <row r="480" spans="93:120" x14ac:dyDescent="0.25">
      <c r="CO480" t="s">
        <v>637</v>
      </c>
      <c r="CP480" t="s">
        <v>3</v>
      </c>
      <c r="CQ480" t="s">
        <v>32</v>
      </c>
      <c r="CR480">
        <v>46162</v>
      </c>
      <c r="CS480">
        <v>1</v>
      </c>
      <c r="CT480">
        <v>1</v>
      </c>
      <c r="CV480">
        <v>1</v>
      </c>
      <c r="CX480">
        <v>1.3888888888888889E-4</v>
      </c>
      <c r="CY480">
        <v>1.3888888888888889E-4</v>
      </c>
      <c r="CZ480">
        <v>0.22414351851851852</v>
      </c>
      <c r="DA480">
        <v>0.15280092592592592</v>
      </c>
      <c r="DB480">
        <v>97</v>
      </c>
      <c r="DC480">
        <v>201</v>
      </c>
      <c r="DD480">
        <v>32</v>
      </c>
      <c r="DE480">
        <v>1.84375</v>
      </c>
      <c r="DF480">
        <v>35870</v>
      </c>
      <c r="DG480">
        <v>0.32990000000000003</v>
      </c>
      <c r="DH480">
        <v>1</v>
      </c>
      <c r="DI480">
        <v>3.1300000000000001E-2</v>
      </c>
      <c r="DJ480">
        <v>400</v>
      </c>
      <c r="DK480">
        <v>400</v>
      </c>
      <c r="DL480">
        <v>400</v>
      </c>
      <c r="DM480">
        <v>1</v>
      </c>
      <c r="DN480">
        <v>0.30919999999999997</v>
      </c>
      <c r="DO480">
        <v>76</v>
      </c>
      <c r="DP480">
        <v>400</v>
      </c>
    </row>
    <row r="481" spans="93:120" x14ac:dyDescent="0.25">
      <c r="CO481" t="s">
        <v>637</v>
      </c>
      <c r="CP481" t="s">
        <v>3</v>
      </c>
      <c r="CQ481" t="s">
        <v>564</v>
      </c>
      <c r="CR481">
        <v>46160</v>
      </c>
      <c r="CS481">
        <v>1</v>
      </c>
      <c r="CT481">
        <v>1</v>
      </c>
      <c r="CV481">
        <v>1</v>
      </c>
      <c r="CX481">
        <v>0</v>
      </c>
      <c r="CY481">
        <v>0</v>
      </c>
      <c r="CZ481">
        <v>0.201875</v>
      </c>
      <c r="DA481">
        <v>0.13721064814814815</v>
      </c>
      <c r="DB481">
        <v>99</v>
      </c>
      <c r="DC481">
        <v>173</v>
      </c>
      <c r="DD481">
        <v>23</v>
      </c>
      <c r="DE481" t="s">
        <v>852</v>
      </c>
      <c r="DF481">
        <v>17948</v>
      </c>
      <c r="DG481">
        <v>0.23230000000000001</v>
      </c>
      <c r="DH481">
        <v>4</v>
      </c>
      <c r="DI481">
        <v>0.1739</v>
      </c>
      <c r="DJ481">
        <v>5562</v>
      </c>
      <c r="DK481">
        <v>1391</v>
      </c>
      <c r="DL481">
        <v>5312</v>
      </c>
      <c r="DM481">
        <v>0.95509999999999995</v>
      </c>
      <c r="DN481">
        <v>0.1618</v>
      </c>
      <c r="DO481">
        <v>76</v>
      </c>
      <c r="DP481">
        <v>1771</v>
      </c>
    </row>
    <row r="482" spans="93:120" x14ac:dyDescent="0.25">
      <c r="CO482" t="s">
        <v>637</v>
      </c>
      <c r="CP482" t="s">
        <v>3</v>
      </c>
      <c r="CQ482" t="s">
        <v>96</v>
      </c>
      <c r="CR482">
        <v>46160</v>
      </c>
      <c r="CS482">
        <v>1</v>
      </c>
      <c r="CT482">
        <v>1</v>
      </c>
      <c r="CV482">
        <v>1</v>
      </c>
      <c r="CX482">
        <v>0</v>
      </c>
      <c r="CY482">
        <v>0</v>
      </c>
      <c r="CZ482">
        <v>0.19564814814814815</v>
      </c>
      <c r="DA482">
        <v>0.14555555555555555</v>
      </c>
      <c r="DB482">
        <v>73</v>
      </c>
      <c r="DC482">
        <v>169</v>
      </c>
      <c r="DD482">
        <v>24</v>
      </c>
      <c r="DE482">
        <v>2</v>
      </c>
      <c r="DF482">
        <v>12248</v>
      </c>
      <c r="DG482">
        <v>0.32879999999999998</v>
      </c>
      <c r="DH482">
        <v>2</v>
      </c>
      <c r="DI482">
        <v>8.3299999999999999E-2</v>
      </c>
      <c r="DJ482">
        <v>7250</v>
      </c>
      <c r="DK482">
        <v>3625</v>
      </c>
      <c r="DL482">
        <v>7250</v>
      </c>
      <c r="DM482">
        <v>1</v>
      </c>
      <c r="DN482">
        <v>0.13120000000000001</v>
      </c>
      <c r="DO482">
        <v>76</v>
      </c>
      <c r="DP482">
        <v>3625</v>
      </c>
    </row>
    <row r="483" spans="93:120" x14ac:dyDescent="0.25">
      <c r="CO483" t="s">
        <v>637</v>
      </c>
      <c r="CP483" t="s">
        <v>3</v>
      </c>
      <c r="CQ483" t="s">
        <v>68</v>
      </c>
      <c r="CR483">
        <v>46150</v>
      </c>
      <c r="CS483">
        <v>1</v>
      </c>
      <c r="CT483">
        <v>1</v>
      </c>
      <c r="CU483">
        <v>1</v>
      </c>
      <c r="CX483">
        <v>9.5370370370370366E-3</v>
      </c>
      <c r="CY483">
        <v>9.5370370370370366E-3</v>
      </c>
      <c r="CZ483">
        <v>0.21357638888888889</v>
      </c>
      <c r="DA483">
        <v>7.856481481481481E-2</v>
      </c>
      <c r="DB483">
        <v>69</v>
      </c>
      <c r="DC483">
        <v>101</v>
      </c>
      <c r="DD483">
        <v>14</v>
      </c>
      <c r="DE483" t="s">
        <v>853</v>
      </c>
      <c r="DF483">
        <v>38224</v>
      </c>
      <c r="DG483">
        <v>0.2029</v>
      </c>
      <c r="DO483">
        <v>76</v>
      </c>
    </row>
    <row r="484" spans="93:120" x14ac:dyDescent="0.25">
      <c r="CO484" t="s">
        <v>637</v>
      </c>
      <c r="CP484" t="s">
        <v>3</v>
      </c>
      <c r="CQ484" t="s">
        <v>29</v>
      </c>
      <c r="CR484">
        <v>46164</v>
      </c>
      <c r="CS484">
        <v>1</v>
      </c>
      <c r="CT484">
        <v>1</v>
      </c>
      <c r="CV484">
        <v>1</v>
      </c>
      <c r="CX484">
        <v>0</v>
      </c>
      <c r="CY484">
        <v>0</v>
      </c>
      <c r="CZ484">
        <v>0.199375</v>
      </c>
      <c r="DA484">
        <v>0.1255324074074074</v>
      </c>
      <c r="DB484">
        <v>121</v>
      </c>
      <c r="DC484">
        <v>206</v>
      </c>
      <c r="DD484">
        <v>21</v>
      </c>
      <c r="DE484" t="s">
        <v>677</v>
      </c>
      <c r="DF484">
        <v>15661</v>
      </c>
      <c r="DG484">
        <v>0.1736</v>
      </c>
      <c r="DH484">
        <v>1</v>
      </c>
      <c r="DI484">
        <v>4.7600000000000003E-2</v>
      </c>
      <c r="DJ484">
        <v>500</v>
      </c>
      <c r="DK484">
        <v>500</v>
      </c>
      <c r="DL484">
        <v>500</v>
      </c>
      <c r="DM484">
        <v>1</v>
      </c>
      <c r="DO484">
        <v>76</v>
      </c>
      <c r="DP484">
        <v>500</v>
      </c>
    </row>
    <row r="485" spans="93:120" x14ac:dyDescent="0.25">
      <c r="CO485" t="s">
        <v>637</v>
      </c>
      <c r="CP485" t="s">
        <v>3</v>
      </c>
      <c r="CQ485" t="s">
        <v>29</v>
      </c>
      <c r="CR485">
        <v>46168</v>
      </c>
      <c r="CS485">
        <v>1</v>
      </c>
      <c r="CT485">
        <v>1</v>
      </c>
      <c r="CV485">
        <v>1</v>
      </c>
      <c r="CX485">
        <v>1.25E-3</v>
      </c>
      <c r="CY485">
        <v>1.25E-3</v>
      </c>
      <c r="CZ485">
        <v>0.14774305555555556</v>
      </c>
      <c r="DA485">
        <v>0.17395833333333333</v>
      </c>
      <c r="DB485">
        <v>84</v>
      </c>
      <c r="DC485">
        <v>176</v>
      </c>
      <c r="DD485">
        <v>27</v>
      </c>
      <c r="DE485" t="s">
        <v>854</v>
      </c>
      <c r="DF485">
        <v>13090</v>
      </c>
      <c r="DG485">
        <v>0.32140000000000002</v>
      </c>
      <c r="DH485">
        <v>2</v>
      </c>
      <c r="DI485">
        <v>7.4099999999999999E-2</v>
      </c>
      <c r="DJ485">
        <v>3800</v>
      </c>
      <c r="DK485">
        <v>1900</v>
      </c>
      <c r="DL485">
        <v>3500</v>
      </c>
      <c r="DM485">
        <v>0.92110000000000003</v>
      </c>
      <c r="DN485">
        <v>0.1022</v>
      </c>
      <c r="DO485">
        <v>76</v>
      </c>
      <c r="DP485">
        <v>3500</v>
      </c>
    </row>
    <row r="486" spans="93:120" x14ac:dyDescent="0.25">
      <c r="CO486" t="s">
        <v>637</v>
      </c>
      <c r="CP486" t="s">
        <v>2</v>
      </c>
      <c r="CQ486" t="s">
        <v>22</v>
      </c>
      <c r="CR486">
        <v>46160</v>
      </c>
      <c r="CS486">
        <v>1</v>
      </c>
      <c r="CT486">
        <v>1</v>
      </c>
      <c r="CV486">
        <v>1</v>
      </c>
      <c r="CX486">
        <v>2.5462962962962961E-4</v>
      </c>
      <c r="CY486">
        <v>2.5462962962962961E-4</v>
      </c>
      <c r="CZ486">
        <v>0.16064814814814815</v>
      </c>
      <c r="DA486">
        <v>0.15351851851851853</v>
      </c>
      <c r="DB486">
        <v>67</v>
      </c>
      <c r="DC486">
        <v>115</v>
      </c>
      <c r="DD486">
        <v>11</v>
      </c>
      <c r="DE486" t="s">
        <v>855</v>
      </c>
      <c r="DF486">
        <v>36513</v>
      </c>
      <c r="DG486">
        <v>0.16420000000000001</v>
      </c>
      <c r="DO486">
        <v>74</v>
      </c>
    </row>
    <row r="487" spans="93:120" x14ac:dyDescent="0.25">
      <c r="CO487" t="s">
        <v>637</v>
      </c>
      <c r="CP487" t="s">
        <v>2</v>
      </c>
      <c r="CQ487" t="s">
        <v>24</v>
      </c>
      <c r="CR487">
        <v>46155</v>
      </c>
      <c r="CS487">
        <v>1</v>
      </c>
      <c r="CT487">
        <v>1</v>
      </c>
      <c r="CU487">
        <v>1</v>
      </c>
      <c r="CX487">
        <v>1.3668981481481482E-2</v>
      </c>
      <c r="CY487">
        <v>1.3668981481481482E-2</v>
      </c>
      <c r="CZ487">
        <v>0.17324074074074075</v>
      </c>
      <c r="DA487">
        <v>0.14798611111111112</v>
      </c>
      <c r="DB487">
        <v>56</v>
      </c>
      <c r="DC487">
        <v>125</v>
      </c>
      <c r="DD487">
        <v>24</v>
      </c>
      <c r="DE487" t="s">
        <v>692</v>
      </c>
      <c r="DF487">
        <v>29780</v>
      </c>
      <c r="DG487">
        <v>0.42859999999999998</v>
      </c>
      <c r="DH487">
        <v>1</v>
      </c>
      <c r="DI487">
        <v>4.1700000000000001E-2</v>
      </c>
      <c r="DJ487">
        <v>5290</v>
      </c>
      <c r="DK487">
        <v>5290</v>
      </c>
      <c r="DL487">
        <v>5290</v>
      </c>
      <c r="DM487">
        <v>1</v>
      </c>
      <c r="DN487">
        <v>0.1321</v>
      </c>
      <c r="DO487">
        <v>74</v>
      </c>
      <c r="DP487">
        <v>5290</v>
      </c>
    </row>
    <row r="488" spans="93:120" x14ac:dyDescent="0.25">
      <c r="CO488" t="s">
        <v>637</v>
      </c>
      <c r="CP488" t="s">
        <v>2</v>
      </c>
      <c r="CQ488" t="s">
        <v>65</v>
      </c>
      <c r="CR488">
        <v>46160</v>
      </c>
      <c r="CS488">
        <v>1</v>
      </c>
      <c r="CT488">
        <v>1</v>
      </c>
      <c r="CV488">
        <v>1</v>
      </c>
      <c r="CX488">
        <v>1.9675925925925926E-4</v>
      </c>
      <c r="CY488">
        <v>1.9675925925925926E-4</v>
      </c>
      <c r="CZ488">
        <v>0.2172337962962963</v>
      </c>
      <c r="DA488">
        <v>0.12474537037037037</v>
      </c>
      <c r="DB488">
        <v>34</v>
      </c>
      <c r="DC488">
        <v>86</v>
      </c>
      <c r="DD488">
        <v>11</v>
      </c>
      <c r="DE488" t="s">
        <v>676</v>
      </c>
      <c r="DF488">
        <v>14743</v>
      </c>
      <c r="DG488">
        <v>0.32350000000000001</v>
      </c>
      <c r="DO488">
        <v>74</v>
      </c>
    </row>
    <row r="489" spans="93:120" x14ac:dyDescent="0.25">
      <c r="CO489" t="s">
        <v>637</v>
      </c>
      <c r="CP489" t="s">
        <v>2</v>
      </c>
      <c r="CQ489" t="s">
        <v>65</v>
      </c>
      <c r="CR489">
        <v>46170</v>
      </c>
      <c r="CS489">
        <v>1</v>
      </c>
      <c r="CT489">
        <v>1</v>
      </c>
      <c r="CU489">
        <v>1</v>
      </c>
      <c r="CX489">
        <v>1.0833333333333334E-2</v>
      </c>
      <c r="CY489">
        <v>1.0833333333333334E-2</v>
      </c>
      <c r="CZ489">
        <v>0.18361111111111111</v>
      </c>
      <c r="DA489">
        <v>0.14905092592592592</v>
      </c>
      <c r="DB489">
        <v>33</v>
      </c>
      <c r="DC489">
        <v>63</v>
      </c>
      <c r="DD489">
        <v>9</v>
      </c>
      <c r="DE489" t="s">
        <v>677</v>
      </c>
      <c r="DF489">
        <v>11366</v>
      </c>
      <c r="DG489">
        <v>0.2727</v>
      </c>
      <c r="DH489">
        <v>1</v>
      </c>
      <c r="DI489">
        <v>0.1111</v>
      </c>
      <c r="DJ489">
        <v>3000</v>
      </c>
      <c r="DK489">
        <v>3000</v>
      </c>
      <c r="DL489">
        <v>3000</v>
      </c>
      <c r="DM489">
        <v>1</v>
      </c>
      <c r="DN489">
        <v>0.155</v>
      </c>
      <c r="DO489">
        <v>74</v>
      </c>
      <c r="DP489">
        <v>3000</v>
      </c>
    </row>
    <row r="490" spans="93:120" x14ac:dyDescent="0.25">
      <c r="CO490" t="s">
        <v>637</v>
      </c>
      <c r="CP490" t="s">
        <v>2</v>
      </c>
      <c r="CQ490" t="s">
        <v>37</v>
      </c>
      <c r="CR490">
        <v>46167</v>
      </c>
      <c r="CS490">
        <v>1</v>
      </c>
      <c r="CT490">
        <v>1</v>
      </c>
      <c r="CV490">
        <v>1</v>
      </c>
      <c r="CX490">
        <v>7.5231481481481482E-4</v>
      </c>
      <c r="CY490">
        <v>7.5231481481481482E-4</v>
      </c>
      <c r="CZ490">
        <v>0.21431712962962962</v>
      </c>
      <c r="DA490">
        <v>0.11599537037037037</v>
      </c>
      <c r="DB490">
        <v>79</v>
      </c>
      <c r="DC490">
        <v>98</v>
      </c>
      <c r="DD490">
        <v>8</v>
      </c>
      <c r="DE490">
        <v>1.25</v>
      </c>
      <c r="DF490">
        <v>15692</v>
      </c>
      <c r="DG490">
        <v>0.1013</v>
      </c>
      <c r="DH490">
        <v>1</v>
      </c>
      <c r="DI490">
        <v>0.125</v>
      </c>
      <c r="DJ490">
        <v>1434</v>
      </c>
      <c r="DK490">
        <v>1434</v>
      </c>
      <c r="DL490">
        <v>1434</v>
      </c>
      <c r="DM490">
        <v>1</v>
      </c>
      <c r="DO490">
        <v>74</v>
      </c>
      <c r="DP490">
        <v>1434</v>
      </c>
    </row>
    <row r="491" spans="93:120" x14ac:dyDescent="0.25">
      <c r="CO491" t="s">
        <v>637</v>
      </c>
      <c r="CP491" t="s">
        <v>2</v>
      </c>
      <c r="CQ491" t="s">
        <v>31</v>
      </c>
      <c r="CR491">
        <v>46160</v>
      </c>
      <c r="CS491">
        <v>1</v>
      </c>
      <c r="CT491">
        <v>1</v>
      </c>
      <c r="CV491">
        <v>1</v>
      </c>
      <c r="CX491">
        <v>1.1574074074074075E-4</v>
      </c>
      <c r="CY491">
        <v>1.1574074074074075E-4</v>
      </c>
      <c r="CZ491">
        <v>0.20041666666666666</v>
      </c>
      <c r="DA491">
        <v>0.12002314814814814</v>
      </c>
      <c r="DB491">
        <v>70</v>
      </c>
      <c r="DC491">
        <v>158</v>
      </c>
      <c r="DD491">
        <v>16</v>
      </c>
      <c r="DE491">
        <v>1.9375</v>
      </c>
      <c r="DF491">
        <v>14954</v>
      </c>
      <c r="DG491">
        <v>0.2286</v>
      </c>
      <c r="DO491">
        <v>74</v>
      </c>
    </row>
    <row r="492" spans="93:120" x14ac:dyDescent="0.25">
      <c r="CO492" t="s">
        <v>637</v>
      </c>
      <c r="CP492" t="s">
        <v>2</v>
      </c>
      <c r="CQ492" t="s">
        <v>25</v>
      </c>
      <c r="CR492">
        <v>46160</v>
      </c>
      <c r="CS492">
        <v>1</v>
      </c>
      <c r="CT492">
        <v>1</v>
      </c>
      <c r="CV492">
        <v>1</v>
      </c>
      <c r="CX492">
        <v>0</v>
      </c>
      <c r="CY492">
        <v>0</v>
      </c>
      <c r="CZ492">
        <v>0.18592592592592594</v>
      </c>
      <c r="DA492">
        <v>0.13765046296296296</v>
      </c>
      <c r="DB492">
        <v>39</v>
      </c>
      <c r="DC492">
        <v>90</v>
      </c>
      <c r="DD492">
        <v>15</v>
      </c>
      <c r="DE492" t="s">
        <v>745</v>
      </c>
      <c r="DF492">
        <v>26234</v>
      </c>
      <c r="DG492">
        <v>0.3846</v>
      </c>
      <c r="DO492">
        <v>74</v>
      </c>
    </row>
    <row r="493" spans="93:120" x14ac:dyDescent="0.25">
      <c r="CO493" t="s">
        <v>637</v>
      </c>
      <c r="CP493" t="s">
        <v>2</v>
      </c>
      <c r="CQ493" t="s">
        <v>10</v>
      </c>
      <c r="CR493">
        <v>46148</v>
      </c>
      <c r="CS493">
        <v>1</v>
      </c>
      <c r="CT493">
        <v>1</v>
      </c>
      <c r="CV493">
        <v>1</v>
      </c>
      <c r="CX493">
        <v>6.9444444444444444E-5</v>
      </c>
      <c r="CY493">
        <v>6.9444444444444444E-5</v>
      </c>
      <c r="CZ493">
        <v>0.24113425925925927</v>
      </c>
      <c r="DA493">
        <v>8.6238425925925927E-2</v>
      </c>
      <c r="DB493">
        <v>100</v>
      </c>
      <c r="DC493">
        <v>207</v>
      </c>
      <c r="DD493">
        <v>23</v>
      </c>
      <c r="DE493" t="s">
        <v>751</v>
      </c>
      <c r="DF493">
        <v>34895</v>
      </c>
      <c r="DG493">
        <v>0.23</v>
      </c>
      <c r="DH493">
        <v>1</v>
      </c>
      <c r="DI493">
        <v>4.3499999999999997E-2</v>
      </c>
      <c r="DJ493">
        <v>16987</v>
      </c>
      <c r="DK493">
        <v>16987</v>
      </c>
      <c r="DL493">
        <v>16987</v>
      </c>
      <c r="DM493">
        <v>1</v>
      </c>
      <c r="DN493">
        <v>0.13750000000000001</v>
      </c>
      <c r="DO493">
        <v>74</v>
      </c>
      <c r="DP493">
        <v>16987</v>
      </c>
    </row>
    <row r="494" spans="93:120" x14ac:dyDescent="0.25">
      <c r="CO494" t="s">
        <v>637</v>
      </c>
      <c r="CP494" t="s">
        <v>6</v>
      </c>
      <c r="CQ494" t="s">
        <v>19</v>
      </c>
      <c r="CR494">
        <v>46169</v>
      </c>
      <c r="CS494">
        <v>1</v>
      </c>
      <c r="CT494">
        <v>1</v>
      </c>
      <c r="CV494">
        <v>1</v>
      </c>
      <c r="CX494">
        <v>1.0416666666666667E-4</v>
      </c>
      <c r="CY494">
        <v>1.0416666666666667E-4</v>
      </c>
      <c r="CZ494">
        <v>0.20326388888888888</v>
      </c>
      <c r="DA494">
        <v>0.17197916666666666</v>
      </c>
      <c r="DB494">
        <v>144</v>
      </c>
      <c r="DC494">
        <v>257</v>
      </c>
      <c r="DD494">
        <v>16</v>
      </c>
      <c r="DE494">
        <v>2</v>
      </c>
      <c r="DF494">
        <v>27565</v>
      </c>
      <c r="DG494">
        <v>0.1111</v>
      </c>
      <c r="DH494">
        <v>1</v>
      </c>
      <c r="DI494">
        <v>6.25E-2</v>
      </c>
      <c r="DJ494">
        <v>2000</v>
      </c>
      <c r="DK494">
        <v>2000</v>
      </c>
      <c r="DL494">
        <v>2000</v>
      </c>
      <c r="DM494">
        <v>1</v>
      </c>
      <c r="DN494">
        <v>0.33910000000000001</v>
      </c>
      <c r="DO494">
        <v>74</v>
      </c>
      <c r="DP494">
        <v>2000</v>
      </c>
    </row>
    <row r="495" spans="93:120" x14ac:dyDescent="0.25">
      <c r="CO495" t="s">
        <v>637</v>
      </c>
      <c r="CP495" t="s">
        <v>6</v>
      </c>
      <c r="CQ495" t="s">
        <v>105</v>
      </c>
      <c r="CR495">
        <v>46150</v>
      </c>
      <c r="CS495">
        <v>1</v>
      </c>
      <c r="CT495">
        <v>1</v>
      </c>
      <c r="CV495">
        <v>1</v>
      </c>
      <c r="CX495">
        <v>3.2175925925925926E-3</v>
      </c>
      <c r="CY495">
        <v>3.2175925925925926E-3</v>
      </c>
      <c r="CZ495">
        <v>0.19768518518518519</v>
      </c>
      <c r="DA495">
        <v>9.2627314814814815E-2</v>
      </c>
      <c r="DB495">
        <v>62</v>
      </c>
      <c r="DC495">
        <v>139</v>
      </c>
      <c r="DD495">
        <v>16</v>
      </c>
      <c r="DE495">
        <v>1.8125</v>
      </c>
      <c r="DF495">
        <v>19325</v>
      </c>
      <c r="DG495">
        <v>0.2581</v>
      </c>
      <c r="DH495">
        <v>1</v>
      </c>
      <c r="DI495">
        <v>6.25E-2</v>
      </c>
      <c r="DJ495">
        <v>5000</v>
      </c>
      <c r="DK495">
        <v>5000</v>
      </c>
      <c r="DL495">
        <v>5000</v>
      </c>
      <c r="DM495">
        <v>1</v>
      </c>
      <c r="DO495">
        <v>74</v>
      </c>
      <c r="DP495">
        <v>5000</v>
      </c>
    </row>
    <row r="496" spans="93:120" x14ac:dyDescent="0.25">
      <c r="CO496" t="s">
        <v>637</v>
      </c>
      <c r="CP496" t="s">
        <v>6</v>
      </c>
      <c r="CQ496" t="s">
        <v>105</v>
      </c>
      <c r="CR496">
        <v>46171</v>
      </c>
      <c r="CS496">
        <v>1</v>
      </c>
      <c r="CT496">
        <v>1</v>
      </c>
      <c r="CU496">
        <v>1</v>
      </c>
      <c r="CX496">
        <v>1.1261574074074075E-2</v>
      </c>
      <c r="CY496">
        <v>1.1261574074074075E-2</v>
      </c>
      <c r="CZ496">
        <v>6.8587962962962962E-2</v>
      </c>
      <c r="DA496">
        <v>0.23947916666666666</v>
      </c>
      <c r="DB496">
        <v>56</v>
      </c>
      <c r="DC496">
        <v>121</v>
      </c>
      <c r="DD496">
        <v>16</v>
      </c>
      <c r="DE496">
        <v>1.375</v>
      </c>
      <c r="DF496">
        <v>52683</v>
      </c>
      <c r="DG496">
        <v>0.28570000000000001</v>
      </c>
      <c r="DH496">
        <v>1</v>
      </c>
      <c r="DI496">
        <v>6.25E-2</v>
      </c>
      <c r="DJ496">
        <v>3500</v>
      </c>
      <c r="DK496">
        <v>3500</v>
      </c>
      <c r="DL496">
        <v>3500</v>
      </c>
      <c r="DM496">
        <v>1</v>
      </c>
      <c r="DN496">
        <v>0.253</v>
      </c>
      <c r="DO496">
        <v>74</v>
      </c>
      <c r="DP496">
        <v>3500</v>
      </c>
    </row>
    <row r="497" spans="93:120" x14ac:dyDescent="0.25">
      <c r="CO497" t="s">
        <v>637</v>
      </c>
      <c r="CP497" t="s">
        <v>6</v>
      </c>
      <c r="CQ497" t="s">
        <v>35</v>
      </c>
      <c r="CR497">
        <v>46155</v>
      </c>
      <c r="CS497">
        <v>1</v>
      </c>
      <c r="CT497">
        <v>1</v>
      </c>
      <c r="CV497">
        <v>1</v>
      </c>
      <c r="CX497">
        <v>6.9444444444444444E-5</v>
      </c>
      <c r="CY497">
        <v>6.9444444444444444E-5</v>
      </c>
      <c r="CZ497">
        <v>0.18259259259259258</v>
      </c>
      <c r="DA497">
        <v>0.14873842592592593</v>
      </c>
      <c r="DB497">
        <v>69</v>
      </c>
      <c r="DC497">
        <v>128</v>
      </c>
      <c r="DD497">
        <v>23</v>
      </c>
      <c r="DE497" t="s">
        <v>856</v>
      </c>
      <c r="DF497">
        <v>19959</v>
      </c>
      <c r="DG497">
        <v>0.33329999999999999</v>
      </c>
      <c r="DH497">
        <v>1</v>
      </c>
      <c r="DI497">
        <v>4.3499999999999997E-2</v>
      </c>
      <c r="DJ497">
        <v>4500</v>
      </c>
      <c r="DK497">
        <v>4500</v>
      </c>
      <c r="DL497">
        <v>4500</v>
      </c>
      <c r="DM497">
        <v>1</v>
      </c>
      <c r="DO497">
        <v>74</v>
      </c>
      <c r="DP497">
        <v>4500</v>
      </c>
    </row>
    <row r="498" spans="93:120" x14ac:dyDescent="0.25">
      <c r="CO498" t="s">
        <v>637</v>
      </c>
      <c r="CP498" t="s">
        <v>6</v>
      </c>
      <c r="CQ498" t="s">
        <v>11</v>
      </c>
      <c r="CR498">
        <v>46154</v>
      </c>
      <c r="CS498">
        <v>1</v>
      </c>
      <c r="CT498">
        <v>1</v>
      </c>
      <c r="CV498">
        <v>1</v>
      </c>
      <c r="CX498">
        <v>2.0833333333333335E-4</v>
      </c>
      <c r="CY498">
        <v>2.0833333333333335E-4</v>
      </c>
      <c r="CZ498">
        <v>0.2980902777777778</v>
      </c>
      <c r="DA498">
        <v>0.13452546296296297</v>
      </c>
      <c r="DB498">
        <v>185</v>
      </c>
      <c r="DC498">
        <v>306</v>
      </c>
      <c r="DD498">
        <v>23</v>
      </c>
      <c r="DE498" t="s">
        <v>857</v>
      </c>
      <c r="DF498">
        <v>33273</v>
      </c>
      <c r="DG498">
        <v>0.12429999999999999</v>
      </c>
      <c r="DH498">
        <v>3</v>
      </c>
      <c r="DI498">
        <v>0.13039999999999999</v>
      </c>
      <c r="DJ498">
        <v>15200</v>
      </c>
      <c r="DK498">
        <v>5067</v>
      </c>
      <c r="DL498">
        <v>14200</v>
      </c>
      <c r="DM498">
        <v>0.93420000000000003</v>
      </c>
      <c r="DN498">
        <v>0.10489999999999999</v>
      </c>
      <c r="DO498">
        <v>74</v>
      </c>
      <c r="DP498">
        <v>7100</v>
      </c>
    </row>
    <row r="499" spans="93:120" x14ac:dyDescent="0.25">
      <c r="CO499" t="s">
        <v>637</v>
      </c>
      <c r="CP499" t="s">
        <v>6</v>
      </c>
      <c r="CQ499" t="s">
        <v>11</v>
      </c>
      <c r="CR499">
        <v>46171</v>
      </c>
      <c r="CS499">
        <v>1</v>
      </c>
      <c r="CT499">
        <v>1</v>
      </c>
      <c r="CU499">
        <v>1</v>
      </c>
      <c r="CX499">
        <v>7.3611111111111108E-3</v>
      </c>
      <c r="CY499">
        <v>7.3611111111111108E-3</v>
      </c>
      <c r="CZ499">
        <v>0.10655092592592592</v>
      </c>
      <c r="DA499">
        <v>0.25797453703703704</v>
      </c>
      <c r="DB499">
        <v>93</v>
      </c>
      <c r="DC499">
        <v>204</v>
      </c>
      <c r="DD499">
        <v>24</v>
      </c>
      <c r="DE499" t="s">
        <v>858</v>
      </c>
      <c r="DF499">
        <v>18084</v>
      </c>
      <c r="DG499">
        <v>0.2581</v>
      </c>
      <c r="DH499">
        <v>2</v>
      </c>
      <c r="DI499">
        <v>8.3299999999999999E-2</v>
      </c>
      <c r="DJ499">
        <v>7600</v>
      </c>
      <c r="DK499">
        <v>3800</v>
      </c>
      <c r="DL499">
        <v>7600</v>
      </c>
      <c r="DM499">
        <v>1</v>
      </c>
      <c r="DN499">
        <v>0.19</v>
      </c>
      <c r="DO499">
        <v>74</v>
      </c>
      <c r="DP499">
        <v>3800</v>
      </c>
    </row>
    <row r="500" spans="93:120" x14ac:dyDescent="0.25">
      <c r="CO500" t="s">
        <v>637</v>
      </c>
      <c r="CP500" t="s">
        <v>6</v>
      </c>
      <c r="CQ500" t="s">
        <v>97</v>
      </c>
      <c r="CR500">
        <v>46163</v>
      </c>
      <c r="CS500">
        <v>1</v>
      </c>
      <c r="CT500">
        <v>1</v>
      </c>
      <c r="CV500">
        <v>1</v>
      </c>
      <c r="CX500">
        <v>2.3148148148148147E-5</v>
      </c>
      <c r="CY500">
        <v>2.3148148148148147E-5</v>
      </c>
      <c r="CZ500">
        <v>0.20829861111111111</v>
      </c>
      <c r="DA500">
        <v>0.14251157407407408</v>
      </c>
      <c r="DB500">
        <v>158</v>
      </c>
      <c r="DC500">
        <v>206</v>
      </c>
      <c r="DD500">
        <v>25</v>
      </c>
      <c r="DE500">
        <v>1.72</v>
      </c>
      <c r="DF500">
        <v>22818</v>
      </c>
      <c r="DG500">
        <v>0.15820000000000001</v>
      </c>
      <c r="DH500">
        <v>1</v>
      </c>
      <c r="DI500">
        <v>0.04</v>
      </c>
      <c r="DJ500">
        <v>500</v>
      </c>
      <c r="DK500">
        <v>500</v>
      </c>
      <c r="DL500">
        <v>500</v>
      </c>
      <c r="DM500">
        <v>1</v>
      </c>
      <c r="DN500">
        <v>0.14169999999999999</v>
      </c>
      <c r="DO500">
        <v>74</v>
      </c>
      <c r="DP500">
        <v>500</v>
      </c>
    </row>
    <row r="501" spans="93:120" x14ac:dyDescent="0.25">
      <c r="CO501" t="s">
        <v>637</v>
      </c>
      <c r="CP501" t="s">
        <v>6</v>
      </c>
      <c r="CQ501" t="s">
        <v>97</v>
      </c>
      <c r="CR501">
        <v>46171</v>
      </c>
      <c r="CS501">
        <v>1</v>
      </c>
      <c r="CT501">
        <v>1</v>
      </c>
      <c r="CV501">
        <v>1</v>
      </c>
      <c r="CX501">
        <v>3.4722222222222222E-5</v>
      </c>
      <c r="CY501">
        <v>3.4722222222222222E-5</v>
      </c>
      <c r="CZ501">
        <v>0.14019675925925926</v>
      </c>
      <c r="DA501">
        <v>0.22409722222222223</v>
      </c>
      <c r="DB501">
        <v>131</v>
      </c>
      <c r="DC501">
        <v>216</v>
      </c>
      <c r="DD501">
        <v>14</v>
      </c>
      <c r="DE501" t="s">
        <v>708</v>
      </c>
      <c r="DF501">
        <v>16264</v>
      </c>
      <c r="DG501">
        <v>0.1069</v>
      </c>
      <c r="DH501">
        <v>2</v>
      </c>
      <c r="DI501">
        <v>0.1429</v>
      </c>
      <c r="DJ501">
        <v>5500</v>
      </c>
      <c r="DK501">
        <v>2750</v>
      </c>
      <c r="DL501">
        <v>4500</v>
      </c>
      <c r="DM501">
        <v>0.81820000000000004</v>
      </c>
      <c r="DN501">
        <v>0.20330000000000001</v>
      </c>
      <c r="DO501">
        <v>74</v>
      </c>
      <c r="DP501">
        <v>4500</v>
      </c>
    </row>
    <row r="502" spans="93:120" x14ac:dyDescent="0.25">
      <c r="CO502" t="s">
        <v>637</v>
      </c>
      <c r="CP502" t="s">
        <v>6</v>
      </c>
      <c r="CQ502" t="s">
        <v>34</v>
      </c>
      <c r="CR502">
        <v>46148</v>
      </c>
      <c r="CS502">
        <v>1</v>
      </c>
      <c r="CT502">
        <v>1</v>
      </c>
      <c r="CV502">
        <v>1</v>
      </c>
      <c r="CX502">
        <v>3.2175925925925926E-3</v>
      </c>
      <c r="CY502">
        <v>3.2175925925925926E-3</v>
      </c>
      <c r="CZ502">
        <v>0.24976851851851853</v>
      </c>
      <c r="DA502">
        <v>8.5439814814814816E-2</v>
      </c>
      <c r="DB502">
        <v>122</v>
      </c>
      <c r="DC502">
        <v>158</v>
      </c>
      <c r="DD502">
        <v>12</v>
      </c>
      <c r="DE502" t="s">
        <v>759</v>
      </c>
      <c r="DF502">
        <v>25138</v>
      </c>
      <c r="DG502">
        <v>9.8400000000000001E-2</v>
      </c>
      <c r="DH502">
        <v>1</v>
      </c>
      <c r="DI502">
        <v>8.3299999999999999E-2</v>
      </c>
      <c r="DJ502">
        <v>19400</v>
      </c>
      <c r="DK502">
        <v>19400</v>
      </c>
      <c r="DL502">
        <v>19400</v>
      </c>
      <c r="DM502">
        <v>1</v>
      </c>
      <c r="DN502">
        <v>0.35699999999999998</v>
      </c>
      <c r="DO502">
        <v>74</v>
      </c>
      <c r="DP502">
        <v>19400</v>
      </c>
    </row>
    <row r="503" spans="93:120" x14ac:dyDescent="0.25">
      <c r="CO503" t="s">
        <v>637</v>
      </c>
      <c r="CP503" t="s">
        <v>7</v>
      </c>
      <c r="CQ503" t="s">
        <v>18</v>
      </c>
      <c r="CR503">
        <v>46150</v>
      </c>
      <c r="CS503">
        <v>1</v>
      </c>
      <c r="CT503">
        <v>1</v>
      </c>
      <c r="CV503">
        <v>1</v>
      </c>
      <c r="CX503">
        <v>1.261574074074074E-3</v>
      </c>
      <c r="CY503">
        <v>1.261574074074074E-3</v>
      </c>
      <c r="CZ503">
        <v>0.22721064814814815</v>
      </c>
      <c r="DA503">
        <v>9.1886574074074079E-2</v>
      </c>
      <c r="DB503">
        <v>146</v>
      </c>
      <c r="DC503">
        <v>298</v>
      </c>
      <c r="DD503">
        <v>10</v>
      </c>
      <c r="DE503">
        <v>1</v>
      </c>
      <c r="DF503">
        <v>18738</v>
      </c>
      <c r="DG503">
        <v>6.8500000000000005E-2</v>
      </c>
      <c r="DO503">
        <v>74</v>
      </c>
    </row>
    <row r="504" spans="93:120" x14ac:dyDescent="0.25">
      <c r="CO504" t="s">
        <v>637</v>
      </c>
      <c r="CP504" t="s">
        <v>7</v>
      </c>
      <c r="CQ504" t="s">
        <v>18</v>
      </c>
      <c r="CR504">
        <v>46153</v>
      </c>
      <c r="CS504">
        <v>1</v>
      </c>
      <c r="CT504">
        <v>1</v>
      </c>
      <c r="CX504">
        <v>4.0856481481481481E-3</v>
      </c>
      <c r="CY504">
        <v>4.0856481481481481E-3</v>
      </c>
      <c r="CZ504">
        <v>0.19758101851851853</v>
      </c>
      <c r="DA504">
        <v>0.10880787037037037</v>
      </c>
      <c r="DB504">
        <v>116</v>
      </c>
      <c r="DC504">
        <v>242</v>
      </c>
      <c r="DD504">
        <v>13</v>
      </c>
      <c r="DE504" t="s">
        <v>714</v>
      </c>
      <c r="DF504">
        <v>45457</v>
      </c>
      <c r="DG504">
        <v>0.11210000000000001</v>
      </c>
      <c r="DH504">
        <v>1</v>
      </c>
      <c r="DI504">
        <v>7.6899999999999996E-2</v>
      </c>
      <c r="DJ504">
        <v>500</v>
      </c>
      <c r="DK504">
        <v>500</v>
      </c>
      <c r="DO504">
        <v>74</v>
      </c>
    </row>
    <row r="505" spans="93:120" x14ac:dyDescent="0.25">
      <c r="CO505" t="s">
        <v>637</v>
      </c>
      <c r="CP505" t="s">
        <v>7</v>
      </c>
      <c r="CQ505" t="s">
        <v>18</v>
      </c>
      <c r="CR505">
        <v>46167</v>
      </c>
      <c r="CS505">
        <v>1</v>
      </c>
      <c r="CT505">
        <v>1</v>
      </c>
      <c r="CX505">
        <v>4.1550925925925922E-3</v>
      </c>
      <c r="CY505">
        <v>4.1550925925925922E-3</v>
      </c>
      <c r="CZ505">
        <v>0.20177083333333334</v>
      </c>
      <c r="DA505">
        <v>0.12990740740740742</v>
      </c>
      <c r="DB505">
        <v>152</v>
      </c>
      <c r="DC505">
        <v>300</v>
      </c>
      <c r="DD505">
        <v>5</v>
      </c>
      <c r="DE505">
        <v>1.4</v>
      </c>
      <c r="DF505">
        <v>32177</v>
      </c>
      <c r="DG505">
        <v>3.2899999999999999E-2</v>
      </c>
      <c r="DO505">
        <v>74</v>
      </c>
    </row>
    <row r="506" spans="93:120" x14ac:dyDescent="0.25">
      <c r="CO506" t="s">
        <v>637</v>
      </c>
      <c r="CP506" t="s">
        <v>7</v>
      </c>
      <c r="CQ506" t="s">
        <v>18</v>
      </c>
      <c r="CR506">
        <v>46171</v>
      </c>
      <c r="CS506">
        <v>1</v>
      </c>
      <c r="CT506">
        <v>1</v>
      </c>
      <c r="CV506">
        <v>1</v>
      </c>
      <c r="CX506">
        <v>2.7777777777777778E-4</v>
      </c>
      <c r="CY506">
        <v>2.7777777777777778E-4</v>
      </c>
      <c r="CZ506">
        <v>0.14877314814814815</v>
      </c>
      <c r="DA506">
        <v>0.18244212962962963</v>
      </c>
      <c r="DB506">
        <v>90</v>
      </c>
      <c r="DC506">
        <v>231</v>
      </c>
      <c r="DD506">
        <v>23</v>
      </c>
      <c r="DE506" t="s">
        <v>859</v>
      </c>
      <c r="DF506">
        <v>25210</v>
      </c>
      <c r="DG506">
        <v>0.25559999999999999</v>
      </c>
      <c r="DH506">
        <v>1</v>
      </c>
      <c r="DI506">
        <v>4.3499999999999997E-2</v>
      </c>
      <c r="DJ506">
        <v>900</v>
      </c>
      <c r="DK506">
        <v>900</v>
      </c>
      <c r="DL506">
        <v>900</v>
      </c>
      <c r="DM506">
        <v>1</v>
      </c>
      <c r="DN506">
        <v>0.16669999999999999</v>
      </c>
      <c r="DO506">
        <v>74</v>
      </c>
      <c r="DP506">
        <v>900</v>
      </c>
    </row>
    <row r="507" spans="93:120" x14ac:dyDescent="0.25">
      <c r="CO507" t="s">
        <v>637</v>
      </c>
      <c r="CP507" t="s">
        <v>7</v>
      </c>
      <c r="CQ507" t="s">
        <v>60</v>
      </c>
      <c r="CR507">
        <v>46149</v>
      </c>
      <c r="CS507">
        <v>1</v>
      </c>
      <c r="CT507">
        <v>1</v>
      </c>
      <c r="CU507">
        <v>1</v>
      </c>
      <c r="CX507">
        <v>7.951388888888888E-3</v>
      </c>
      <c r="CY507">
        <v>7.951388888888888E-3</v>
      </c>
      <c r="CZ507">
        <v>0.22271990740740741</v>
      </c>
      <c r="DA507">
        <v>7.8067129629629625E-2</v>
      </c>
      <c r="DB507">
        <v>134</v>
      </c>
      <c r="DC507">
        <v>170</v>
      </c>
      <c r="DD507">
        <v>7</v>
      </c>
      <c r="DE507" t="s">
        <v>806</v>
      </c>
      <c r="DF507">
        <v>20644</v>
      </c>
      <c r="DG507">
        <v>5.2200000000000003E-2</v>
      </c>
      <c r="DO507">
        <v>74</v>
      </c>
    </row>
    <row r="508" spans="93:120" x14ac:dyDescent="0.25">
      <c r="CO508" t="s">
        <v>637</v>
      </c>
      <c r="CP508" t="s">
        <v>7</v>
      </c>
      <c r="CQ508" t="s">
        <v>60</v>
      </c>
      <c r="CR508">
        <v>46154</v>
      </c>
      <c r="CS508">
        <v>1</v>
      </c>
      <c r="CT508">
        <v>1</v>
      </c>
      <c r="CV508">
        <v>1</v>
      </c>
      <c r="CX508">
        <v>2.8935185185185184E-4</v>
      </c>
      <c r="CY508">
        <v>2.8935185185185184E-4</v>
      </c>
      <c r="CZ508">
        <v>0.29071759259259261</v>
      </c>
      <c r="DA508">
        <v>0.11015046296296296</v>
      </c>
      <c r="DB508">
        <v>163</v>
      </c>
      <c r="DC508">
        <v>226</v>
      </c>
      <c r="DD508">
        <v>8</v>
      </c>
      <c r="DE508">
        <v>1.75</v>
      </c>
      <c r="DF508">
        <v>15249</v>
      </c>
      <c r="DG508">
        <v>4.9099999999999998E-2</v>
      </c>
      <c r="DO508">
        <v>74</v>
      </c>
    </row>
    <row r="509" spans="93:120" x14ac:dyDescent="0.25">
      <c r="CO509" t="s">
        <v>637</v>
      </c>
      <c r="CP509" t="s">
        <v>7</v>
      </c>
      <c r="CQ509" t="s">
        <v>61</v>
      </c>
      <c r="CR509">
        <v>46148</v>
      </c>
      <c r="CS509">
        <v>1</v>
      </c>
      <c r="CT509">
        <v>1</v>
      </c>
      <c r="CV509">
        <v>1</v>
      </c>
      <c r="CX509">
        <v>2.3148148148148147E-5</v>
      </c>
      <c r="CY509">
        <v>2.3148148148148147E-5</v>
      </c>
      <c r="CZ509">
        <v>0.21653935185185186</v>
      </c>
      <c r="DA509">
        <v>9.9837962962962962E-2</v>
      </c>
      <c r="DB509">
        <v>83</v>
      </c>
      <c r="DC509">
        <v>256</v>
      </c>
      <c r="DD509">
        <v>21</v>
      </c>
      <c r="DE509" t="s">
        <v>681</v>
      </c>
      <c r="DF509">
        <v>35072</v>
      </c>
      <c r="DG509">
        <v>0.253</v>
      </c>
      <c r="DO509">
        <v>74</v>
      </c>
    </row>
    <row r="510" spans="93:120" x14ac:dyDescent="0.25">
      <c r="CO510" t="s">
        <v>637</v>
      </c>
      <c r="CP510" t="s">
        <v>7</v>
      </c>
      <c r="CQ510" t="s">
        <v>61</v>
      </c>
      <c r="CR510">
        <v>46167</v>
      </c>
      <c r="CS510">
        <v>1</v>
      </c>
      <c r="CT510">
        <v>1</v>
      </c>
      <c r="CU510">
        <v>1</v>
      </c>
      <c r="CX510">
        <v>0.2635763888888889</v>
      </c>
      <c r="CY510">
        <v>0.2635763888888889</v>
      </c>
      <c r="CZ510">
        <v>4.2314814814814812E-2</v>
      </c>
      <c r="DA510">
        <v>6.1180555555555557E-2</v>
      </c>
      <c r="DB510">
        <v>35</v>
      </c>
      <c r="DC510">
        <v>89</v>
      </c>
      <c r="DD510">
        <v>7</v>
      </c>
      <c r="DE510" t="s">
        <v>806</v>
      </c>
      <c r="DF510">
        <v>71239</v>
      </c>
      <c r="DG510">
        <v>0.2</v>
      </c>
      <c r="DO510">
        <v>74</v>
      </c>
    </row>
    <row r="511" spans="93:120" x14ac:dyDescent="0.25">
      <c r="CO511" t="s">
        <v>637</v>
      </c>
      <c r="CP511" t="s">
        <v>7</v>
      </c>
      <c r="CQ511" t="s">
        <v>80</v>
      </c>
      <c r="CR511">
        <v>46148</v>
      </c>
      <c r="CS511">
        <v>1</v>
      </c>
      <c r="CT511">
        <v>1</v>
      </c>
      <c r="CV511">
        <v>1</v>
      </c>
      <c r="CX511">
        <v>2.3148148148148149E-4</v>
      </c>
      <c r="CY511">
        <v>2.3148148148148149E-4</v>
      </c>
      <c r="CZ511">
        <v>0.21785879629629629</v>
      </c>
      <c r="DA511">
        <v>9.4618055555555552E-2</v>
      </c>
      <c r="DB511">
        <v>123</v>
      </c>
      <c r="DC511">
        <v>249</v>
      </c>
      <c r="DD511">
        <v>13</v>
      </c>
      <c r="DE511" t="s">
        <v>730</v>
      </c>
      <c r="DF511">
        <v>48490</v>
      </c>
      <c r="DG511">
        <v>0.1057</v>
      </c>
      <c r="DO511">
        <v>74</v>
      </c>
    </row>
    <row r="512" spans="93:120" x14ac:dyDescent="0.25">
      <c r="CO512" t="s">
        <v>637</v>
      </c>
      <c r="CP512" t="s">
        <v>7</v>
      </c>
      <c r="CQ512" t="s">
        <v>12</v>
      </c>
      <c r="CR512">
        <v>46171</v>
      </c>
      <c r="CS512">
        <v>1</v>
      </c>
      <c r="CT512">
        <v>1</v>
      </c>
      <c r="CV512">
        <v>1</v>
      </c>
      <c r="CX512">
        <v>2.3148148148148149E-4</v>
      </c>
      <c r="CY512">
        <v>2.3148148148148149E-4</v>
      </c>
      <c r="CZ512">
        <v>7.9247685185185185E-2</v>
      </c>
      <c r="DA512">
        <v>0.29365740740740742</v>
      </c>
      <c r="DB512">
        <v>95</v>
      </c>
      <c r="DC512">
        <v>266</v>
      </c>
      <c r="DD512">
        <v>19</v>
      </c>
      <c r="DE512" t="s">
        <v>795</v>
      </c>
      <c r="DF512">
        <v>24580</v>
      </c>
      <c r="DG512">
        <v>0.2</v>
      </c>
      <c r="DH512">
        <v>3</v>
      </c>
      <c r="DI512">
        <v>0.15790000000000001</v>
      </c>
      <c r="DJ512">
        <v>9100</v>
      </c>
      <c r="DK512">
        <v>3033</v>
      </c>
      <c r="DL512">
        <v>8000</v>
      </c>
      <c r="DM512">
        <v>0.87909999999999999</v>
      </c>
      <c r="DN512">
        <v>0.18970000000000001</v>
      </c>
      <c r="DO512">
        <v>74</v>
      </c>
      <c r="DP512">
        <v>4000</v>
      </c>
    </row>
    <row r="513" spans="93:120" x14ac:dyDescent="0.25">
      <c r="CO513" t="s">
        <v>637</v>
      </c>
      <c r="CP513" t="s">
        <v>7</v>
      </c>
      <c r="CQ513" t="s">
        <v>51</v>
      </c>
      <c r="CR513">
        <v>46148</v>
      </c>
      <c r="CS513">
        <v>1</v>
      </c>
      <c r="CT513">
        <v>1</v>
      </c>
      <c r="CV513">
        <v>1</v>
      </c>
      <c r="CX513">
        <v>3.4722222222222222E-5</v>
      </c>
      <c r="CY513">
        <v>3.4722222222222222E-5</v>
      </c>
      <c r="CZ513">
        <v>0.22430555555555556</v>
      </c>
      <c r="DA513">
        <v>9.4490740740740736E-2</v>
      </c>
      <c r="DB513">
        <v>88</v>
      </c>
      <c r="DC513">
        <v>246</v>
      </c>
      <c r="DD513">
        <v>13</v>
      </c>
      <c r="DE513" t="s">
        <v>737</v>
      </c>
      <c r="DF513">
        <v>25127</v>
      </c>
      <c r="DG513">
        <v>0.1477</v>
      </c>
      <c r="DO513">
        <v>74</v>
      </c>
    </row>
    <row r="514" spans="93:120" x14ac:dyDescent="0.25">
      <c r="CO514" t="s">
        <v>637</v>
      </c>
      <c r="CP514" t="s">
        <v>7</v>
      </c>
      <c r="CQ514" t="s">
        <v>51</v>
      </c>
      <c r="CR514">
        <v>46149</v>
      </c>
      <c r="CS514">
        <v>1</v>
      </c>
      <c r="CT514">
        <v>1</v>
      </c>
      <c r="CU514">
        <v>1</v>
      </c>
      <c r="CX514">
        <v>1.1400462962962963E-2</v>
      </c>
      <c r="CY514">
        <v>1.1400462962962963E-2</v>
      </c>
      <c r="CZ514">
        <v>0.22746527777777778</v>
      </c>
      <c r="DA514">
        <v>9.4097222222222221E-2</v>
      </c>
      <c r="DB514">
        <v>60</v>
      </c>
      <c r="DC514">
        <v>138</v>
      </c>
      <c r="DD514">
        <v>15</v>
      </c>
      <c r="DE514" t="s">
        <v>860</v>
      </c>
      <c r="DF514">
        <v>17647</v>
      </c>
      <c r="DG514">
        <v>0.25</v>
      </c>
      <c r="DO514">
        <v>74</v>
      </c>
    </row>
    <row r="515" spans="93:120" x14ac:dyDescent="0.25">
      <c r="CO515" t="s">
        <v>637</v>
      </c>
      <c r="CP515" t="s">
        <v>7</v>
      </c>
      <c r="CQ515" t="s">
        <v>51</v>
      </c>
      <c r="CR515">
        <v>46150</v>
      </c>
      <c r="CS515">
        <v>1</v>
      </c>
      <c r="CT515">
        <v>1</v>
      </c>
      <c r="CV515">
        <v>1</v>
      </c>
      <c r="CX515">
        <v>0</v>
      </c>
      <c r="CY515">
        <v>0</v>
      </c>
      <c r="CZ515">
        <v>0.22849537037037038</v>
      </c>
      <c r="DA515">
        <v>8.0243055555555554E-2</v>
      </c>
      <c r="DB515">
        <v>53</v>
      </c>
      <c r="DC515">
        <v>152</v>
      </c>
      <c r="DD515">
        <v>10</v>
      </c>
      <c r="DE515">
        <v>1.2</v>
      </c>
      <c r="DF515">
        <v>9811</v>
      </c>
      <c r="DG515">
        <v>0.18870000000000001</v>
      </c>
      <c r="DO515">
        <v>74</v>
      </c>
    </row>
    <row r="516" spans="93:120" x14ac:dyDescent="0.25">
      <c r="CO516" t="s">
        <v>637</v>
      </c>
      <c r="CP516" t="s">
        <v>7</v>
      </c>
      <c r="CQ516" t="s">
        <v>51</v>
      </c>
      <c r="CR516">
        <v>46156</v>
      </c>
      <c r="CS516">
        <v>1</v>
      </c>
      <c r="CT516">
        <v>1</v>
      </c>
      <c r="CU516">
        <v>1</v>
      </c>
      <c r="CX516">
        <v>7.7083333333333335E-3</v>
      </c>
      <c r="CY516">
        <v>7.7083333333333335E-3</v>
      </c>
      <c r="CZ516">
        <v>0.19290509259259259</v>
      </c>
      <c r="DA516">
        <v>0.12993055555555555</v>
      </c>
      <c r="DB516">
        <v>76</v>
      </c>
      <c r="DC516">
        <v>179</v>
      </c>
      <c r="DD516">
        <v>8</v>
      </c>
      <c r="DE516">
        <v>1.375</v>
      </c>
      <c r="DF516">
        <v>35118</v>
      </c>
      <c r="DG516">
        <v>0.1053</v>
      </c>
      <c r="DO516">
        <v>74</v>
      </c>
    </row>
    <row r="517" spans="93:120" x14ac:dyDescent="0.25">
      <c r="CO517" t="s">
        <v>637</v>
      </c>
      <c r="CP517" t="s">
        <v>7</v>
      </c>
      <c r="CQ517" t="s">
        <v>26</v>
      </c>
      <c r="CR517">
        <v>46148</v>
      </c>
      <c r="CS517">
        <v>1</v>
      </c>
      <c r="CT517">
        <v>1</v>
      </c>
      <c r="CV517">
        <v>1</v>
      </c>
      <c r="CX517">
        <v>2.3148148148148149E-4</v>
      </c>
      <c r="CY517">
        <v>2.3148148148148149E-4</v>
      </c>
      <c r="CZ517">
        <v>0.24675925925925926</v>
      </c>
      <c r="DA517">
        <v>7.6064814814814821E-2</v>
      </c>
      <c r="DB517">
        <v>177</v>
      </c>
      <c r="DC517">
        <v>363</v>
      </c>
      <c r="DD517">
        <v>22</v>
      </c>
      <c r="DE517" t="s">
        <v>850</v>
      </c>
      <c r="DF517">
        <v>30852</v>
      </c>
      <c r="DG517">
        <v>0.12429999999999999</v>
      </c>
      <c r="DO517">
        <v>74</v>
      </c>
    </row>
    <row r="518" spans="93:120" x14ac:dyDescent="0.25">
      <c r="CO518" t="s">
        <v>637</v>
      </c>
      <c r="CP518" t="s">
        <v>7</v>
      </c>
      <c r="CQ518" t="s">
        <v>26</v>
      </c>
      <c r="CR518">
        <v>46150</v>
      </c>
      <c r="CS518">
        <v>1</v>
      </c>
      <c r="CT518">
        <v>1</v>
      </c>
      <c r="CV518">
        <v>1</v>
      </c>
      <c r="CX518">
        <v>4.6296296296296294E-5</v>
      </c>
      <c r="CY518">
        <v>4.6296296296296294E-5</v>
      </c>
      <c r="CZ518">
        <v>0.21922453703703704</v>
      </c>
      <c r="DA518">
        <v>7.7499999999999999E-2</v>
      </c>
      <c r="DB518">
        <v>133</v>
      </c>
      <c r="DC518">
        <v>298</v>
      </c>
      <c r="DD518">
        <v>21</v>
      </c>
      <c r="DE518" t="s">
        <v>861</v>
      </c>
      <c r="DF518">
        <v>20716</v>
      </c>
      <c r="DG518">
        <v>0.15790000000000001</v>
      </c>
      <c r="DO518">
        <v>74</v>
      </c>
    </row>
    <row r="519" spans="93:120" x14ac:dyDescent="0.25">
      <c r="CO519" t="s">
        <v>637</v>
      </c>
      <c r="CP519" t="s">
        <v>7</v>
      </c>
      <c r="CQ519" t="s">
        <v>26</v>
      </c>
      <c r="CR519">
        <v>46154</v>
      </c>
      <c r="CS519">
        <v>1</v>
      </c>
      <c r="CT519">
        <v>1</v>
      </c>
      <c r="CV519">
        <v>1</v>
      </c>
      <c r="CX519">
        <v>4.6296296296296294E-5</v>
      </c>
      <c r="CY519">
        <v>4.6296296296296294E-5</v>
      </c>
      <c r="CZ519">
        <v>0.32217592592592592</v>
      </c>
      <c r="DA519">
        <v>0.12153935185185186</v>
      </c>
      <c r="DB519">
        <v>159</v>
      </c>
      <c r="DC519">
        <v>337</v>
      </c>
      <c r="DD519">
        <v>35</v>
      </c>
      <c r="DE519" t="s">
        <v>748</v>
      </c>
      <c r="DF519">
        <v>32479</v>
      </c>
      <c r="DG519">
        <v>0.22009999999999999</v>
      </c>
      <c r="DO519">
        <v>74</v>
      </c>
    </row>
    <row r="520" spans="93:120" x14ac:dyDescent="0.25">
      <c r="CO520" t="s">
        <v>637</v>
      </c>
      <c r="CP520" t="s">
        <v>7</v>
      </c>
      <c r="CQ520" t="s">
        <v>75</v>
      </c>
      <c r="CR520">
        <v>46148</v>
      </c>
      <c r="CS520">
        <v>1</v>
      </c>
      <c r="CT520">
        <v>1</v>
      </c>
      <c r="CV520">
        <v>1</v>
      </c>
      <c r="CX520">
        <v>4.6296296296296294E-5</v>
      </c>
      <c r="CY520">
        <v>4.6296296296296294E-5</v>
      </c>
      <c r="CZ520">
        <v>0.20689814814814814</v>
      </c>
      <c r="DA520">
        <v>0.10263888888888889</v>
      </c>
      <c r="DB520">
        <v>86</v>
      </c>
      <c r="DC520">
        <v>190</v>
      </c>
      <c r="DD520">
        <v>10</v>
      </c>
      <c r="DE520">
        <v>1.8</v>
      </c>
      <c r="DF520">
        <v>43226</v>
      </c>
      <c r="DG520">
        <v>0.1163</v>
      </c>
      <c r="DO520">
        <v>74</v>
      </c>
    </row>
    <row r="521" spans="93:120" x14ac:dyDescent="0.25">
      <c r="CO521" t="s">
        <v>637</v>
      </c>
      <c r="CP521" t="s">
        <v>604</v>
      </c>
      <c r="CQ521" t="s">
        <v>109</v>
      </c>
      <c r="CR521">
        <v>46160</v>
      </c>
      <c r="CS521">
        <v>1</v>
      </c>
      <c r="CT521">
        <v>1</v>
      </c>
      <c r="CV521">
        <v>1</v>
      </c>
      <c r="CX521">
        <v>1.3773148148148147E-3</v>
      </c>
      <c r="CY521">
        <v>1.3773148148148147E-3</v>
      </c>
      <c r="CZ521">
        <v>0.16581018518518517</v>
      </c>
      <c r="DA521">
        <v>0.16325231481481481</v>
      </c>
      <c r="DB521">
        <v>76</v>
      </c>
      <c r="DC521">
        <v>151</v>
      </c>
      <c r="DD521">
        <v>21</v>
      </c>
      <c r="DE521" t="s">
        <v>848</v>
      </c>
      <c r="DF521">
        <v>28623</v>
      </c>
      <c r="DG521">
        <v>0.27629999999999999</v>
      </c>
      <c r="DH521">
        <v>2</v>
      </c>
      <c r="DI521">
        <v>9.5200000000000007E-2</v>
      </c>
      <c r="DJ521">
        <v>3000</v>
      </c>
      <c r="DK521">
        <v>1500</v>
      </c>
      <c r="DL521">
        <v>2500</v>
      </c>
      <c r="DM521">
        <v>0.83330000000000004</v>
      </c>
      <c r="DN521">
        <v>0.1832</v>
      </c>
      <c r="DO521">
        <v>74</v>
      </c>
      <c r="DP521">
        <v>2500</v>
      </c>
    </row>
    <row r="522" spans="93:120" x14ac:dyDescent="0.25">
      <c r="CO522" t="s">
        <v>637</v>
      </c>
      <c r="CP522" t="s">
        <v>604</v>
      </c>
      <c r="CQ522" t="s">
        <v>109</v>
      </c>
      <c r="CR522">
        <v>46162</v>
      </c>
      <c r="CS522">
        <v>1</v>
      </c>
      <c r="CT522">
        <v>1</v>
      </c>
      <c r="CV522">
        <v>1</v>
      </c>
      <c r="CX522">
        <v>3.425925925925926E-3</v>
      </c>
      <c r="CY522">
        <v>3.425925925925926E-3</v>
      </c>
      <c r="CZ522">
        <v>0.23105324074074074</v>
      </c>
      <c r="DA522">
        <v>0.13972222222222222</v>
      </c>
      <c r="DB522">
        <v>87</v>
      </c>
      <c r="DC522">
        <v>117</v>
      </c>
      <c r="DD522">
        <v>16</v>
      </c>
      <c r="DE522">
        <v>1.8125</v>
      </c>
      <c r="DF522">
        <v>21949</v>
      </c>
      <c r="DG522">
        <v>0.18390000000000001</v>
      </c>
      <c r="DO522">
        <v>74</v>
      </c>
    </row>
    <row r="523" spans="93:120" x14ac:dyDescent="0.25">
      <c r="CO523" t="s">
        <v>637</v>
      </c>
      <c r="CP523" t="s">
        <v>604</v>
      </c>
      <c r="CQ523" t="s">
        <v>41</v>
      </c>
      <c r="CR523">
        <v>46162</v>
      </c>
      <c r="CS523">
        <v>1</v>
      </c>
      <c r="CT523">
        <v>1</v>
      </c>
      <c r="CV523">
        <v>1</v>
      </c>
      <c r="CX523">
        <v>2.7777777777777778E-4</v>
      </c>
      <c r="CY523">
        <v>2.7777777777777778E-4</v>
      </c>
      <c r="CZ523">
        <v>0.18309027777777778</v>
      </c>
      <c r="DA523">
        <v>0.15817129629629631</v>
      </c>
      <c r="DB523">
        <v>73</v>
      </c>
      <c r="DC523">
        <v>182</v>
      </c>
      <c r="DD523">
        <v>16</v>
      </c>
      <c r="DE523">
        <v>1.625</v>
      </c>
      <c r="DF523">
        <v>9839</v>
      </c>
      <c r="DG523">
        <v>0.21920000000000001</v>
      </c>
      <c r="DO523">
        <v>74</v>
      </c>
    </row>
    <row r="524" spans="93:120" x14ac:dyDescent="0.25">
      <c r="CO524" t="s">
        <v>637</v>
      </c>
      <c r="CP524" t="s">
        <v>604</v>
      </c>
      <c r="CQ524" t="s">
        <v>495</v>
      </c>
      <c r="CR524">
        <v>46146</v>
      </c>
      <c r="CS524">
        <v>1</v>
      </c>
      <c r="CT524">
        <v>1</v>
      </c>
      <c r="CU524">
        <v>1</v>
      </c>
      <c r="CX524">
        <v>5.6481481481481478E-3</v>
      </c>
      <c r="CY524">
        <v>5.6481481481481478E-3</v>
      </c>
      <c r="CZ524">
        <v>0.21358796296296295</v>
      </c>
      <c r="DA524">
        <v>0.11091435185185185</v>
      </c>
      <c r="DB524">
        <v>91</v>
      </c>
      <c r="DC524">
        <v>177</v>
      </c>
      <c r="DD524">
        <v>31</v>
      </c>
      <c r="DE524" t="s">
        <v>849</v>
      </c>
      <c r="DF524">
        <v>22403</v>
      </c>
      <c r="DG524">
        <v>0.3407</v>
      </c>
      <c r="DH524">
        <v>13</v>
      </c>
      <c r="DI524">
        <v>0.4194</v>
      </c>
      <c r="DJ524">
        <v>7440</v>
      </c>
      <c r="DK524">
        <v>572</v>
      </c>
      <c r="DL524">
        <v>4460</v>
      </c>
      <c r="DM524">
        <v>0.59950000000000003</v>
      </c>
      <c r="DN524">
        <v>0.622</v>
      </c>
      <c r="DO524">
        <v>74</v>
      </c>
      <c r="DP524">
        <v>446</v>
      </c>
    </row>
    <row r="525" spans="93:120" x14ac:dyDescent="0.25">
      <c r="CO525" t="s">
        <v>637</v>
      </c>
      <c r="CP525" t="s">
        <v>604</v>
      </c>
      <c r="CQ525" t="s">
        <v>600</v>
      </c>
      <c r="CR525">
        <v>46148</v>
      </c>
      <c r="CS525">
        <v>1</v>
      </c>
      <c r="CT525">
        <v>1</v>
      </c>
      <c r="CV525">
        <v>1</v>
      </c>
      <c r="CX525">
        <v>5.5555555555555556E-4</v>
      </c>
      <c r="CY525">
        <v>5.5555555555555556E-4</v>
      </c>
      <c r="CZ525">
        <v>0.24457175925925925</v>
      </c>
      <c r="DA525">
        <v>9.313657407407408E-2</v>
      </c>
      <c r="DB525">
        <v>111</v>
      </c>
      <c r="DC525">
        <v>227</v>
      </c>
      <c r="DD525">
        <v>30</v>
      </c>
      <c r="DE525" t="s">
        <v>862</v>
      </c>
      <c r="DF525">
        <v>23958</v>
      </c>
      <c r="DG525">
        <v>0.27029999999999998</v>
      </c>
      <c r="DO525">
        <v>74</v>
      </c>
    </row>
    <row r="526" spans="93:120" x14ac:dyDescent="0.25">
      <c r="CO526" t="s">
        <v>637</v>
      </c>
      <c r="CP526" t="s">
        <v>604</v>
      </c>
      <c r="CQ526" t="s">
        <v>600</v>
      </c>
      <c r="CR526">
        <v>46153</v>
      </c>
      <c r="CS526">
        <v>1</v>
      </c>
      <c r="CT526">
        <v>1</v>
      </c>
      <c r="CV526">
        <v>1</v>
      </c>
      <c r="CX526">
        <v>0</v>
      </c>
      <c r="CY526">
        <v>0</v>
      </c>
      <c r="CZ526">
        <v>0.19984953703703703</v>
      </c>
      <c r="DA526">
        <v>9.8935185185185182E-2</v>
      </c>
      <c r="DB526">
        <v>68</v>
      </c>
      <c r="DC526">
        <v>106</v>
      </c>
      <c r="DD526">
        <v>14</v>
      </c>
      <c r="DE526" t="s">
        <v>853</v>
      </c>
      <c r="DF526">
        <v>23512</v>
      </c>
      <c r="DG526">
        <v>0.2059</v>
      </c>
      <c r="DO526">
        <v>74</v>
      </c>
    </row>
    <row r="527" spans="93:120" x14ac:dyDescent="0.25">
      <c r="CO527" t="s">
        <v>637</v>
      </c>
      <c r="CP527" t="s">
        <v>604</v>
      </c>
      <c r="CQ527" t="s">
        <v>600</v>
      </c>
      <c r="CR527">
        <v>46162</v>
      </c>
      <c r="CS527">
        <v>1</v>
      </c>
      <c r="CT527">
        <v>1</v>
      </c>
      <c r="CV527">
        <v>1</v>
      </c>
      <c r="CX527">
        <v>0</v>
      </c>
      <c r="CY527">
        <v>0</v>
      </c>
      <c r="CZ527">
        <v>0.23866898148148147</v>
      </c>
      <c r="DA527">
        <v>0.13421296296296295</v>
      </c>
      <c r="DB527">
        <v>133</v>
      </c>
      <c r="DC527">
        <v>186</v>
      </c>
      <c r="DD527">
        <v>17</v>
      </c>
      <c r="DE527" t="s">
        <v>673</v>
      </c>
      <c r="DF527">
        <v>22867</v>
      </c>
      <c r="DG527">
        <v>0.1278</v>
      </c>
      <c r="DO527">
        <v>74</v>
      </c>
    </row>
    <row r="528" spans="93:120" x14ac:dyDescent="0.25">
      <c r="CO528" t="s">
        <v>637</v>
      </c>
      <c r="CP528" t="s">
        <v>604</v>
      </c>
      <c r="CQ528" t="s">
        <v>49</v>
      </c>
      <c r="CR528">
        <v>46148</v>
      </c>
      <c r="CS528">
        <v>1</v>
      </c>
      <c r="CT528">
        <v>1</v>
      </c>
      <c r="CV528">
        <v>1</v>
      </c>
      <c r="CX528">
        <v>6.9444444444444444E-5</v>
      </c>
      <c r="CY528">
        <v>6.9444444444444444E-5</v>
      </c>
      <c r="CZ528">
        <v>0.20640046296296297</v>
      </c>
      <c r="DA528">
        <v>0.10431712962962963</v>
      </c>
      <c r="DB528">
        <v>79</v>
      </c>
      <c r="DC528">
        <v>136</v>
      </c>
      <c r="DD528">
        <v>4</v>
      </c>
      <c r="DE528">
        <v>1.75</v>
      </c>
      <c r="DF528">
        <v>16518</v>
      </c>
      <c r="DG528">
        <v>5.0599999999999999E-2</v>
      </c>
      <c r="DO528">
        <v>74</v>
      </c>
    </row>
    <row r="529" spans="93:120" x14ac:dyDescent="0.25">
      <c r="CO529" t="s">
        <v>637</v>
      </c>
      <c r="CP529" t="s">
        <v>604</v>
      </c>
      <c r="CQ529" t="s">
        <v>599</v>
      </c>
      <c r="CR529">
        <v>46148</v>
      </c>
      <c r="CS529">
        <v>1</v>
      </c>
      <c r="CT529">
        <v>1</v>
      </c>
      <c r="CV529">
        <v>1</v>
      </c>
      <c r="CX529">
        <v>4.0509259259259258E-4</v>
      </c>
      <c r="CY529">
        <v>4.0509259259259258E-4</v>
      </c>
      <c r="CZ529">
        <v>0.24630787037037036</v>
      </c>
      <c r="DA529">
        <v>7.0057870370370368E-2</v>
      </c>
      <c r="DB529">
        <v>170</v>
      </c>
      <c r="DC529">
        <v>278</v>
      </c>
      <c r="DD529">
        <v>32</v>
      </c>
      <c r="DE529">
        <v>1.90625</v>
      </c>
      <c r="DF529">
        <v>11139</v>
      </c>
      <c r="DG529">
        <v>0.18820000000000001</v>
      </c>
      <c r="DO529">
        <v>74</v>
      </c>
    </row>
    <row r="530" spans="93:120" x14ac:dyDescent="0.25">
      <c r="CO530" t="s">
        <v>637</v>
      </c>
      <c r="CP530" t="s">
        <v>604</v>
      </c>
      <c r="CQ530" t="s">
        <v>599</v>
      </c>
      <c r="CR530">
        <v>46153</v>
      </c>
      <c r="CS530">
        <v>1</v>
      </c>
      <c r="CT530">
        <v>1</v>
      </c>
      <c r="CV530">
        <v>1</v>
      </c>
      <c r="CX530">
        <v>5.7870370370370373E-5</v>
      </c>
      <c r="CY530">
        <v>5.7870370370370373E-5</v>
      </c>
      <c r="CZ530">
        <v>0.18542824074074074</v>
      </c>
      <c r="DA530">
        <v>9.2731481481481484E-2</v>
      </c>
      <c r="DB530">
        <v>96</v>
      </c>
      <c r="DC530">
        <v>113</v>
      </c>
      <c r="DD530">
        <v>32</v>
      </c>
      <c r="DE530">
        <v>1.25</v>
      </c>
      <c r="DF530">
        <v>7350</v>
      </c>
      <c r="DG530">
        <v>0.33329999999999999</v>
      </c>
      <c r="DO530">
        <v>74</v>
      </c>
    </row>
    <row r="531" spans="93:120" x14ac:dyDescent="0.25">
      <c r="CO531" t="s">
        <v>637</v>
      </c>
      <c r="CP531" t="s">
        <v>604</v>
      </c>
      <c r="CQ531" t="s">
        <v>599</v>
      </c>
      <c r="CR531">
        <v>46162</v>
      </c>
      <c r="CS531">
        <v>1</v>
      </c>
      <c r="CT531">
        <v>1</v>
      </c>
      <c r="CV531">
        <v>1</v>
      </c>
      <c r="CX531">
        <v>0</v>
      </c>
      <c r="CY531">
        <v>0</v>
      </c>
      <c r="CZ531">
        <v>0.23197916666666665</v>
      </c>
      <c r="DA531">
        <v>0.12590277777777778</v>
      </c>
      <c r="DB531">
        <v>138</v>
      </c>
      <c r="DC531">
        <v>160</v>
      </c>
      <c r="DD531">
        <v>21</v>
      </c>
      <c r="DE531" t="s">
        <v>733</v>
      </c>
      <c r="DF531">
        <v>14817</v>
      </c>
      <c r="DG531">
        <v>0.1522</v>
      </c>
      <c r="DO531">
        <v>74</v>
      </c>
    </row>
    <row r="532" spans="93:120" x14ac:dyDescent="0.25">
      <c r="CO532" t="s">
        <v>637</v>
      </c>
      <c r="CP532" t="s">
        <v>604</v>
      </c>
      <c r="CQ532" t="s">
        <v>599</v>
      </c>
      <c r="CR532">
        <v>46163</v>
      </c>
      <c r="CS532">
        <v>1</v>
      </c>
      <c r="CT532">
        <v>1</v>
      </c>
      <c r="CV532">
        <v>1</v>
      </c>
      <c r="CX532">
        <v>0</v>
      </c>
      <c r="CY532">
        <v>0</v>
      </c>
      <c r="CZ532">
        <v>0.15261574074074075</v>
      </c>
      <c r="DA532">
        <v>0.1411111111111111</v>
      </c>
      <c r="DB532">
        <v>137</v>
      </c>
      <c r="DC532">
        <v>163</v>
      </c>
      <c r="DD532">
        <v>34</v>
      </c>
      <c r="DE532" t="s">
        <v>807</v>
      </c>
      <c r="DF532">
        <v>16195</v>
      </c>
      <c r="DG532">
        <v>0.2482</v>
      </c>
      <c r="DH532">
        <v>1</v>
      </c>
      <c r="DI532">
        <v>2.9399999999999999E-2</v>
      </c>
      <c r="DJ532">
        <v>200</v>
      </c>
      <c r="DK532">
        <v>200</v>
      </c>
      <c r="DO532">
        <v>74</v>
      </c>
    </row>
    <row r="533" spans="93:120" x14ac:dyDescent="0.25">
      <c r="CO533" t="s">
        <v>637</v>
      </c>
      <c r="CP533" t="s">
        <v>604</v>
      </c>
      <c r="CQ533" t="s">
        <v>599</v>
      </c>
      <c r="CR533">
        <v>46171</v>
      </c>
      <c r="CS533">
        <v>1</v>
      </c>
      <c r="CT533">
        <v>1</v>
      </c>
      <c r="CV533">
        <v>1</v>
      </c>
      <c r="CX533">
        <v>0</v>
      </c>
      <c r="CY533">
        <v>0</v>
      </c>
      <c r="CZ533">
        <v>0.15005787037037038</v>
      </c>
      <c r="DA533">
        <v>0.21424768518518519</v>
      </c>
      <c r="DB533">
        <v>102</v>
      </c>
      <c r="DC533">
        <v>130</v>
      </c>
      <c r="DD533">
        <v>16</v>
      </c>
      <c r="DE533">
        <v>1.625</v>
      </c>
      <c r="DF533">
        <v>7986</v>
      </c>
      <c r="DG533">
        <v>0.15690000000000001</v>
      </c>
      <c r="DH533">
        <v>1</v>
      </c>
      <c r="DI533">
        <v>6.25E-2</v>
      </c>
      <c r="DJ533">
        <v>2000</v>
      </c>
      <c r="DK533">
        <v>2000</v>
      </c>
      <c r="DO533">
        <v>74</v>
      </c>
    </row>
    <row r="534" spans="93:120" x14ac:dyDescent="0.25">
      <c r="CO534" t="s">
        <v>637</v>
      </c>
      <c r="CP534" t="s">
        <v>604</v>
      </c>
      <c r="CQ534" t="s">
        <v>549</v>
      </c>
      <c r="CR534">
        <v>46153</v>
      </c>
      <c r="CS534">
        <v>1</v>
      </c>
      <c r="CT534">
        <v>1</v>
      </c>
      <c r="CV534">
        <v>1</v>
      </c>
      <c r="CX534">
        <v>3.7037037037037035E-4</v>
      </c>
      <c r="CY534">
        <v>3.7037037037037035E-4</v>
      </c>
      <c r="CZ534">
        <v>0.19363425925925926</v>
      </c>
      <c r="DA534">
        <v>0.10655092592592592</v>
      </c>
      <c r="DB534">
        <v>104</v>
      </c>
      <c r="DC534">
        <v>167</v>
      </c>
      <c r="DD534">
        <v>53</v>
      </c>
      <c r="DE534" t="s">
        <v>863</v>
      </c>
      <c r="DF534">
        <v>10545</v>
      </c>
      <c r="DG534">
        <v>0.50960000000000005</v>
      </c>
      <c r="DO534">
        <v>74</v>
      </c>
    </row>
    <row r="535" spans="93:120" x14ac:dyDescent="0.25">
      <c r="CO535" t="s">
        <v>637</v>
      </c>
      <c r="CP535" t="s">
        <v>604</v>
      </c>
      <c r="CQ535" t="s">
        <v>77</v>
      </c>
      <c r="CR535">
        <v>46162</v>
      </c>
      <c r="CS535">
        <v>1</v>
      </c>
      <c r="CT535">
        <v>1</v>
      </c>
      <c r="CV535">
        <v>1</v>
      </c>
      <c r="CX535">
        <v>0</v>
      </c>
      <c r="CY535">
        <v>0</v>
      </c>
      <c r="CZ535">
        <v>0.25900462962962961</v>
      </c>
      <c r="DA535">
        <v>9.9918981481481484E-2</v>
      </c>
      <c r="DB535">
        <v>118</v>
      </c>
      <c r="DC535">
        <v>186</v>
      </c>
      <c r="DD535">
        <v>31</v>
      </c>
      <c r="DE535" t="s">
        <v>777</v>
      </c>
      <c r="DF535">
        <v>19601</v>
      </c>
      <c r="DG535">
        <v>0.26269999999999999</v>
      </c>
      <c r="DO535">
        <v>74</v>
      </c>
    </row>
    <row r="536" spans="93:120" x14ac:dyDescent="0.25">
      <c r="CO536" t="s">
        <v>637</v>
      </c>
      <c r="CP536" t="s">
        <v>604</v>
      </c>
      <c r="CQ536" t="s">
        <v>566</v>
      </c>
      <c r="CR536">
        <v>46153</v>
      </c>
      <c r="CS536">
        <v>1</v>
      </c>
      <c r="CT536">
        <v>1</v>
      </c>
      <c r="CV536">
        <v>1</v>
      </c>
      <c r="CX536">
        <v>2.4305555555555556E-3</v>
      </c>
      <c r="CY536">
        <v>2.4305555555555556E-3</v>
      </c>
      <c r="CZ536">
        <v>0.16921296296296295</v>
      </c>
      <c r="DA536">
        <v>0.14063657407407407</v>
      </c>
      <c r="DB536">
        <v>101</v>
      </c>
      <c r="DC536">
        <v>190</v>
      </c>
      <c r="DD536">
        <v>57</v>
      </c>
      <c r="DE536" t="s">
        <v>864</v>
      </c>
      <c r="DF536">
        <v>5964</v>
      </c>
      <c r="DG536">
        <v>0.56440000000000001</v>
      </c>
      <c r="DO536">
        <v>74</v>
      </c>
    </row>
    <row r="537" spans="93:120" x14ac:dyDescent="0.25">
      <c r="CO537" t="s">
        <v>637</v>
      </c>
      <c r="CP537" t="s">
        <v>604</v>
      </c>
      <c r="CQ537" t="s">
        <v>566</v>
      </c>
      <c r="CR537">
        <v>46154</v>
      </c>
      <c r="CS537">
        <v>1</v>
      </c>
      <c r="CT537">
        <v>1</v>
      </c>
      <c r="CV537">
        <v>1</v>
      </c>
      <c r="CX537">
        <v>2.4421296296296296E-3</v>
      </c>
      <c r="CY537">
        <v>2.4421296296296296E-3</v>
      </c>
      <c r="CZ537">
        <v>0.1603125</v>
      </c>
      <c r="DA537">
        <v>0.11785879629629629</v>
      </c>
      <c r="DB537">
        <v>254</v>
      </c>
      <c r="DC537">
        <v>388</v>
      </c>
      <c r="DD537">
        <v>51</v>
      </c>
      <c r="DE537" t="s">
        <v>865</v>
      </c>
      <c r="DF537">
        <v>8934</v>
      </c>
      <c r="DG537">
        <v>0.20080000000000001</v>
      </c>
      <c r="DH537">
        <v>1</v>
      </c>
      <c r="DI537">
        <v>1.9599999999999999E-2</v>
      </c>
      <c r="DJ537">
        <v>60</v>
      </c>
      <c r="DK537">
        <v>60</v>
      </c>
      <c r="DL537">
        <v>60</v>
      </c>
      <c r="DM537">
        <v>1</v>
      </c>
      <c r="DN537">
        <v>0.59550000000000003</v>
      </c>
      <c r="DO537">
        <v>74</v>
      </c>
      <c r="DP537">
        <v>60</v>
      </c>
    </row>
    <row r="538" spans="93:120" x14ac:dyDescent="0.25">
      <c r="CO538" t="s">
        <v>637</v>
      </c>
      <c r="CP538" t="s">
        <v>604</v>
      </c>
      <c r="CQ538" t="s">
        <v>78</v>
      </c>
      <c r="CR538">
        <v>46148</v>
      </c>
      <c r="CS538">
        <v>1</v>
      </c>
      <c r="CT538">
        <v>1</v>
      </c>
      <c r="CV538">
        <v>1</v>
      </c>
      <c r="CX538">
        <v>0</v>
      </c>
      <c r="CY538">
        <v>0</v>
      </c>
      <c r="CZ538">
        <v>0.22427083333333334</v>
      </c>
      <c r="DA538">
        <v>0.11348379629629629</v>
      </c>
      <c r="DB538">
        <v>91</v>
      </c>
      <c r="DC538">
        <v>204</v>
      </c>
      <c r="DD538">
        <v>30</v>
      </c>
      <c r="DE538" t="s">
        <v>866</v>
      </c>
      <c r="DF538">
        <v>29842</v>
      </c>
      <c r="DG538">
        <v>0.32969999999999999</v>
      </c>
      <c r="DO538">
        <v>74</v>
      </c>
    </row>
    <row r="539" spans="93:120" x14ac:dyDescent="0.25">
      <c r="CO539" t="s">
        <v>637</v>
      </c>
      <c r="CP539" t="s">
        <v>604</v>
      </c>
      <c r="CQ539" t="s">
        <v>78</v>
      </c>
      <c r="CR539">
        <v>46153</v>
      </c>
      <c r="CS539">
        <v>1</v>
      </c>
      <c r="CT539">
        <v>1</v>
      </c>
      <c r="CV539">
        <v>1</v>
      </c>
      <c r="CX539">
        <v>2.1875000000000002E-3</v>
      </c>
      <c r="CY539">
        <v>2.1875000000000002E-3</v>
      </c>
      <c r="CZ539">
        <v>0.18989583333333335</v>
      </c>
      <c r="DA539">
        <v>0.11031249999999999</v>
      </c>
      <c r="DB539">
        <v>59</v>
      </c>
      <c r="DC539">
        <v>130</v>
      </c>
      <c r="DD539">
        <v>22</v>
      </c>
      <c r="DE539" t="s">
        <v>867</v>
      </c>
      <c r="DF539">
        <v>21796</v>
      </c>
      <c r="DG539">
        <v>0.37290000000000001</v>
      </c>
      <c r="DO539">
        <v>74</v>
      </c>
    </row>
    <row r="540" spans="93:120" x14ac:dyDescent="0.25">
      <c r="CO540" t="s">
        <v>637</v>
      </c>
      <c r="CP540" t="s">
        <v>604</v>
      </c>
      <c r="CQ540" t="s">
        <v>48</v>
      </c>
      <c r="CR540">
        <v>46148</v>
      </c>
      <c r="CS540">
        <v>1</v>
      </c>
      <c r="CT540">
        <v>1</v>
      </c>
      <c r="CV540">
        <v>1</v>
      </c>
      <c r="CX540">
        <v>0</v>
      </c>
      <c r="CY540">
        <v>0</v>
      </c>
      <c r="CZ540">
        <v>0.23233796296296297</v>
      </c>
      <c r="DA540">
        <v>0.10356481481481482</v>
      </c>
      <c r="DB540">
        <v>84</v>
      </c>
      <c r="DC540">
        <v>149</v>
      </c>
      <c r="DD540">
        <v>19</v>
      </c>
      <c r="DE540" t="s">
        <v>749</v>
      </c>
      <c r="DF540">
        <v>16323</v>
      </c>
      <c r="DG540">
        <v>0.22620000000000001</v>
      </c>
      <c r="DO540">
        <v>74</v>
      </c>
    </row>
    <row r="541" spans="93:120" x14ac:dyDescent="0.25">
      <c r="CO541" t="s">
        <v>637</v>
      </c>
      <c r="CP541" t="s">
        <v>604</v>
      </c>
      <c r="CQ541" t="s">
        <v>48</v>
      </c>
      <c r="CR541">
        <v>46162</v>
      </c>
      <c r="CS541">
        <v>1</v>
      </c>
      <c r="CT541">
        <v>1</v>
      </c>
      <c r="CV541">
        <v>1</v>
      </c>
      <c r="CX541">
        <v>8.1018518518518516E-5</v>
      </c>
      <c r="CY541">
        <v>8.1018518518518516E-5</v>
      </c>
      <c r="CZ541">
        <v>0.23559027777777777</v>
      </c>
      <c r="DA541">
        <v>0.1436574074074074</v>
      </c>
      <c r="DB541">
        <v>112</v>
      </c>
      <c r="DC541">
        <v>157</v>
      </c>
      <c r="DD541">
        <v>27</v>
      </c>
      <c r="DE541" t="s">
        <v>868</v>
      </c>
      <c r="DF541">
        <v>25353</v>
      </c>
      <c r="DG541">
        <v>0.24110000000000001</v>
      </c>
      <c r="DO541">
        <v>74</v>
      </c>
    </row>
    <row r="542" spans="93:120" x14ac:dyDescent="0.25">
      <c r="CO542" t="s">
        <v>637</v>
      </c>
      <c r="CP542" t="s">
        <v>3</v>
      </c>
      <c r="CQ542" t="s">
        <v>58</v>
      </c>
      <c r="CR542">
        <v>46149</v>
      </c>
      <c r="CS542">
        <v>1</v>
      </c>
      <c r="CT542">
        <v>1</v>
      </c>
      <c r="CV542">
        <v>1</v>
      </c>
      <c r="CX542">
        <v>6.9444444444444444E-5</v>
      </c>
      <c r="CY542">
        <v>6.9444444444444444E-5</v>
      </c>
      <c r="CZ542">
        <v>0.24024305555555556</v>
      </c>
      <c r="DA542">
        <v>7.2222222222222215E-2</v>
      </c>
      <c r="DB542">
        <v>105</v>
      </c>
      <c r="DC542">
        <v>188</v>
      </c>
      <c r="DD542">
        <v>16</v>
      </c>
      <c r="DE542">
        <v>1.6875</v>
      </c>
      <c r="DF542">
        <v>18183</v>
      </c>
      <c r="DG542">
        <v>0.15240000000000001</v>
      </c>
      <c r="DO542">
        <v>74</v>
      </c>
    </row>
    <row r="543" spans="93:120" x14ac:dyDescent="0.25">
      <c r="CO543" t="s">
        <v>637</v>
      </c>
      <c r="CP543" t="s">
        <v>3</v>
      </c>
      <c r="CQ543" t="s">
        <v>85</v>
      </c>
      <c r="CR543">
        <v>46149</v>
      </c>
      <c r="CS543">
        <v>1</v>
      </c>
      <c r="CT543">
        <v>1</v>
      </c>
      <c r="CV543">
        <v>1</v>
      </c>
      <c r="CX543">
        <v>8.1018518518518516E-5</v>
      </c>
      <c r="CY543">
        <v>8.1018518518518516E-5</v>
      </c>
      <c r="CZ543">
        <v>0.26380787037037035</v>
      </c>
      <c r="DA543">
        <v>5.4768518518518522E-2</v>
      </c>
      <c r="DB543">
        <v>82</v>
      </c>
      <c r="DC543">
        <v>178</v>
      </c>
      <c r="DD543">
        <v>22</v>
      </c>
      <c r="DE543" t="s">
        <v>698</v>
      </c>
      <c r="DF543">
        <v>25021</v>
      </c>
      <c r="DG543">
        <v>0.26829999999999998</v>
      </c>
      <c r="DO543">
        <v>74</v>
      </c>
    </row>
    <row r="544" spans="93:120" x14ac:dyDescent="0.25">
      <c r="CO544" t="s">
        <v>637</v>
      </c>
      <c r="CP544" t="s">
        <v>3</v>
      </c>
      <c r="CQ544" t="s">
        <v>85</v>
      </c>
      <c r="CR544">
        <v>46170</v>
      </c>
      <c r="CS544">
        <v>1</v>
      </c>
      <c r="CT544">
        <v>1</v>
      </c>
      <c r="CV544">
        <v>1</v>
      </c>
      <c r="CX544">
        <v>2.5462962962962961E-4</v>
      </c>
      <c r="CY544">
        <v>2.5462962962962961E-4</v>
      </c>
      <c r="CZ544">
        <v>0.18731481481481482</v>
      </c>
      <c r="DA544">
        <v>0.15103009259259259</v>
      </c>
      <c r="DB544">
        <v>79</v>
      </c>
      <c r="DC544">
        <v>193</v>
      </c>
      <c r="DD544">
        <v>24</v>
      </c>
      <c r="DE544" t="s">
        <v>677</v>
      </c>
      <c r="DF544">
        <v>40846</v>
      </c>
      <c r="DG544">
        <v>0.30380000000000001</v>
      </c>
      <c r="DO544">
        <v>74</v>
      </c>
    </row>
    <row r="545" spans="93:120" x14ac:dyDescent="0.25">
      <c r="CO545" t="s">
        <v>637</v>
      </c>
      <c r="CP545" t="s">
        <v>3</v>
      </c>
      <c r="CQ545" t="s">
        <v>174</v>
      </c>
      <c r="CR545">
        <v>46149</v>
      </c>
      <c r="CS545">
        <v>1</v>
      </c>
      <c r="CT545">
        <v>1</v>
      </c>
      <c r="CV545">
        <v>1</v>
      </c>
      <c r="CX545">
        <v>4.6296296296296294E-5</v>
      </c>
      <c r="CY545">
        <v>4.6296296296296294E-5</v>
      </c>
      <c r="CZ545">
        <v>0.26247685185185188</v>
      </c>
      <c r="DA545">
        <v>5.3969907407407404E-2</v>
      </c>
      <c r="DB545">
        <v>176</v>
      </c>
      <c r="DC545">
        <v>246</v>
      </c>
      <c r="DD545">
        <v>13</v>
      </c>
      <c r="DE545" t="s">
        <v>711</v>
      </c>
      <c r="DF545">
        <v>13297</v>
      </c>
      <c r="DG545">
        <v>7.3899999999999993E-2</v>
      </c>
      <c r="DO545">
        <v>74</v>
      </c>
    </row>
    <row r="546" spans="93:120" x14ac:dyDescent="0.25">
      <c r="CO546" t="s">
        <v>637</v>
      </c>
      <c r="CP546" t="s">
        <v>3</v>
      </c>
      <c r="CQ546" t="s">
        <v>493</v>
      </c>
      <c r="CR546">
        <v>46147</v>
      </c>
      <c r="CS546">
        <v>1</v>
      </c>
      <c r="CT546">
        <v>1</v>
      </c>
      <c r="CV546">
        <v>1</v>
      </c>
      <c r="CX546">
        <v>4.6296296296296294E-5</v>
      </c>
      <c r="CY546">
        <v>4.6296296296296294E-5</v>
      </c>
      <c r="CZ546">
        <v>0.29679398148148151</v>
      </c>
      <c r="DA546">
        <v>6.3668981481481479E-2</v>
      </c>
      <c r="DB546">
        <v>174</v>
      </c>
      <c r="DC546">
        <v>331</v>
      </c>
      <c r="DD546">
        <v>39</v>
      </c>
      <c r="DE546" t="s">
        <v>768</v>
      </c>
      <c r="DF546">
        <v>11010</v>
      </c>
      <c r="DG546">
        <v>0.22409999999999999</v>
      </c>
      <c r="DH546">
        <v>3</v>
      </c>
      <c r="DI546">
        <v>7.6899999999999996E-2</v>
      </c>
      <c r="DJ546">
        <v>2635</v>
      </c>
      <c r="DK546">
        <v>878</v>
      </c>
      <c r="DL546">
        <v>2000</v>
      </c>
      <c r="DM546">
        <v>0.75900000000000001</v>
      </c>
      <c r="DN546">
        <v>0.2472</v>
      </c>
      <c r="DO546">
        <v>74</v>
      </c>
      <c r="DP546">
        <v>2000</v>
      </c>
    </row>
    <row r="547" spans="93:120" x14ac:dyDescent="0.25">
      <c r="CO547" t="s">
        <v>637</v>
      </c>
      <c r="CP547" t="s">
        <v>3</v>
      </c>
      <c r="CQ547" t="s">
        <v>493</v>
      </c>
      <c r="CR547">
        <v>46149</v>
      </c>
      <c r="CS547">
        <v>1</v>
      </c>
      <c r="CT547">
        <v>1</v>
      </c>
      <c r="CV547">
        <v>1</v>
      </c>
      <c r="CX547">
        <v>0</v>
      </c>
      <c r="CY547">
        <v>0</v>
      </c>
      <c r="CZ547">
        <v>0.26622685185185185</v>
      </c>
      <c r="DA547">
        <v>5.3055555555555557E-2</v>
      </c>
      <c r="DB547">
        <v>137</v>
      </c>
      <c r="DC547">
        <v>218</v>
      </c>
      <c r="DD547">
        <v>23</v>
      </c>
      <c r="DE547" t="s">
        <v>800</v>
      </c>
      <c r="DF547">
        <v>19068</v>
      </c>
      <c r="DG547">
        <v>0.16789999999999999</v>
      </c>
      <c r="DH547">
        <v>1</v>
      </c>
      <c r="DI547">
        <v>4.3499999999999997E-2</v>
      </c>
      <c r="DJ547">
        <v>535</v>
      </c>
      <c r="DK547">
        <v>535</v>
      </c>
      <c r="DO547">
        <v>74</v>
      </c>
    </row>
    <row r="548" spans="93:120" x14ac:dyDescent="0.25">
      <c r="CO548" t="s">
        <v>637</v>
      </c>
      <c r="CP548" t="s">
        <v>3</v>
      </c>
      <c r="CQ548" t="s">
        <v>493</v>
      </c>
      <c r="CR548">
        <v>46153</v>
      </c>
      <c r="CS548">
        <v>1</v>
      </c>
      <c r="CT548">
        <v>1</v>
      </c>
      <c r="CV548">
        <v>1</v>
      </c>
      <c r="CX548">
        <v>1.3888888888888889E-4</v>
      </c>
      <c r="CY548">
        <v>1.3888888888888889E-4</v>
      </c>
      <c r="CZ548">
        <v>0.22045138888888888</v>
      </c>
      <c r="DA548">
        <v>0.11201388888888889</v>
      </c>
      <c r="DB548">
        <v>138</v>
      </c>
      <c r="DC548">
        <v>337</v>
      </c>
      <c r="DD548">
        <v>16</v>
      </c>
      <c r="DE548">
        <v>1.875</v>
      </c>
      <c r="DF548">
        <v>10635</v>
      </c>
      <c r="DG548">
        <v>0.1159</v>
      </c>
      <c r="DH548">
        <v>2</v>
      </c>
      <c r="DI548">
        <v>0.125</v>
      </c>
      <c r="DJ548">
        <v>7450</v>
      </c>
      <c r="DK548">
        <v>3725</v>
      </c>
      <c r="DO548">
        <v>74</v>
      </c>
    </row>
    <row r="549" spans="93:120" x14ac:dyDescent="0.25">
      <c r="CO549" t="s">
        <v>637</v>
      </c>
      <c r="CP549" t="s">
        <v>3</v>
      </c>
      <c r="CQ549" t="s">
        <v>493</v>
      </c>
      <c r="CR549">
        <v>46160</v>
      </c>
      <c r="CS549">
        <v>1</v>
      </c>
      <c r="CT549">
        <v>1</v>
      </c>
      <c r="CV549">
        <v>1</v>
      </c>
      <c r="CX549">
        <v>1.8518518518518518E-4</v>
      </c>
      <c r="CY549">
        <v>1.8518518518518518E-4</v>
      </c>
      <c r="CZ549">
        <v>0.18217592592592594</v>
      </c>
      <c r="DA549">
        <v>0.12869212962962964</v>
      </c>
      <c r="DB549">
        <v>87</v>
      </c>
      <c r="DC549">
        <v>148</v>
      </c>
      <c r="DD549">
        <v>23</v>
      </c>
      <c r="DE549" t="s">
        <v>857</v>
      </c>
      <c r="DF549">
        <v>12449</v>
      </c>
      <c r="DG549">
        <v>0.26440000000000002</v>
      </c>
      <c r="DH549">
        <v>3</v>
      </c>
      <c r="DI549">
        <v>0.13039999999999999</v>
      </c>
      <c r="DJ549">
        <v>7680</v>
      </c>
      <c r="DK549">
        <v>2560</v>
      </c>
      <c r="DL549">
        <v>7450</v>
      </c>
      <c r="DM549">
        <v>0.97009999999999996</v>
      </c>
      <c r="DN549">
        <v>0.13339999999999999</v>
      </c>
      <c r="DO549">
        <v>74</v>
      </c>
      <c r="DP549">
        <v>3725</v>
      </c>
    </row>
    <row r="550" spans="93:120" x14ac:dyDescent="0.25">
      <c r="CO550" t="s">
        <v>637</v>
      </c>
      <c r="CP550" t="s">
        <v>3</v>
      </c>
      <c r="CQ550" t="s">
        <v>493</v>
      </c>
      <c r="CR550">
        <v>46164</v>
      </c>
      <c r="CS550">
        <v>1</v>
      </c>
      <c r="CT550">
        <v>1</v>
      </c>
      <c r="CV550">
        <v>1</v>
      </c>
      <c r="CX550">
        <v>1.0416666666666667E-4</v>
      </c>
      <c r="CY550">
        <v>1.0416666666666667E-4</v>
      </c>
      <c r="CZ550">
        <v>0.19891203703703703</v>
      </c>
      <c r="DA550">
        <v>0.13703703703703704</v>
      </c>
      <c r="DB550">
        <v>140</v>
      </c>
      <c r="DC550">
        <v>201</v>
      </c>
      <c r="DD550">
        <v>24</v>
      </c>
      <c r="DE550">
        <v>1.75</v>
      </c>
      <c r="DF550">
        <v>19224</v>
      </c>
      <c r="DG550">
        <v>0.1714</v>
      </c>
      <c r="DH550">
        <v>1</v>
      </c>
      <c r="DI550">
        <v>4.1700000000000001E-2</v>
      </c>
      <c r="DJ550">
        <v>300</v>
      </c>
      <c r="DK550">
        <v>300</v>
      </c>
      <c r="DL550">
        <v>300</v>
      </c>
      <c r="DM550">
        <v>1</v>
      </c>
      <c r="DO550">
        <v>74</v>
      </c>
      <c r="DP550">
        <v>300</v>
      </c>
    </row>
    <row r="551" spans="93:120" x14ac:dyDescent="0.25">
      <c r="CO551" t="s">
        <v>637</v>
      </c>
      <c r="CP551" t="s">
        <v>3</v>
      </c>
      <c r="CQ551" t="s">
        <v>493</v>
      </c>
      <c r="CR551">
        <v>46170</v>
      </c>
      <c r="CS551">
        <v>1</v>
      </c>
      <c r="CT551">
        <v>1</v>
      </c>
      <c r="CV551">
        <v>1</v>
      </c>
      <c r="CX551">
        <v>1.1574074074074073E-5</v>
      </c>
      <c r="CY551">
        <v>1.1574074074074073E-5</v>
      </c>
      <c r="CZ551">
        <v>0.19783564814814814</v>
      </c>
      <c r="DA551">
        <v>0.14206018518518518</v>
      </c>
      <c r="DB551">
        <v>184</v>
      </c>
      <c r="DC551">
        <v>243</v>
      </c>
      <c r="DD551">
        <v>29</v>
      </c>
      <c r="DE551" t="s">
        <v>869</v>
      </c>
      <c r="DF551">
        <v>21078</v>
      </c>
      <c r="DG551">
        <v>0.15759999999999999</v>
      </c>
      <c r="DO551">
        <v>74</v>
      </c>
    </row>
    <row r="552" spans="93:120" x14ac:dyDescent="0.25">
      <c r="CO552" t="s">
        <v>637</v>
      </c>
      <c r="CP552" t="s">
        <v>3</v>
      </c>
      <c r="CQ552" t="s">
        <v>32</v>
      </c>
      <c r="CR552">
        <v>46148</v>
      </c>
      <c r="CS552">
        <v>1</v>
      </c>
      <c r="CT552">
        <v>1</v>
      </c>
      <c r="CV552">
        <v>1</v>
      </c>
      <c r="CX552">
        <v>8.1018518518518516E-5</v>
      </c>
      <c r="CY552">
        <v>8.1018518518518516E-5</v>
      </c>
      <c r="CZ552">
        <v>0.24531249999999999</v>
      </c>
      <c r="DA552">
        <v>0.11021990740740741</v>
      </c>
      <c r="DB552">
        <v>109</v>
      </c>
      <c r="DC552">
        <v>262</v>
      </c>
      <c r="DD552">
        <v>32</v>
      </c>
      <c r="DE552">
        <v>2.15625</v>
      </c>
      <c r="DF552">
        <v>24068</v>
      </c>
      <c r="DG552">
        <v>0.29360000000000003</v>
      </c>
      <c r="DH552">
        <v>2</v>
      </c>
      <c r="DI552">
        <v>6.25E-2</v>
      </c>
      <c r="DJ552">
        <v>3150</v>
      </c>
      <c r="DK552">
        <v>1575</v>
      </c>
      <c r="DL552">
        <v>3000</v>
      </c>
      <c r="DM552">
        <v>0.95240000000000002</v>
      </c>
      <c r="DN552">
        <v>0.30919999999999997</v>
      </c>
      <c r="DO552">
        <v>74</v>
      </c>
      <c r="DP552">
        <v>3000</v>
      </c>
    </row>
    <row r="553" spans="93:120" x14ac:dyDescent="0.25">
      <c r="CO553" t="s">
        <v>637</v>
      </c>
      <c r="CP553" t="s">
        <v>3</v>
      </c>
      <c r="CQ553" t="s">
        <v>32</v>
      </c>
      <c r="CR553">
        <v>46149</v>
      </c>
      <c r="CS553">
        <v>1</v>
      </c>
      <c r="CT553">
        <v>1</v>
      </c>
      <c r="CV553">
        <v>1</v>
      </c>
      <c r="CX553">
        <v>1.0416666666666667E-4</v>
      </c>
      <c r="CY553">
        <v>1.0416666666666667E-4</v>
      </c>
      <c r="CZ553">
        <v>0.21606481481481482</v>
      </c>
      <c r="DA553">
        <v>8.8449074074074069E-2</v>
      </c>
      <c r="DB553">
        <v>111</v>
      </c>
      <c r="DC553">
        <v>217</v>
      </c>
      <c r="DD553">
        <v>29</v>
      </c>
      <c r="DE553" t="s">
        <v>870</v>
      </c>
      <c r="DF553">
        <v>20754</v>
      </c>
      <c r="DG553">
        <v>0.26129999999999998</v>
      </c>
      <c r="DO553">
        <v>74</v>
      </c>
    </row>
    <row r="554" spans="93:120" x14ac:dyDescent="0.25">
      <c r="CO554" t="s">
        <v>637</v>
      </c>
      <c r="CP554" t="s">
        <v>3</v>
      </c>
      <c r="CQ554" t="s">
        <v>32</v>
      </c>
      <c r="CR554">
        <v>46153</v>
      </c>
      <c r="CS554">
        <v>1</v>
      </c>
      <c r="CT554">
        <v>1</v>
      </c>
      <c r="CV554">
        <v>1</v>
      </c>
      <c r="CX554">
        <v>1.6203703703703703E-4</v>
      </c>
      <c r="CY554">
        <v>1.6203703703703703E-4</v>
      </c>
      <c r="CZ554">
        <v>0.19957175925925927</v>
      </c>
      <c r="DA554">
        <v>0.12694444444444444</v>
      </c>
      <c r="DB554">
        <v>98</v>
      </c>
      <c r="DC554">
        <v>220</v>
      </c>
      <c r="DD554">
        <v>28</v>
      </c>
      <c r="DE554" t="s">
        <v>725</v>
      </c>
      <c r="DF554">
        <v>36660</v>
      </c>
      <c r="DG554">
        <v>0.28570000000000001</v>
      </c>
      <c r="DH554">
        <v>2</v>
      </c>
      <c r="DI554">
        <v>7.1400000000000005E-2</v>
      </c>
      <c r="DJ554">
        <v>10400</v>
      </c>
      <c r="DK554">
        <v>5200</v>
      </c>
      <c r="DL554">
        <v>5000</v>
      </c>
      <c r="DM554">
        <v>0.48080000000000001</v>
      </c>
      <c r="DN554">
        <v>0.12740000000000001</v>
      </c>
      <c r="DO554">
        <v>74</v>
      </c>
      <c r="DP554">
        <v>5000</v>
      </c>
    </row>
    <row r="555" spans="93:120" x14ac:dyDescent="0.25">
      <c r="CO555" t="s">
        <v>637</v>
      </c>
      <c r="CP555" t="s">
        <v>3</v>
      </c>
      <c r="CQ555" t="s">
        <v>32</v>
      </c>
      <c r="CR555">
        <v>46170</v>
      </c>
      <c r="CS555">
        <v>1</v>
      </c>
      <c r="CT555">
        <v>1</v>
      </c>
      <c r="CV555">
        <v>1</v>
      </c>
      <c r="CX555">
        <v>4.1666666666666669E-4</v>
      </c>
      <c r="CY555">
        <v>4.1666666666666669E-4</v>
      </c>
      <c r="CZ555">
        <v>0.18273148148148149</v>
      </c>
      <c r="DA555">
        <v>0.14781250000000001</v>
      </c>
      <c r="DB555">
        <v>112</v>
      </c>
      <c r="DC555">
        <v>221</v>
      </c>
      <c r="DD555">
        <v>27</v>
      </c>
      <c r="DE555" t="s">
        <v>752</v>
      </c>
      <c r="DF555">
        <v>22710</v>
      </c>
      <c r="DG555">
        <v>0.24110000000000001</v>
      </c>
      <c r="DO555">
        <v>74</v>
      </c>
    </row>
    <row r="556" spans="93:120" x14ac:dyDescent="0.25">
      <c r="CO556" t="s">
        <v>637</v>
      </c>
      <c r="CP556" t="s">
        <v>3</v>
      </c>
      <c r="CQ556" t="s">
        <v>564</v>
      </c>
      <c r="CR556">
        <v>46170</v>
      </c>
      <c r="CS556">
        <v>1</v>
      </c>
      <c r="CT556">
        <v>1</v>
      </c>
      <c r="CV556">
        <v>1</v>
      </c>
      <c r="CX556">
        <v>0</v>
      </c>
      <c r="CY556">
        <v>0</v>
      </c>
      <c r="CZ556">
        <v>0.16097222222222221</v>
      </c>
      <c r="DA556">
        <v>0.19690972222222222</v>
      </c>
      <c r="DB556">
        <v>120</v>
      </c>
      <c r="DC556">
        <v>203</v>
      </c>
      <c r="DD556">
        <v>19</v>
      </c>
      <c r="DE556" t="s">
        <v>728</v>
      </c>
      <c r="DF556">
        <v>34023</v>
      </c>
      <c r="DG556">
        <v>0.1583</v>
      </c>
      <c r="DO556">
        <v>74</v>
      </c>
    </row>
    <row r="557" spans="93:120" x14ac:dyDescent="0.25">
      <c r="CO557" t="s">
        <v>637</v>
      </c>
      <c r="CP557" t="s">
        <v>3</v>
      </c>
      <c r="CQ557" t="s">
        <v>96</v>
      </c>
      <c r="CR557">
        <v>46149</v>
      </c>
      <c r="CS557">
        <v>1</v>
      </c>
      <c r="CT557">
        <v>1</v>
      </c>
      <c r="CV557">
        <v>1</v>
      </c>
      <c r="CX557">
        <v>0</v>
      </c>
      <c r="CY557">
        <v>0</v>
      </c>
      <c r="CZ557">
        <v>0.26421296296296298</v>
      </c>
      <c r="DA557">
        <v>6.7048611111111114E-2</v>
      </c>
      <c r="DB557">
        <v>107</v>
      </c>
      <c r="DC557">
        <v>167</v>
      </c>
      <c r="DD557">
        <v>22</v>
      </c>
      <c r="DE557" t="s">
        <v>743</v>
      </c>
      <c r="DF557">
        <v>13139</v>
      </c>
      <c r="DG557">
        <v>0.2056</v>
      </c>
      <c r="DO557">
        <v>74</v>
      </c>
    </row>
    <row r="558" spans="93:120" x14ac:dyDescent="0.25">
      <c r="CO558" t="s">
        <v>637</v>
      </c>
      <c r="CP558" t="s">
        <v>3</v>
      </c>
      <c r="CQ558" t="s">
        <v>68</v>
      </c>
      <c r="CR558">
        <v>46156</v>
      </c>
      <c r="CS558">
        <v>1</v>
      </c>
      <c r="CT558">
        <v>1</v>
      </c>
      <c r="CV558">
        <v>1</v>
      </c>
      <c r="CX558">
        <v>2.5462962962962961E-4</v>
      </c>
      <c r="CY558">
        <v>2.5462962962962961E-4</v>
      </c>
      <c r="CZ558">
        <v>0.16515046296296296</v>
      </c>
      <c r="DA558">
        <v>0.13641203703703703</v>
      </c>
      <c r="DB558">
        <v>74</v>
      </c>
      <c r="DC558">
        <v>173</v>
      </c>
      <c r="DD558">
        <v>20</v>
      </c>
      <c r="DE558">
        <v>1.7</v>
      </c>
      <c r="DF558">
        <v>28333</v>
      </c>
      <c r="DG558">
        <v>0.27029999999999998</v>
      </c>
      <c r="DH558">
        <v>1</v>
      </c>
      <c r="DI558">
        <v>0.05</v>
      </c>
      <c r="DJ558">
        <v>300</v>
      </c>
      <c r="DK558">
        <v>300</v>
      </c>
      <c r="DO558">
        <v>74</v>
      </c>
    </row>
    <row r="559" spans="93:120" x14ac:dyDescent="0.25">
      <c r="CO559" t="s">
        <v>637</v>
      </c>
      <c r="CP559" t="s">
        <v>2</v>
      </c>
      <c r="CQ559" t="s">
        <v>24</v>
      </c>
      <c r="CR559">
        <v>46161</v>
      </c>
      <c r="CS559">
        <v>1</v>
      </c>
      <c r="CT559">
        <v>1</v>
      </c>
      <c r="CV559">
        <v>1</v>
      </c>
      <c r="CX559">
        <v>4.0509259259259258E-4</v>
      </c>
      <c r="CY559">
        <v>4.0509259259259258E-4</v>
      </c>
      <c r="CZ559">
        <v>0.19170138888888888</v>
      </c>
      <c r="DA559">
        <v>0.17659722222222221</v>
      </c>
      <c r="DB559">
        <v>57</v>
      </c>
      <c r="DC559">
        <v>104</v>
      </c>
      <c r="DD559">
        <v>20</v>
      </c>
      <c r="DE559">
        <v>1.95</v>
      </c>
      <c r="DF559">
        <v>32290</v>
      </c>
      <c r="DG559">
        <v>0.35089999999999999</v>
      </c>
      <c r="DH559">
        <v>2</v>
      </c>
      <c r="DI559">
        <v>0.1</v>
      </c>
      <c r="DJ559">
        <v>4600</v>
      </c>
      <c r="DK559">
        <v>2300</v>
      </c>
      <c r="DL559">
        <v>4000</v>
      </c>
      <c r="DM559">
        <v>0.86960000000000004</v>
      </c>
      <c r="DN559">
        <v>0.1336</v>
      </c>
      <c r="DO559">
        <v>72</v>
      </c>
      <c r="DP559">
        <v>4000</v>
      </c>
    </row>
    <row r="560" spans="93:120" x14ac:dyDescent="0.25">
      <c r="CO560" t="s">
        <v>637</v>
      </c>
      <c r="CP560" t="s">
        <v>2</v>
      </c>
      <c r="CQ560" t="s">
        <v>24</v>
      </c>
      <c r="CR560">
        <v>46167</v>
      </c>
      <c r="CS560">
        <v>1</v>
      </c>
      <c r="CT560">
        <v>1</v>
      </c>
      <c r="CU560">
        <v>1</v>
      </c>
      <c r="CX560">
        <v>6.3194444444444444E-3</v>
      </c>
      <c r="CY560">
        <v>6.3194444444444444E-3</v>
      </c>
      <c r="CZ560">
        <v>0.19209490740740739</v>
      </c>
      <c r="DA560">
        <v>0.14387731481481481</v>
      </c>
      <c r="DB560">
        <v>54</v>
      </c>
      <c r="DC560">
        <v>107</v>
      </c>
      <c r="DD560">
        <v>21</v>
      </c>
      <c r="DE560" t="s">
        <v>793</v>
      </c>
      <c r="DF560">
        <v>20305</v>
      </c>
      <c r="DG560">
        <v>0.38890000000000002</v>
      </c>
      <c r="DH560">
        <v>2</v>
      </c>
      <c r="DI560">
        <v>9.5200000000000007E-2</v>
      </c>
      <c r="DJ560">
        <v>9800</v>
      </c>
      <c r="DK560">
        <v>4900</v>
      </c>
      <c r="DL560">
        <v>9800</v>
      </c>
      <c r="DM560">
        <v>1</v>
      </c>
      <c r="DN560">
        <v>0.18790000000000001</v>
      </c>
      <c r="DO560">
        <v>72</v>
      </c>
      <c r="DP560">
        <v>4900</v>
      </c>
    </row>
    <row r="561" spans="93:120" x14ac:dyDescent="0.25">
      <c r="CO561" t="s">
        <v>637</v>
      </c>
      <c r="CP561" t="s">
        <v>2</v>
      </c>
      <c r="CQ561" t="s">
        <v>31</v>
      </c>
      <c r="CR561">
        <v>46172</v>
      </c>
      <c r="CS561">
        <v>1</v>
      </c>
      <c r="CT561">
        <v>1</v>
      </c>
      <c r="CV561">
        <v>1</v>
      </c>
      <c r="CX561">
        <v>1.0416666666666667E-4</v>
      </c>
      <c r="CY561">
        <v>1.0416666666666667E-4</v>
      </c>
      <c r="CZ561">
        <v>0.17268518518518519</v>
      </c>
      <c r="DA561">
        <v>8.611111111111111E-3</v>
      </c>
      <c r="DB561">
        <v>29</v>
      </c>
      <c r="DC561">
        <v>51</v>
      </c>
      <c r="DD561">
        <v>9</v>
      </c>
      <c r="DE561" t="s">
        <v>721</v>
      </c>
      <c r="DF561">
        <v>20073</v>
      </c>
      <c r="DG561">
        <v>0.31030000000000002</v>
      </c>
      <c r="DH561">
        <v>1</v>
      </c>
      <c r="DI561">
        <v>0.1111</v>
      </c>
      <c r="DJ561">
        <v>2100</v>
      </c>
      <c r="DK561">
        <v>2100</v>
      </c>
      <c r="DO561">
        <v>72</v>
      </c>
    </row>
    <row r="562" spans="93:120" x14ac:dyDescent="0.25">
      <c r="CO562" t="s">
        <v>637</v>
      </c>
      <c r="CP562" t="s">
        <v>2</v>
      </c>
      <c r="CQ562" t="s">
        <v>25</v>
      </c>
      <c r="CR562">
        <v>46148</v>
      </c>
      <c r="CS562">
        <v>1</v>
      </c>
      <c r="CT562">
        <v>1</v>
      </c>
      <c r="CU562">
        <v>1</v>
      </c>
      <c r="CX562">
        <v>8.8078703703703704E-3</v>
      </c>
      <c r="CY562">
        <v>8.8078703703703704E-3</v>
      </c>
      <c r="CZ562">
        <v>0.21111111111111111</v>
      </c>
      <c r="DA562">
        <v>0.12097222222222222</v>
      </c>
      <c r="DB562">
        <v>48</v>
      </c>
      <c r="DC562">
        <v>128</v>
      </c>
      <c r="DD562">
        <v>18</v>
      </c>
      <c r="DE562" t="s">
        <v>871</v>
      </c>
      <c r="DF562">
        <v>46859</v>
      </c>
      <c r="DG562">
        <v>0.375</v>
      </c>
      <c r="DH562">
        <v>1</v>
      </c>
      <c r="DI562">
        <v>5.5599999999999997E-2</v>
      </c>
      <c r="DJ562">
        <v>3080</v>
      </c>
      <c r="DK562">
        <v>3080</v>
      </c>
      <c r="DL562">
        <v>3080</v>
      </c>
      <c r="DM562">
        <v>1</v>
      </c>
      <c r="DN562">
        <v>0.1817</v>
      </c>
      <c r="DO562">
        <v>72</v>
      </c>
      <c r="DP562">
        <v>3080</v>
      </c>
    </row>
    <row r="563" spans="93:120" x14ac:dyDescent="0.25">
      <c r="CO563" t="s">
        <v>637</v>
      </c>
      <c r="CP563" t="s">
        <v>2</v>
      </c>
      <c r="CQ563" t="s">
        <v>10</v>
      </c>
      <c r="CR563">
        <v>46146</v>
      </c>
      <c r="CS563">
        <v>1</v>
      </c>
      <c r="CT563">
        <v>1</v>
      </c>
      <c r="CV563">
        <v>1</v>
      </c>
      <c r="CX563">
        <v>1.6203703703703703E-4</v>
      </c>
      <c r="CY563">
        <v>1.6203703703703703E-4</v>
      </c>
      <c r="CZ563">
        <v>0.24839120370370371</v>
      </c>
      <c r="DA563">
        <v>9.6539351851851848E-2</v>
      </c>
      <c r="DB563">
        <v>81</v>
      </c>
      <c r="DC563">
        <v>153</v>
      </c>
      <c r="DD563">
        <v>26</v>
      </c>
      <c r="DE563" t="s">
        <v>711</v>
      </c>
      <c r="DF563">
        <v>15095</v>
      </c>
      <c r="DG563">
        <v>0.32100000000000001</v>
      </c>
      <c r="DH563">
        <v>1</v>
      </c>
      <c r="DI563">
        <v>3.85E-2</v>
      </c>
      <c r="DJ563">
        <v>210</v>
      </c>
      <c r="DK563">
        <v>210</v>
      </c>
      <c r="DL563">
        <v>210</v>
      </c>
      <c r="DM563">
        <v>1</v>
      </c>
      <c r="DO563">
        <v>72</v>
      </c>
      <c r="DP563">
        <v>210</v>
      </c>
    </row>
    <row r="564" spans="93:120" x14ac:dyDescent="0.25">
      <c r="CO564" t="s">
        <v>637</v>
      </c>
      <c r="CP564" t="s">
        <v>6</v>
      </c>
      <c r="CQ564" t="s">
        <v>97</v>
      </c>
      <c r="CR564">
        <v>46147</v>
      </c>
      <c r="CS564">
        <v>1</v>
      </c>
      <c r="CT564">
        <v>1</v>
      </c>
      <c r="CV564">
        <v>1</v>
      </c>
      <c r="CX564">
        <v>1.0416666666666667E-4</v>
      </c>
      <c r="CY564">
        <v>1.0416666666666667E-4</v>
      </c>
      <c r="CZ564">
        <v>0.28186342592592595</v>
      </c>
      <c r="DA564">
        <v>0.12390046296296296</v>
      </c>
      <c r="DB564">
        <v>167</v>
      </c>
      <c r="DC564">
        <v>251</v>
      </c>
      <c r="DD564">
        <v>27</v>
      </c>
      <c r="DE564">
        <v>2</v>
      </c>
      <c r="DF564">
        <v>22923</v>
      </c>
      <c r="DG564">
        <v>0.16170000000000001</v>
      </c>
      <c r="DH564">
        <v>1</v>
      </c>
      <c r="DI564">
        <v>3.6999999999999998E-2</v>
      </c>
      <c r="DJ564">
        <v>3300</v>
      </c>
      <c r="DK564">
        <v>3300</v>
      </c>
      <c r="DO564">
        <v>72</v>
      </c>
    </row>
    <row r="565" spans="93:120" x14ac:dyDescent="0.25">
      <c r="CO565" t="s">
        <v>637</v>
      </c>
      <c r="CP565" t="s">
        <v>604</v>
      </c>
      <c r="CQ565" t="s">
        <v>109</v>
      </c>
      <c r="CR565">
        <v>46146</v>
      </c>
      <c r="CS565">
        <v>1</v>
      </c>
      <c r="CT565">
        <v>1</v>
      </c>
      <c r="CU565">
        <v>1</v>
      </c>
      <c r="CX565">
        <v>5.6018518518518518E-3</v>
      </c>
      <c r="CY565">
        <v>5.6018518518518518E-3</v>
      </c>
      <c r="CZ565">
        <v>0.24032407407407408</v>
      </c>
      <c r="DA565">
        <v>8.5150462962962969E-2</v>
      </c>
      <c r="DB565">
        <v>73</v>
      </c>
      <c r="DC565">
        <v>106</v>
      </c>
      <c r="DD565">
        <v>24</v>
      </c>
      <c r="DE565">
        <v>1.5</v>
      </c>
      <c r="DF565">
        <v>16537</v>
      </c>
      <c r="DG565">
        <v>0.32879999999999998</v>
      </c>
      <c r="DH565">
        <v>6</v>
      </c>
      <c r="DI565">
        <v>0.25</v>
      </c>
      <c r="DJ565">
        <v>4333</v>
      </c>
      <c r="DK565">
        <v>722</v>
      </c>
      <c r="DL565">
        <v>3333</v>
      </c>
      <c r="DM565">
        <v>0.76919999999999999</v>
      </c>
      <c r="DN565">
        <v>0.2097</v>
      </c>
      <c r="DO565">
        <v>72</v>
      </c>
      <c r="DP565">
        <v>667</v>
      </c>
    </row>
    <row r="566" spans="93:120" x14ac:dyDescent="0.25">
      <c r="CO566" t="s">
        <v>637</v>
      </c>
      <c r="CP566" t="s">
        <v>604</v>
      </c>
      <c r="CQ566" t="s">
        <v>41</v>
      </c>
      <c r="CR566">
        <v>46148</v>
      </c>
      <c r="CS566">
        <v>1</v>
      </c>
      <c r="CT566">
        <v>1</v>
      </c>
      <c r="CU566">
        <v>1</v>
      </c>
      <c r="CX566">
        <v>4.4791666666666669E-3</v>
      </c>
      <c r="CY566">
        <v>4.4791666666666669E-3</v>
      </c>
      <c r="CZ566">
        <v>0.19070601851851851</v>
      </c>
      <c r="DA566">
        <v>9.1111111111111115E-2</v>
      </c>
      <c r="DB566">
        <v>116</v>
      </c>
      <c r="DC566">
        <v>240</v>
      </c>
      <c r="DD566">
        <v>24</v>
      </c>
      <c r="DE566">
        <v>2.625</v>
      </c>
      <c r="DF566">
        <v>9574</v>
      </c>
      <c r="DG566">
        <v>0.2069</v>
      </c>
      <c r="DH566">
        <v>1</v>
      </c>
      <c r="DI566">
        <v>4.1700000000000001E-2</v>
      </c>
      <c r="DJ566">
        <v>150</v>
      </c>
      <c r="DK566">
        <v>150</v>
      </c>
      <c r="DO566">
        <v>72</v>
      </c>
    </row>
    <row r="567" spans="93:120" x14ac:dyDescent="0.25">
      <c r="CO567" t="s">
        <v>637</v>
      </c>
      <c r="CP567" t="s">
        <v>604</v>
      </c>
      <c r="CQ567" t="s">
        <v>41</v>
      </c>
      <c r="CR567">
        <v>46168</v>
      </c>
      <c r="CS567">
        <v>1</v>
      </c>
      <c r="CT567">
        <v>1</v>
      </c>
      <c r="CU567">
        <v>1</v>
      </c>
      <c r="CX567">
        <v>1.4722222222222222E-2</v>
      </c>
      <c r="CY567">
        <v>1.4722222222222222E-2</v>
      </c>
      <c r="CZ567">
        <v>9.600694444444445E-2</v>
      </c>
      <c r="DA567">
        <v>0.17173611111111112</v>
      </c>
      <c r="DB567">
        <v>58</v>
      </c>
      <c r="DC567">
        <v>140</v>
      </c>
      <c r="DD567">
        <v>16</v>
      </c>
      <c r="DE567">
        <v>1.6875</v>
      </c>
      <c r="DF567">
        <v>11691</v>
      </c>
      <c r="DG567">
        <v>0.27589999999999998</v>
      </c>
      <c r="DH567">
        <v>2</v>
      </c>
      <c r="DI567">
        <v>0.125</v>
      </c>
      <c r="DJ567">
        <v>1850</v>
      </c>
      <c r="DK567">
        <v>925</v>
      </c>
      <c r="DL567">
        <v>350</v>
      </c>
      <c r="DM567">
        <v>0.18920000000000001</v>
      </c>
      <c r="DN567">
        <v>3.4799999999999998E-2</v>
      </c>
      <c r="DO567">
        <v>72</v>
      </c>
      <c r="DP567">
        <v>350</v>
      </c>
    </row>
    <row r="568" spans="93:120" x14ac:dyDescent="0.25">
      <c r="CO568" t="s">
        <v>637</v>
      </c>
      <c r="CP568" t="s">
        <v>604</v>
      </c>
      <c r="CQ568" t="s">
        <v>495</v>
      </c>
      <c r="CR568">
        <v>46157</v>
      </c>
      <c r="CS568">
        <v>1</v>
      </c>
      <c r="CT568">
        <v>1</v>
      </c>
      <c r="CV568">
        <v>1</v>
      </c>
      <c r="CX568">
        <v>5.3240740740740744E-4</v>
      </c>
      <c r="CY568">
        <v>5.3240740740740744E-4</v>
      </c>
      <c r="CZ568">
        <v>0.23537037037037037</v>
      </c>
      <c r="DA568">
        <v>7.0162037037037037E-2</v>
      </c>
      <c r="DB568">
        <v>62</v>
      </c>
      <c r="DC568">
        <v>119</v>
      </c>
      <c r="DD568">
        <v>20</v>
      </c>
      <c r="DE568">
        <v>1.8</v>
      </c>
      <c r="DF568">
        <v>22999</v>
      </c>
      <c r="DG568">
        <v>0.3226</v>
      </c>
      <c r="DH568">
        <v>2</v>
      </c>
      <c r="DI568">
        <v>0.1</v>
      </c>
      <c r="DJ568">
        <v>1800</v>
      </c>
      <c r="DK568">
        <v>900</v>
      </c>
      <c r="DO568">
        <v>72</v>
      </c>
    </row>
    <row r="569" spans="93:120" x14ac:dyDescent="0.25">
      <c r="CO569" t="s">
        <v>637</v>
      </c>
      <c r="CP569" t="s">
        <v>604</v>
      </c>
      <c r="CQ569" t="s">
        <v>600</v>
      </c>
      <c r="CR569">
        <v>46164</v>
      </c>
      <c r="CS569">
        <v>1</v>
      </c>
      <c r="CT569">
        <v>1</v>
      </c>
      <c r="CV569">
        <v>1</v>
      </c>
      <c r="CX569">
        <v>0</v>
      </c>
      <c r="CY569">
        <v>0</v>
      </c>
      <c r="CZ569">
        <v>0.20443287037037036</v>
      </c>
      <c r="DA569">
        <v>0.13436342592592593</v>
      </c>
      <c r="DB569">
        <v>122</v>
      </c>
      <c r="DC569">
        <v>184</v>
      </c>
      <c r="DD569">
        <v>24</v>
      </c>
      <c r="DE569" t="s">
        <v>872</v>
      </c>
      <c r="DF569">
        <v>17026</v>
      </c>
      <c r="DG569">
        <v>0.19670000000000001</v>
      </c>
      <c r="DH569">
        <v>1</v>
      </c>
      <c r="DI569">
        <v>4.1700000000000001E-2</v>
      </c>
      <c r="DJ569">
        <v>1450</v>
      </c>
      <c r="DK569">
        <v>1450</v>
      </c>
      <c r="DO569">
        <v>72</v>
      </c>
    </row>
    <row r="570" spans="93:120" x14ac:dyDescent="0.25">
      <c r="CO570" t="s">
        <v>637</v>
      </c>
      <c r="CP570" t="s">
        <v>604</v>
      </c>
      <c r="CQ570" t="s">
        <v>55</v>
      </c>
      <c r="CR570">
        <v>46147</v>
      </c>
      <c r="CS570">
        <v>1</v>
      </c>
      <c r="CT570">
        <v>1</v>
      </c>
      <c r="CV570">
        <v>1</v>
      </c>
      <c r="CX570">
        <v>8.1018518518518516E-5</v>
      </c>
      <c r="CY570">
        <v>8.1018518518518516E-5</v>
      </c>
      <c r="CZ570">
        <v>0.30560185185185185</v>
      </c>
      <c r="DA570">
        <v>8.6886574074074074E-2</v>
      </c>
      <c r="DB570">
        <v>221</v>
      </c>
      <c r="DC570">
        <v>410</v>
      </c>
      <c r="DD570">
        <v>51</v>
      </c>
      <c r="DE570" t="s">
        <v>702</v>
      </c>
      <c r="DF570">
        <v>7780</v>
      </c>
      <c r="DG570">
        <v>0.23080000000000001</v>
      </c>
      <c r="DH570">
        <v>2</v>
      </c>
      <c r="DI570">
        <v>3.9199999999999999E-2</v>
      </c>
      <c r="DJ570">
        <v>510</v>
      </c>
      <c r="DK570">
        <v>255</v>
      </c>
      <c r="DL570">
        <v>300</v>
      </c>
      <c r="DM570">
        <v>0.58819999999999995</v>
      </c>
      <c r="DO570">
        <v>72</v>
      </c>
      <c r="DP570">
        <v>300</v>
      </c>
    </row>
    <row r="571" spans="93:120" x14ac:dyDescent="0.25">
      <c r="CO571" t="s">
        <v>637</v>
      </c>
      <c r="CP571" t="s">
        <v>604</v>
      </c>
      <c r="CQ571" t="s">
        <v>55</v>
      </c>
      <c r="CR571">
        <v>46154</v>
      </c>
      <c r="CS571">
        <v>1</v>
      </c>
      <c r="CT571">
        <v>1</v>
      </c>
      <c r="CV571">
        <v>1</v>
      </c>
      <c r="CX571">
        <v>1.273148148148148E-4</v>
      </c>
      <c r="CY571">
        <v>1.273148148148148E-4</v>
      </c>
      <c r="CZ571">
        <v>0.29542824074074076</v>
      </c>
      <c r="DA571">
        <v>0.1058449074074074</v>
      </c>
      <c r="DB571">
        <v>273</v>
      </c>
      <c r="DC571">
        <v>361</v>
      </c>
      <c r="DD571">
        <v>41</v>
      </c>
      <c r="DE571" t="s">
        <v>873</v>
      </c>
      <c r="DF571">
        <v>10337</v>
      </c>
      <c r="DG571">
        <v>0.1502</v>
      </c>
      <c r="DH571">
        <v>1</v>
      </c>
      <c r="DI571">
        <v>2.4400000000000002E-2</v>
      </c>
      <c r="DJ571">
        <v>200</v>
      </c>
      <c r="DK571">
        <v>200</v>
      </c>
      <c r="DL571">
        <v>200</v>
      </c>
      <c r="DM571">
        <v>1</v>
      </c>
      <c r="DO571">
        <v>72</v>
      </c>
      <c r="DP571">
        <v>200</v>
      </c>
    </row>
    <row r="572" spans="93:120" x14ac:dyDescent="0.25">
      <c r="CO572" t="s">
        <v>637</v>
      </c>
      <c r="CP572" t="s">
        <v>604</v>
      </c>
      <c r="CQ572" t="s">
        <v>566</v>
      </c>
      <c r="CR572">
        <v>46150</v>
      </c>
      <c r="CS572">
        <v>1</v>
      </c>
      <c r="CT572">
        <v>1</v>
      </c>
      <c r="CU572">
        <v>1</v>
      </c>
      <c r="CX572">
        <v>7.3495370370370372E-3</v>
      </c>
      <c r="CY572">
        <v>7.3495370370370372E-3</v>
      </c>
      <c r="CZ572">
        <v>0.16464120370370369</v>
      </c>
      <c r="DA572">
        <v>0.12795138888888888</v>
      </c>
      <c r="DB572">
        <v>127</v>
      </c>
      <c r="DC572">
        <v>215</v>
      </c>
      <c r="DD572">
        <v>40</v>
      </c>
      <c r="DE572">
        <v>1.7749999999999999</v>
      </c>
      <c r="DF572">
        <v>11188</v>
      </c>
      <c r="DG572">
        <v>0.315</v>
      </c>
      <c r="DH572">
        <v>1</v>
      </c>
      <c r="DI572">
        <v>2.5000000000000001E-2</v>
      </c>
      <c r="DJ572">
        <v>1615</v>
      </c>
      <c r="DK572">
        <v>1615</v>
      </c>
      <c r="DL572">
        <v>1615</v>
      </c>
      <c r="DM572">
        <v>1</v>
      </c>
      <c r="DN572">
        <v>0.125</v>
      </c>
      <c r="DO572">
        <v>72</v>
      </c>
      <c r="DP572">
        <v>1615</v>
      </c>
    </row>
    <row r="573" spans="93:120" x14ac:dyDescent="0.25">
      <c r="CO573" t="s">
        <v>637</v>
      </c>
      <c r="CP573" t="s">
        <v>604</v>
      </c>
      <c r="CQ573" t="s">
        <v>566</v>
      </c>
      <c r="CR573">
        <v>46171</v>
      </c>
      <c r="CS573">
        <v>1</v>
      </c>
      <c r="CT573">
        <v>1</v>
      </c>
      <c r="CU573">
        <v>1</v>
      </c>
      <c r="CX573">
        <v>1.7222222222222222E-2</v>
      </c>
      <c r="CY573">
        <v>1.7222222222222222E-2</v>
      </c>
      <c r="CZ573">
        <v>0.19305555555555556</v>
      </c>
      <c r="DA573">
        <v>0.18671296296296297</v>
      </c>
      <c r="DB573">
        <v>121</v>
      </c>
      <c r="DC573">
        <v>210</v>
      </c>
      <c r="DD573">
        <v>35</v>
      </c>
      <c r="DE573" t="s">
        <v>815</v>
      </c>
      <c r="DF573">
        <v>7864</v>
      </c>
      <c r="DG573">
        <v>0.2893</v>
      </c>
      <c r="DH573">
        <v>1</v>
      </c>
      <c r="DI573">
        <v>2.86E-2</v>
      </c>
      <c r="DJ573">
        <v>180</v>
      </c>
      <c r="DK573">
        <v>180</v>
      </c>
      <c r="DL573">
        <v>180</v>
      </c>
      <c r="DM573">
        <v>1</v>
      </c>
      <c r="DN573">
        <v>0.1104</v>
      </c>
      <c r="DO573">
        <v>72</v>
      </c>
      <c r="DP573">
        <v>180</v>
      </c>
    </row>
    <row r="574" spans="93:120" x14ac:dyDescent="0.25">
      <c r="CO574" t="s">
        <v>637</v>
      </c>
      <c r="CP574" t="s">
        <v>604</v>
      </c>
      <c r="CQ574" t="s">
        <v>78</v>
      </c>
      <c r="CR574">
        <v>46169</v>
      </c>
      <c r="CS574">
        <v>1</v>
      </c>
      <c r="CT574">
        <v>1</v>
      </c>
      <c r="CV574">
        <v>1</v>
      </c>
      <c r="CX574">
        <v>3.5879629629629629E-4</v>
      </c>
      <c r="CY574">
        <v>3.5879629629629629E-4</v>
      </c>
      <c r="CZ574">
        <v>0.11390046296296297</v>
      </c>
      <c r="DA574">
        <v>0.1267824074074074</v>
      </c>
      <c r="DB574">
        <v>65</v>
      </c>
      <c r="DC574">
        <v>118</v>
      </c>
      <c r="DD574">
        <v>22</v>
      </c>
      <c r="DE574" t="s">
        <v>720</v>
      </c>
      <c r="DF574">
        <v>22866</v>
      </c>
      <c r="DG574">
        <v>0.33850000000000002</v>
      </c>
      <c r="DH574">
        <v>2</v>
      </c>
      <c r="DI574">
        <v>9.0899999999999995E-2</v>
      </c>
      <c r="DJ574">
        <v>3200</v>
      </c>
      <c r="DK574">
        <v>1600</v>
      </c>
      <c r="DO574">
        <v>72</v>
      </c>
    </row>
    <row r="575" spans="93:120" x14ac:dyDescent="0.25">
      <c r="CO575" t="s">
        <v>637</v>
      </c>
      <c r="CP575" t="s">
        <v>3</v>
      </c>
      <c r="CQ575" t="s">
        <v>564</v>
      </c>
      <c r="CR575">
        <v>46154</v>
      </c>
      <c r="CS575">
        <v>1</v>
      </c>
      <c r="CT575">
        <v>1</v>
      </c>
      <c r="CV575">
        <v>1</v>
      </c>
      <c r="CX575">
        <v>0</v>
      </c>
      <c r="CY575">
        <v>0</v>
      </c>
      <c r="CZ575">
        <v>0.29929398148148151</v>
      </c>
      <c r="DA575">
        <v>0.12361111111111112</v>
      </c>
      <c r="DB575">
        <v>133</v>
      </c>
      <c r="DC575">
        <v>242</v>
      </c>
      <c r="DD575">
        <v>30</v>
      </c>
      <c r="DE575" t="s">
        <v>745</v>
      </c>
      <c r="DF575">
        <v>28922</v>
      </c>
      <c r="DG575">
        <v>0.22559999999999999</v>
      </c>
      <c r="DH575">
        <v>1</v>
      </c>
      <c r="DI575">
        <v>3.3300000000000003E-2</v>
      </c>
      <c r="DJ575">
        <v>400</v>
      </c>
      <c r="DK575">
        <v>400</v>
      </c>
      <c r="DO575">
        <v>72</v>
      </c>
    </row>
    <row r="576" spans="93:120" x14ac:dyDescent="0.25">
      <c r="CO576" t="s">
        <v>637</v>
      </c>
      <c r="CP576" t="s">
        <v>3</v>
      </c>
      <c r="CQ576" t="s">
        <v>564</v>
      </c>
      <c r="CR576">
        <v>46167</v>
      </c>
      <c r="CS576">
        <v>1</v>
      </c>
      <c r="CT576">
        <v>1</v>
      </c>
      <c r="CV576">
        <v>1</v>
      </c>
      <c r="CX576">
        <v>0</v>
      </c>
      <c r="CY576">
        <v>0</v>
      </c>
      <c r="CZ576">
        <v>0.18469907407407407</v>
      </c>
      <c r="DA576">
        <v>0.16462962962962963</v>
      </c>
      <c r="DB576">
        <v>124</v>
      </c>
      <c r="DC576">
        <v>202</v>
      </c>
      <c r="DD576">
        <v>28</v>
      </c>
      <c r="DE576" t="s">
        <v>874</v>
      </c>
      <c r="DF576">
        <v>35659</v>
      </c>
      <c r="DG576">
        <v>0.2258</v>
      </c>
      <c r="DH576">
        <v>2</v>
      </c>
      <c r="DI576">
        <v>7.1400000000000005E-2</v>
      </c>
      <c r="DJ576">
        <v>885</v>
      </c>
      <c r="DK576">
        <v>443</v>
      </c>
      <c r="DO576">
        <v>72</v>
      </c>
    </row>
    <row r="577" spans="93:120" x14ac:dyDescent="0.25">
      <c r="CO577" t="s">
        <v>637</v>
      </c>
      <c r="CP577" t="s">
        <v>3</v>
      </c>
      <c r="CQ577" t="s">
        <v>96</v>
      </c>
      <c r="CR577">
        <v>46155</v>
      </c>
      <c r="CS577">
        <v>1</v>
      </c>
      <c r="CT577">
        <v>1</v>
      </c>
      <c r="CV577">
        <v>1</v>
      </c>
      <c r="CX577">
        <v>0</v>
      </c>
      <c r="CY577">
        <v>0</v>
      </c>
      <c r="CZ577">
        <v>0.20789351851851851</v>
      </c>
      <c r="DA577">
        <v>0.1188425925925926</v>
      </c>
      <c r="DB577">
        <v>89</v>
      </c>
      <c r="DC577">
        <v>184</v>
      </c>
      <c r="DD577">
        <v>41</v>
      </c>
      <c r="DE577" t="s">
        <v>875</v>
      </c>
      <c r="DF577">
        <v>17773</v>
      </c>
      <c r="DG577">
        <v>0.4607</v>
      </c>
      <c r="DH577">
        <v>1</v>
      </c>
      <c r="DI577">
        <v>2.4400000000000002E-2</v>
      </c>
      <c r="DJ577">
        <v>900</v>
      </c>
      <c r="DK577">
        <v>900</v>
      </c>
      <c r="DL577">
        <v>900</v>
      </c>
      <c r="DM577">
        <v>1</v>
      </c>
      <c r="DN577">
        <v>0.2109</v>
      </c>
      <c r="DO577">
        <v>72</v>
      </c>
      <c r="DP577">
        <v>900</v>
      </c>
    </row>
    <row r="578" spans="93:120" x14ac:dyDescent="0.25">
      <c r="CO578" t="s">
        <v>637</v>
      </c>
      <c r="CP578" t="s">
        <v>3</v>
      </c>
      <c r="CQ578" t="s">
        <v>79</v>
      </c>
      <c r="CR578">
        <v>46155</v>
      </c>
      <c r="CS578">
        <v>1</v>
      </c>
      <c r="CT578">
        <v>1</v>
      </c>
      <c r="CU578">
        <v>1</v>
      </c>
      <c r="CX578">
        <v>4.2476851851851851E-3</v>
      </c>
      <c r="CY578">
        <v>4.2476851851851851E-3</v>
      </c>
      <c r="CZ578">
        <v>0.19565972222222222</v>
      </c>
      <c r="DA578">
        <v>0.12493055555555556</v>
      </c>
      <c r="DB578">
        <v>99</v>
      </c>
      <c r="DC578">
        <v>205</v>
      </c>
      <c r="DD578">
        <v>30</v>
      </c>
      <c r="DE578">
        <v>1.5</v>
      </c>
      <c r="DF578">
        <v>24325</v>
      </c>
      <c r="DG578">
        <v>0.30299999999999999</v>
      </c>
      <c r="DH578">
        <v>1</v>
      </c>
      <c r="DI578">
        <v>3.3300000000000003E-2</v>
      </c>
      <c r="DJ578">
        <v>550</v>
      </c>
      <c r="DK578">
        <v>550</v>
      </c>
      <c r="DL578">
        <v>550</v>
      </c>
      <c r="DM578">
        <v>1</v>
      </c>
      <c r="DN578">
        <v>0.2152</v>
      </c>
      <c r="DO578">
        <v>72</v>
      </c>
      <c r="DP578">
        <v>550</v>
      </c>
    </row>
    <row r="579" spans="93:120" x14ac:dyDescent="0.25">
      <c r="CO579" t="s">
        <v>637</v>
      </c>
      <c r="CP579" t="s">
        <v>2</v>
      </c>
      <c r="CQ579" t="s">
        <v>22</v>
      </c>
      <c r="CR579">
        <v>46146</v>
      </c>
      <c r="CS579">
        <v>1</v>
      </c>
      <c r="CT579">
        <v>1</v>
      </c>
      <c r="CV579">
        <v>1</v>
      </c>
      <c r="CX579">
        <v>1.5046296296296296E-3</v>
      </c>
      <c r="CY579">
        <v>1.5046296296296296E-3</v>
      </c>
      <c r="CZ579">
        <v>0.26723379629629629</v>
      </c>
      <c r="DA579">
        <v>7.840277777777778E-2</v>
      </c>
      <c r="DB579">
        <v>59</v>
      </c>
      <c r="DC579">
        <v>97</v>
      </c>
      <c r="DD579">
        <v>22</v>
      </c>
      <c r="DE579" t="s">
        <v>876</v>
      </c>
      <c r="DF579">
        <v>16818</v>
      </c>
      <c r="DG579">
        <v>0.37290000000000001</v>
      </c>
      <c r="DH579">
        <v>5</v>
      </c>
      <c r="DI579">
        <v>0.2273</v>
      </c>
      <c r="DJ579">
        <v>6260</v>
      </c>
      <c r="DK579">
        <v>1252</v>
      </c>
      <c r="DL579">
        <v>4000</v>
      </c>
      <c r="DM579">
        <v>0.63900000000000001</v>
      </c>
      <c r="DN579">
        <v>7.9600000000000004E-2</v>
      </c>
      <c r="DO579">
        <v>70</v>
      </c>
      <c r="DP579">
        <v>1333</v>
      </c>
    </row>
    <row r="580" spans="93:120" x14ac:dyDescent="0.25">
      <c r="CO580" t="s">
        <v>637</v>
      </c>
      <c r="CP580" t="s">
        <v>2</v>
      </c>
      <c r="CQ580" t="s">
        <v>24</v>
      </c>
      <c r="CR580">
        <v>46154</v>
      </c>
      <c r="CS580">
        <v>1</v>
      </c>
      <c r="CT580">
        <v>1</v>
      </c>
      <c r="CV580">
        <v>1</v>
      </c>
      <c r="CX580">
        <v>1.7361111111111112E-4</v>
      </c>
      <c r="CY580">
        <v>1.7361111111111112E-4</v>
      </c>
      <c r="CZ580">
        <v>0.28249999999999997</v>
      </c>
      <c r="DA580">
        <v>0.1413425925925926</v>
      </c>
      <c r="DB580">
        <v>56</v>
      </c>
      <c r="DC580">
        <v>118</v>
      </c>
      <c r="DD580">
        <v>23</v>
      </c>
      <c r="DE580" t="s">
        <v>751</v>
      </c>
      <c r="DF580">
        <v>29157</v>
      </c>
      <c r="DG580">
        <v>0.41070000000000001</v>
      </c>
      <c r="DH580">
        <v>2</v>
      </c>
      <c r="DI580">
        <v>8.6999999999999994E-2</v>
      </c>
      <c r="DJ580">
        <v>1000</v>
      </c>
      <c r="DK580">
        <v>500</v>
      </c>
      <c r="DL580">
        <v>400</v>
      </c>
      <c r="DM580">
        <v>0.4</v>
      </c>
      <c r="DO580">
        <v>70</v>
      </c>
      <c r="DP580">
        <v>400</v>
      </c>
    </row>
    <row r="581" spans="93:120" x14ac:dyDescent="0.25">
      <c r="CO581" t="s">
        <v>637</v>
      </c>
      <c r="CP581" t="s">
        <v>2</v>
      </c>
      <c r="CQ581" t="s">
        <v>24</v>
      </c>
      <c r="CR581">
        <v>46157</v>
      </c>
      <c r="CS581">
        <v>1</v>
      </c>
      <c r="CT581">
        <v>1</v>
      </c>
      <c r="CU581">
        <v>1</v>
      </c>
      <c r="CX581">
        <v>9.525462962962963E-3</v>
      </c>
      <c r="CY581">
        <v>9.525462962962963E-3</v>
      </c>
      <c r="CZ581">
        <v>0.255</v>
      </c>
      <c r="DA581">
        <v>9.7592592592592592E-2</v>
      </c>
      <c r="DB581">
        <v>35</v>
      </c>
      <c r="DC581">
        <v>62</v>
      </c>
      <c r="DD581">
        <v>19</v>
      </c>
      <c r="DE581">
        <v>2</v>
      </c>
      <c r="DF581">
        <v>16488</v>
      </c>
      <c r="DG581">
        <v>0.54290000000000005</v>
      </c>
      <c r="DH581">
        <v>1</v>
      </c>
      <c r="DI581">
        <v>5.2600000000000001E-2</v>
      </c>
      <c r="DJ581">
        <v>600</v>
      </c>
      <c r="DK581">
        <v>600</v>
      </c>
      <c r="DL581">
        <v>600</v>
      </c>
      <c r="DM581">
        <v>1</v>
      </c>
      <c r="DO581">
        <v>70</v>
      </c>
      <c r="DP581">
        <v>600</v>
      </c>
    </row>
    <row r="582" spans="93:120" x14ac:dyDescent="0.25">
      <c r="CO582" t="s">
        <v>637</v>
      </c>
      <c r="CP582" t="s">
        <v>2</v>
      </c>
      <c r="CQ582" t="s">
        <v>13</v>
      </c>
      <c r="CR582">
        <v>46162</v>
      </c>
      <c r="CS582">
        <v>1</v>
      </c>
      <c r="CT582">
        <v>1</v>
      </c>
      <c r="CU582">
        <v>1</v>
      </c>
      <c r="CX582">
        <v>6.4004629629629628E-3</v>
      </c>
      <c r="CY582">
        <v>6.4004629629629628E-3</v>
      </c>
      <c r="CZ582">
        <v>0.20004629629629631</v>
      </c>
      <c r="DA582">
        <v>0.11984953703703703</v>
      </c>
      <c r="DB582">
        <v>97</v>
      </c>
      <c r="DC582">
        <v>200</v>
      </c>
      <c r="DD582">
        <v>13</v>
      </c>
      <c r="DE582" t="s">
        <v>877</v>
      </c>
      <c r="DF582">
        <v>41544</v>
      </c>
      <c r="DG582">
        <v>0.13400000000000001</v>
      </c>
      <c r="DH582">
        <v>1</v>
      </c>
      <c r="DI582">
        <v>7.6899999999999996E-2</v>
      </c>
      <c r="DJ582">
        <v>1300</v>
      </c>
      <c r="DK582">
        <v>1300</v>
      </c>
      <c r="DL582">
        <v>1300</v>
      </c>
      <c r="DM582">
        <v>1</v>
      </c>
      <c r="DN582">
        <v>0.1542</v>
      </c>
      <c r="DO582">
        <v>70</v>
      </c>
      <c r="DP582">
        <v>1300</v>
      </c>
    </row>
    <row r="583" spans="93:120" x14ac:dyDescent="0.25">
      <c r="CO583" t="s">
        <v>637</v>
      </c>
      <c r="CP583" t="s">
        <v>2</v>
      </c>
      <c r="CQ583" t="s">
        <v>13</v>
      </c>
      <c r="CR583">
        <v>46169</v>
      </c>
      <c r="CS583">
        <v>1</v>
      </c>
      <c r="CT583">
        <v>1</v>
      </c>
      <c r="CV583">
        <v>1</v>
      </c>
      <c r="CX583">
        <v>1.0416666666666667E-4</v>
      </c>
      <c r="CY583">
        <v>1.0416666666666667E-4</v>
      </c>
      <c r="CZ583">
        <v>0.1894675925925926</v>
      </c>
      <c r="DA583">
        <v>0.14913194444444444</v>
      </c>
      <c r="DB583">
        <v>86</v>
      </c>
      <c r="DC583">
        <v>172</v>
      </c>
      <c r="DD583">
        <v>21</v>
      </c>
      <c r="DE583" t="s">
        <v>682</v>
      </c>
      <c r="DF583">
        <v>22534</v>
      </c>
      <c r="DG583">
        <v>0.2442</v>
      </c>
      <c r="DH583">
        <v>1</v>
      </c>
      <c r="DI583">
        <v>4.7600000000000003E-2</v>
      </c>
      <c r="DJ583">
        <v>900</v>
      </c>
      <c r="DK583">
        <v>900</v>
      </c>
      <c r="DO583">
        <v>70</v>
      </c>
    </row>
    <row r="584" spans="93:120" x14ac:dyDescent="0.25">
      <c r="CO584" t="s">
        <v>637</v>
      </c>
      <c r="CP584" t="s">
        <v>2</v>
      </c>
      <c r="CQ584" t="s">
        <v>42</v>
      </c>
      <c r="CR584">
        <v>46170</v>
      </c>
      <c r="CS584">
        <v>1</v>
      </c>
      <c r="CT584">
        <v>1</v>
      </c>
      <c r="CU584">
        <v>1</v>
      </c>
      <c r="CX584">
        <v>1.1331018518518518E-2</v>
      </c>
      <c r="CY584">
        <v>1.1331018518518518E-2</v>
      </c>
      <c r="CZ584">
        <v>0.17024305555555555</v>
      </c>
      <c r="DA584">
        <v>0.1575462962962963</v>
      </c>
      <c r="DB584">
        <v>58</v>
      </c>
      <c r="DC584">
        <v>98</v>
      </c>
      <c r="DD584">
        <v>16</v>
      </c>
      <c r="DE584">
        <v>1.9375</v>
      </c>
      <c r="DF584">
        <v>21319</v>
      </c>
      <c r="DG584">
        <v>0.27589999999999998</v>
      </c>
      <c r="DH584">
        <v>1</v>
      </c>
      <c r="DI584">
        <v>6.25E-2</v>
      </c>
      <c r="DJ584">
        <v>400</v>
      </c>
      <c r="DK584">
        <v>400</v>
      </c>
      <c r="DL584">
        <v>400</v>
      </c>
      <c r="DM584">
        <v>1</v>
      </c>
      <c r="DN584">
        <v>0.26669999999999999</v>
      </c>
      <c r="DO584">
        <v>70</v>
      </c>
      <c r="DP584">
        <v>400</v>
      </c>
    </row>
    <row r="585" spans="93:120" x14ac:dyDescent="0.25">
      <c r="CO585" t="s">
        <v>637</v>
      </c>
      <c r="CP585" t="s">
        <v>2</v>
      </c>
      <c r="CQ585" t="s">
        <v>37</v>
      </c>
      <c r="CR585">
        <v>46157</v>
      </c>
      <c r="CS585">
        <v>1</v>
      </c>
      <c r="CT585">
        <v>1</v>
      </c>
      <c r="CV585">
        <v>1</v>
      </c>
      <c r="CX585">
        <v>1.3888888888888889E-4</v>
      </c>
      <c r="CY585">
        <v>1.3888888888888889E-4</v>
      </c>
      <c r="CZ585">
        <v>0.31146990740740743</v>
      </c>
      <c r="DA585">
        <v>3.349537037037037E-2</v>
      </c>
      <c r="DB585">
        <v>31</v>
      </c>
      <c r="DC585">
        <v>57</v>
      </c>
      <c r="DD585">
        <v>14</v>
      </c>
      <c r="DE585" t="s">
        <v>682</v>
      </c>
      <c r="DF585">
        <v>20758</v>
      </c>
      <c r="DG585">
        <v>0.4516</v>
      </c>
      <c r="DH585">
        <v>2</v>
      </c>
      <c r="DI585">
        <v>0.1429</v>
      </c>
      <c r="DJ585">
        <v>1200</v>
      </c>
      <c r="DK585">
        <v>600</v>
      </c>
      <c r="DL585">
        <v>500</v>
      </c>
      <c r="DM585">
        <v>0.41670000000000001</v>
      </c>
      <c r="DN585">
        <v>7.3700000000000002E-2</v>
      </c>
      <c r="DO585">
        <v>70</v>
      </c>
      <c r="DP585">
        <v>500</v>
      </c>
    </row>
    <row r="586" spans="93:120" x14ac:dyDescent="0.25">
      <c r="CO586" t="s">
        <v>637</v>
      </c>
      <c r="CP586" t="s">
        <v>2</v>
      </c>
      <c r="CQ586" t="s">
        <v>25</v>
      </c>
      <c r="CR586">
        <v>46146</v>
      </c>
      <c r="CS586">
        <v>1</v>
      </c>
      <c r="CT586">
        <v>1</v>
      </c>
      <c r="CU586">
        <v>1</v>
      </c>
      <c r="CX586">
        <v>1.0069444444444445E-2</v>
      </c>
      <c r="CY586">
        <v>1.0069444444444445E-2</v>
      </c>
      <c r="CZ586">
        <v>0.22842592592592592</v>
      </c>
      <c r="DA586">
        <v>0.10969907407407407</v>
      </c>
      <c r="DB586">
        <v>72</v>
      </c>
      <c r="DC586">
        <v>116</v>
      </c>
      <c r="DD586">
        <v>35</v>
      </c>
      <c r="DE586" t="s">
        <v>878</v>
      </c>
      <c r="DF586">
        <v>29375</v>
      </c>
      <c r="DG586">
        <v>0.48609999999999998</v>
      </c>
      <c r="DH586">
        <v>12</v>
      </c>
      <c r="DI586">
        <v>0.34289999999999998</v>
      </c>
      <c r="DJ586">
        <v>10690</v>
      </c>
      <c r="DK586">
        <v>891</v>
      </c>
      <c r="DL586">
        <v>8964</v>
      </c>
      <c r="DM586">
        <v>0.83850000000000002</v>
      </c>
      <c r="DO586">
        <v>70</v>
      </c>
      <c r="DP586">
        <v>815</v>
      </c>
    </row>
    <row r="587" spans="93:120" x14ac:dyDescent="0.25">
      <c r="CO587" t="s">
        <v>637</v>
      </c>
      <c r="CP587" t="s">
        <v>2</v>
      </c>
      <c r="CQ587" t="s">
        <v>25</v>
      </c>
      <c r="CR587">
        <v>46153</v>
      </c>
      <c r="CS587">
        <v>1</v>
      </c>
      <c r="CT587">
        <v>1</v>
      </c>
      <c r="CX587">
        <v>3.5879629629629629E-3</v>
      </c>
      <c r="CY587">
        <v>3.5879629629629629E-3</v>
      </c>
      <c r="CZ587">
        <v>0.17934027777777778</v>
      </c>
      <c r="DA587">
        <v>0.12731481481481483</v>
      </c>
      <c r="DB587">
        <v>52</v>
      </c>
      <c r="DC587">
        <v>109</v>
      </c>
      <c r="DD587">
        <v>15</v>
      </c>
      <c r="DE587" t="s">
        <v>713</v>
      </c>
      <c r="DF587">
        <v>26860</v>
      </c>
      <c r="DG587">
        <v>0.28849999999999998</v>
      </c>
      <c r="DH587">
        <v>1</v>
      </c>
      <c r="DI587">
        <v>6.6699999999999995E-2</v>
      </c>
      <c r="DJ587">
        <v>500</v>
      </c>
      <c r="DK587">
        <v>500</v>
      </c>
      <c r="DL587">
        <v>500</v>
      </c>
      <c r="DM587">
        <v>1</v>
      </c>
      <c r="DN587">
        <v>0.12520000000000001</v>
      </c>
      <c r="DO587">
        <v>70</v>
      </c>
      <c r="DP587">
        <v>500</v>
      </c>
    </row>
    <row r="588" spans="93:120" x14ac:dyDescent="0.25">
      <c r="CO588" t="s">
        <v>637</v>
      </c>
      <c r="CP588" t="s">
        <v>2</v>
      </c>
      <c r="CQ588" t="s">
        <v>25</v>
      </c>
      <c r="CR588">
        <v>46155</v>
      </c>
      <c r="CS588">
        <v>1</v>
      </c>
      <c r="CT588">
        <v>1</v>
      </c>
      <c r="CV588">
        <v>1</v>
      </c>
      <c r="CX588">
        <v>3.5879629629629629E-4</v>
      </c>
      <c r="CY588">
        <v>3.5879629629629629E-4</v>
      </c>
      <c r="CZ588">
        <v>0.19387731481481482</v>
      </c>
      <c r="DA588">
        <v>0.11373842592592592</v>
      </c>
      <c r="DB588">
        <v>64</v>
      </c>
      <c r="DC588">
        <v>144</v>
      </c>
      <c r="DD588">
        <v>30</v>
      </c>
      <c r="DE588" t="s">
        <v>742</v>
      </c>
      <c r="DF588">
        <v>26731</v>
      </c>
      <c r="DG588">
        <v>0.46879999999999999</v>
      </c>
      <c r="DH588">
        <v>1</v>
      </c>
      <c r="DI588">
        <v>3.3300000000000003E-2</v>
      </c>
      <c r="DJ588">
        <v>1500</v>
      </c>
      <c r="DK588">
        <v>1500</v>
      </c>
      <c r="DL588">
        <v>1500</v>
      </c>
      <c r="DM588">
        <v>1</v>
      </c>
      <c r="DN588">
        <v>0.1128</v>
      </c>
      <c r="DO588">
        <v>70</v>
      </c>
      <c r="DP588">
        <v>1500</v>
      </c>
    </row>
    <row r="589" spans="93:120" x14ac:dyDescent="0.25">
      <c r="CO589" t="s">
        <v>637</v>
      </c>
      <c r="CP589" t="s">
        <v>2</v>
      </c>
      <c r="CQ589" t="s">
        <v>25</v>
      </c>
      <c r="CR589">
        <v>46172</v>
      </c>
      <c r="CS589">
        <v>1</v>
      </c>
      <c r="CT589">
        <v>1</v>
      </c>
      <c r="CU589">
        <v>1</v>
      </c>
      <c r="CX589">
        <v>1.2314814814814815E-2</v>
      </c>
      <c r="CY589">
        <v>1.2314814814814815E-2</v>
      </c>
      <c r="CZ589">
        <v>5.0995370370370371E-2</v>
      </c>
      <c r="DA589">
        <v>0.12331018518518519</v>
      </c>
      <c r="DB589">
        <v>17</v>
      </c>
      <c r="DC589">
        <v>49</v>
      </c>
      <c r="DD589">
        <v>14</v>
      </c>
      <c r="DE589">
        <v>1.5</v>
      </c>
      <c r="DF589">
        <v>27734</v>
      </c>
      <c r="DG589">
        <v>0.82350000000000001</v>
      </c>
      <c r="DH589">
        <v>2</v>
      </c>
      <c r="DI589">
        <v>0.1429</v>
      </c>
      <c r="DJ589">
        <v>2725</v>
      </c>
      <c r="DK589">
        <v>1363</v>
      </c>
      <c r="DL589">
        <v>725</v>
      </c>
      <c r="DM589">
        <v>0.2661</v>
      </c>
      <c r="DN589">
        <v>4.7600000000000003E-2</v>
      </c>
      <c r="DO589">
        <v>70</v>
      </c>
      <c r="DP589">
        <v>725</v>
      </c>
    </row>
    <row r="590" spans="93:120" x14ac:dyDescent="0.25">
      <c r="CO590" t="s">
        <v>637</v>
      </c>
      <c r="CP590" t="s">
        <v>6</v>
      </c>
      <c r="CQ590" t="s">
        <v>105</v>
      </c>
      <c r="CR590">
        <v>46163</v>
      </c>
      <c r="CS590">
        <v>1</v>
      </c>
      <c r="CT590">
        <v>1</v>
      </c>
      <c r="CV590">
        <v>1</v>
      </c>
      <c r="CX590">
        <v>9.2592592592592588E-5</v>
      </c>
      <c r="CY590">
        <v>9.2592592592592588E-5</v>
      </c>
      <c r="CZ590">
        <v>0.19498842592592591</v>
      </c>
      <c r="DA590">
        <v>0.13344907407407408</v>
      </c>
      <c r="DB590">
        <v>78</v>
      </c>
      <c r="DC590">
        <v>169</v>
      </c>
      <c r="DD590">
        <v>16</v>
      </c>
      <c r="DE590">
        <v>2</v>
      </c>
      <c r="DF590">
        <v>37327</v>
      </c>
      <c r="DG590">
        <v>0.2051</v>
      </c>
      <c r="DH590">
        <v>1</v>
      </c>
      <c r="DI590">
        <v>6.25E-2</v>
      </c>
      <c r="DJ590">
        <v>500</v>
      </c>
      <c r="DK590">
        <v>500</v>
      </c>
      <c r="DO590">
        <v>70</v>
      </c>
    </row>
    <row r="591" spans="93:120" x14ac:dyDescent="0.25">
      <c r="CO591" t="s">
        <v>637</v>
      </c>
      <c r="CP591" t="s">
        <v>6</v>
      </c>
      <c r="CQ591" t="s">
        <v>35</v>
      </c>
      <c r="CR591">
        <v>46146</v>
      </c>
      <c r="CS591">
        <v>1</v>
      </c>
      <c r="CT591">
        <v>1</v>
      </c>
      <c r="CV591">
        <v>1</v>
      </c>
      <c r="CX591">
        <v>1.7361111111111112E-4</v>
      </c>
      <c r="CY591">
        <v>1.7361111111111112E-4</v>
      </c>
      <c r="CZ591">
        <v>0.1902662037037037</v>
      </c>
      <c r="DA591">
        <v>0.1411574074074074</v>
      </c>
      <c r="DB591">
        <v>66</v>
      </c>
      <c r="DC591">
        <v>114</v>
      </c>
      <c r="DD591">
        <v>34</v>
      </c>
      <c r="DE591" t="s">
        <v>824</v>
      </c>
      <c r="DF591">
        <v>28121</v>
      </c>
      <c r="DG591">
        <v>0.51519999999999999</v>
      </c>
      <c r="DH591">
        <v>14</v>
      </c>
      <c r="DI591">
        <v>0.4118</v>
      </c>
      <c r="DJ591">
        <v>21240</v>
      </c>
      <c r="DK591">
        <v>1517</v>
      </c>
      <c r="DL591">
        <v>20890</v>
      </c>
      <c r="DM591">
        <v>0.98350000000000004</v>
      </c>
      <c r="DN591">
        <v>0.31690000000000002</v>
      </c>
      <c r="DO591">
        <v>70</v>
      </c>
      <c r="DP591">
        <v>1607</v>
      </c>
    </row>
    <row r="592" spans="93:120" x14ac:dyDescent="0.25">
      <c r="CO592" t="s">
        <v>637</v>
      </c>
      <c r="CP592" t="s">
        <v>6</v>
      </c>
      <c r="CQ592" t="s">
        <v>35</v>
      </c>
      <c r="CR592">
        <v>46169</v>
      </c>
      <c r="CS592">
        <v>1</v>
      </c>
      <c r="CT592">
        <v>1</v>
      </c>
      <c r="CV592">
        <v>1</v>
      </c>
      <c r="CX592">
        <v>8.1018518518518516E-5</v>
      </c>
      <c r="CY592">
        <v>8.1018518518518516E-5</v>
      </c>
      <c r="CZ592">
        <v>0.16953703703703704</v>
      </c>
      <c r="DA592">
        <v>0.19495370370370371</v>
      </c>
      <c r="DB592">
        <v>62</v>
      </c>
      <c r="DC592">
        <v>134</v>
      </c>
      <c r="DD592">
        <v>21</v>
      </c>
      <c r="DE592" t="s">
        <v>879</v>
      </c>
      <c r="DF592">
        <v>24881</v>
      </c>
      <c r="DG592">
        <v>0.3387</v>
      </c>
      <c r="DH592">
        <v>2</v>
      </c>
      <c r="DI592">
        <v>9.5200000000000007E-2</v>
      </c>
      <c r="DJ592">
        <v>1401</v>
      </c>
      <c r="DK592">
        <v>701</v>
      </c>
      <c r="DL592">
        <v>701</v>
      </c>
      <c r="DM592">
        <v>0.50039999999999996</v>
      </c>
      <c r="DN592">
        <v>0.42849999999999999</v>
      </c>
      <c r="DO592">
        <v>70</v>
      </c>
      <c r="DP592">
        <v>351</v>
      </c>
    </row>
    <row r="593" spans="93:120" x14ac:dyDescent="0.25">
      <c r="CO593" t="s">
        <v>637</v>
      </c>
      <c r="CP593" t="s">
        <v>6</v>
      </c>
      <c r="CQ593" t="s">
        <v>11</v>
      </c>
      <c r="CR593">
        <v>46148</v>
      </c>
      <c r="CS593">
        <v>1</v>
      </c>
      <c r="CT593">
        <v>1</v>
      </c>
      <c r="CV593">
        <v>1</v>
      </c>
      <c r="CX593">
        <v>1.7361111111111112E-4</v>
      </c>
      <c r="CY593">
        <v>1.7361111111111112E-4</v>
      </c>
      <c r="CZ593">
        <v>0.26659722222222221</v>
      </c>
      <c r="DA593">
        <v>8.6504629629629626E-2</v>
      </c>
      <c r="DB593">
        <v>106</v>
      </c>
      <c r="DC593">
        <v>247</v>
      </c>
      <c r="DD593">
        <v>21</v>
      </c>
      <c r="DE593" t="s">
        <v>682</v>
      </c>
      <c r="DF593">
        <v>20219</v>
      </c>
      <c r="DG593">
        <v>0.1981</v>
      </c>
      <c r="DH593">
        <v>3</v>
      </c>
      <c r="DI593">
        <v>0.1429</v>
      </c>
      <c r="DJ593">
        <v>1283</v>
      </c>
      <c r="DK593">
        <v>428</v>
      </c>
      <c r="DL593">
        <v>300</v>
      </c>
      <c r="DM593">
        <v>0.23380000000000001</v>
      </c>
      <c r="DN593">
        <v>0.13159999999999999</v>
      </c>
      <c r="DO593">
        <v>70</v>
      </c>
      <c r="DP593">
        <v>300</v>
      </c>
    </row>
    <row r="594" spans="93:120" x14ac:dyDescent="0.25">
      <c r="CO594" t="s">
        <v>637</v>
      </c>
      <c r="CP594" t="s">
        <v>6</v>
      </c>
      <c r="CQ594" t="s">
        <v>97</v>
      </c>
      <c r="CR594">
        <v>46154</v>
      </c>
      <c r="CS594">
        <v>1</v>
      </c>
      <c r="CT594">
        <v>1</v>
      </c>
      <c r="CV594">
        <v>1</v>
      </c>
      <c r="CX594">
        <v>4.6296296296296294E-5</v>
      </c>
      <c r="CY594">
        <v>4.6296296296296294E-5</v>
      </c>
      <c r="CZ594">
        <v>0.26400462962962962</v>
      </c>
      <c r="DA594">
        <v>0.1660648148148148</v>
      </c>
      <c r="DB594">
        <v>194</v>
      </c>
      <c r="DC594">
        <v>243</v>
      </c>
      <c r="DD594">
        <v>20</v>
      </c>
      <c r="DE594">
        <v>1.65</v>
      </c>
      <c r="DF594">
        <v>8021</v>
      </c>
      <c r="DG594">
        <v>0.1031</v>
      </c>
      <c r="DH594">
        <v>3</v>
      </c>
      <c r="DI594">
        <v>0.15</v>
      </c>
      <c r="DJ594">
        <v>936</v>
      </c>
      <c r="DK594">
        <v>312</v>
      </c>
      <c r="DL594">
        <v>310</v>
      </c>
      <c r="DM594">
        <v>0.33119999999999999</v>
      </c>
      <c r="DO594">
        <v>70</v>
      </c>
      <c r="DP594">
        <v>310</v>
      </c>
    </row>
    <row r="595" spans="93:120" x14ac:dyDescent="0.25">
      <c r="CO595" t="s">
        <v>637</v>
      </c>
      <c r="CP595" t="s">
        <v>6</v>
      </c>
      <c r="CQ595" t="s">
        <v>34</v>
      </c>
      <c r="CR595">
        <v>46171</v>
      </c>
      <c r="CS595">
        <v>1</v>
      </c>
      <c r="CT595">
        <v>1</v>
      </c>
      <c r="CV595">
        <v>1</v>
      </c>
      <c r="CX595">
        <v>1.0416666666666667E-4</v>
      </c>
      <c r="CY595">
        <v>1.0416666666666667E-4</v>
      </c>
      <c r="CZ595">
        <v>0.13751157407407408</v>
      </c>
      <c r="DA595">
        <v>0.24241898148148147</v>
      </c>
      <c r="DB595">
        <v>83</v>
      </c>
      <c r="DC595">
        <v>120</v>
      </c>
      <c r="DD595">
        <v>9</v>
      </c>
      <c r="DE595" t="s">
        <v>729</v>
      </c>
      <c r="DF595">
        <v>31545</v>
      </c>
      <c r="DG595">
        <v>0.1084</v>
      </c>
      <c r="DH595">
        <v>1</v>
      </c>
      <c r="DI595">
        <v>0.1111</v>
      </c>
      <c r="DJ595">
        <v>2000</v>
      </c>
      <c r="DK595">
        <v>2000</v>
      </c>
      <c r="DL595">
        <v>2000</v>
      </c>
      <c r="DM595">
        <v>1</v>
      </c>
      <c r="DO595">
        <v>70</v>
      </c>
      <c r="DP595">
        <v>2000</v>
      </c>
    </row>
    <row r="596" spans="93:120" x14ac:dyDescent="0.25">
      <c r="CO596" t="s">
        <v>637</v>
      </c>
      <c r="CP596" t="s">
        <v>7</v>
      </c>
      <c r="CQ596" t="s">
        <v>18</v>
      </c>
      <c r="CR596">
        <v>46154</v>
      </c>
      <c r="CS596">
        <v>1</v>
      </c>
      <c r="CT596">
        <v>1</v>
      </c>
      <c r="CU596">
        <v>1</v>
      </c>
      <c r="CX596">
        <v>7.3379629629629628E-3</v>
      </c>
      <c r="CY596">
        <v>7.3379629629629628E-3</v>
      </c>
      <c r="CZ596">
        <v>0.28642361111111109</v>
      </c>
      <c r="DA596">
        <v>0.12707175925925926</v>
      </c>
      <c r="DB596">
        <v>163</v>
      </c>
      <c r="DC596">
        <v>337</v>
      </c>
      <c r="DD596">
        <v>21</v>
      </c>
      <c r="DE596" t="s">
        <v>820</v>
      </c>
      <c r="DF596">
        <v>19717</v>
      </c>
      <c r="DG596">
        <v>0.1288</v>
      </c>
      <c r="DO596">
        <v>70</v>
      </c>
    </row>
    <row r="597" spans="93:120" x14ac:dyDescent="0.25">
      <c r="CO597" t="s">
        <v>637</v>
      </c>
      <c r="CP597" t="s">
        <v>7</v>
      </c>
      <c r="CQ597" t="s">
        <v>60</v>
      </c>
      <c r="CR597">
        <v>46150</v>
      </c>
      <c r="CS597">
        <v>1</v>
      </c>
      <c r="CT597">
        <v>1</v>
      </c>
      <c r="CU597">
        <v>1</v>
      </c>
      <c r="CX597">
        <v>9.5370370370370366E-3</v>
      </c>
      <c r="CY597">
        <v>9.5370370370370366E-3</v>
      </c>
      <c r="CZ597">
        <v>0.24465277777777777</v>
      </c>
      <c r="DA597">
        <v>6.1192129629629631E-2</v>
      </c>
      <c r="DB597">
        <v>119</v>
      </c>
      <c r="DC597">
        <v>159</v>
      </c>
      <c r="DD597">
        <v>8</v>
      </c>
      <c r="DE597">
        <v>1.25</v>
      </c>
      <c r="DF597">
        <v>20642</v>
      </c>
      <c r="DG597">
        <v>6.7199999999999996E-2</v>
      </c>
      <c r="DO597">
        <v>70</v>
      </c>
    </row>
    <row r="598" spans="93:120" x14ac:dyDescent="0.25">
      <c r="CO598" t="s">
        <v>637</v>
      </c>
      <c r="CP598" t="s">
        <v>7</v>
      </c>
      <c r="CQ598" t="s">
        <v>61</v>
      </c>
      <c r="CR598">
        <v>46163</v>
      </c>
      <c r="CS598">
        <v>1</v>
      </c>
      <c r="CT598">
        <v>1</v>
      </c>
      <c r="CU598">
        <v>1</v>
      </c>
      <c r="CX598">
        <v>6.1805555555555555E-3</v>
      </c>
      <c r="CY598">
        <v>6.1805555555555555E-3</v>
      </c>
      <c r="CZ598">
        <v>0.21540509259259261</v>
      </c>
      <c r="DA598">
        <v>0.12577546296296296</v>
      </c>
      <c r="DB598">
        <v>119</v>
      </c>
      <c r="DC598">
        <v>245</v>
      </c>
      <c r="DD598">
        <v>22</v>
      </c>
      <c r="DE598">
        <v>1.5</v>
      </c>
      <c r="DF598">
        <v>26775</v>
      </c>
      <c r="DG598">
        <v>0.18490000000000001</v>
      </c>
      <c r="DH598">
        <v>1</v>
      </c>
      <c r="DI598">
        <v>4.5499999999999999E-2</v>
      </c>
      <c r="DJ598">
        <v>314</v>
      </c>
      <c r="DK598">
        <v>314</v>
      </c>
      <c r="DL598">
        <v>314</v>
      </c>
      <c r="DM598">
        <v>1</v>
      </c>
      <c r="DO598">
        <v>70</v>
      </c>
      <c r="DP598">
        <v>314</v>
      </c>
    </row>
    <row r="599" spans="93:120" x14ac:dyDescent="0.25">
      <c r="CO599" t="s">
        <v>637</v>
      </c>
      <c r="CP599" t="s">
        <v>7</v>
      </c>
      <c r="CQ599" t="s">
        <v>80</v>
      </c>
      <c r="CR599">
        <v>46150</v>
      </c>
      <c r="CS599">
        <v>1</v>
      </c>
      <c r="CT599">
        <v>1</v>
      </c>
      <c r="CX599">
        <v>3.9236111111111112E-3</v>
      </c>
      <c r="CY599">
        <v>3.9236111111111112E-3</v>
      </c>
      <c r="CZ599">
        <v>0.21689814814814815</v>
      </c>
      <c r="DA599">
        <v>9.8391203703703703E-2</v>
      </c>
      <c r="DB599">
        <v>58</v>
      </c>
      <c r="DC599">
        <v>135</v>
      </c>
      <c r="DD599">
        <v>9</v>
      </c>
      <c r="DE599" t="s">
        <v>700</v>
      </c>
      <c r="DF599">
        <v>36736</v>
      </c>
      <c r="DG599">
        <v>0.1552</v>
      </c>
      <c r="DO599">
        <v>70</v>
      </c>
    </row>
    <row r="600" spans="93:120" x14ac:dyDescent="0.25">
      <c r="CO600" t="s">
        <v>637</v>
      </c>
      <c r="CP600" t="s">
        <v>7</v>
      </c>
      <c r="CQ600" t="s">
        <v>72</v>
      </c>
      <c r="CR600">
        <v>46154</v>
      </c>
      <c r="CS600">
        <v>1</v>
      </c>
      <c r="CT600">
        <v>1</v>
      </c>
      <c r="CW600">
        <v>1</v>
      </c>
      <c r="CX600">
        <v>0</v>
      </c>
      <c r="CY600">
        <v>0</v>
      </c>
      <c r="CZ600">
        <v>0</v>
      </c>
      <c r="DA600">
        <v>0</v>
      </c>
      <c r="DO600">
        <v>70</v>
      </c>
    </row>
    <row r="601" spans="93:120" x14ac:dyDescent="0.25">
      <c r="CO601" t="s">
        <v>637</v>
      </c>
      <c r="CP601" t="s">
        <v>7</v>
      </c>
      <c r="CQ601" t="s">
        <v>72</v>
      </c>
      <c r="CR601">
        <v>46170</v>
      </c>
      <c r="CS601">
        <v>1</v>
      </c>
      <c r="CT601">
        <v>1</v>
      </c>
      <c r="CV601">
        <v>1</v>
      </c>
      <c r="CX601">
        <v>1.273148148148148E-4</v>
      </c>
      <c r="CY601">
        <v>1.273148148148148E-4</v>
      </c>
      <c r="CZ601">
        <v>0.15405092592592592</v>
      </c>
      <c r="DA601">
        <v>0.17549768518518519</v>
      </c>
      <c r="DB601">
        <v>100</v>
      </c>
      <c r="DC601">
        <v>237</v>
      </c>
      <c r="DD601">
        <v>17</v>
      </c>
      <c r="DE601" t="s">
        <v>824</v>
      </c>
      <c r="DF601">
        <v>38088</v>
      </c>
      <c r="DG601">
        <v>0.17</v>
      </c>
      <c r="DH601">
        <v>1</v>
      </c>
      <c r="DI601">
        <v>5.8799999999999998E-2</v>
      </c>
      <c r="DJ601">
        <v>600</v>
      </c>
      <c r="DK601">
        <v>600</v>
      </c>
      <c r="DO601">
        <v>70</v>
      </c>
    </row>
    <row r="602" spans="93:120" x14ac:dyDescent="0.25">
      <c r="CO602" t="s">
        <v>637</v>
      </c>
      <c r="CP602" t="s">
        <v>7</v>
      </c>
      <c r="CQ602" t="s">
        <v>12</v>
      </c>
      <c r="CR602">
        <v>46150</v>
      </c>
      <c r="CS602">
        <v>1</v>
      </c>
      <c r="CT602">
        <v>1</v>
      </c>
      <c r="CU602">
        <v>1</v>
      </c>
      <c r="CX602">
        <v>0.21839120370370371</v>
      </c>
      <c r="CY602">
        <v>0.21839120370370371</v>
      </c>
      <c r="CZ602">
        <v>8.9224537037037033E-2</v>
      </c>
      <c r="DA602">
        <v>6.4421296296296296E-2</v>
      </c>
      <c r="DB602">
        <v>44</v>
      </c>
      <c r="DC602">
        <v>107</v>
      </c>
      <c r="DD602">
        <v>6</v>
      </c>
      <c r="DE602">
        <v>1</v>
      </c>
      <c r="DF602">
        <v>82427</v>
      </c>
      <c r="DG602">
        <v>0.13639999999999999</v>
      </c>
      <c r="DO602">
        <v>70</v>
      </c>
    </row>
    <row r="603" spans="93:120" x14ac:dyDescent="0.25">
      <c r="CO603" t="s">
        <v>637</v>
      </c>
      <c r="CP603" t="s">
        <v>7</v>
      </c>
      <c r="CQ603" t="s">
        <v>51</v>
      </c>
      <c r="CR603">
        <v>46146</v>
      </c>
      <c r="CS603">
        <v>1</v>
      </c>
      <c r="CT603">
        <v>1</v>
      </c>
      <c r="CU603">
        <v>1</v>
      </c>
      <c r="CX603">
        <v>1.3946759259259259E-2</v>
      </c>
      <c r="CY603">
        <v>1.3946759259259259E-2</v>
      </c>
      <c r="CZ603">
        <v>0.23510416666666667</v>
      </c>
      <c r="DA603">
        <v>7.9247685185185185E-2</v>
      </c>
      <c r="DB603">
        <v>129</v>
      </c>
      <c r="DC603">
        <v>200</v>
      </c>
      <c r="DD603">
        <v>17</v>
      </c>
      <c r="DE603" t="s">
        <v>805</v>
      </c>
      <c r="DF603">
        <v>28476</v>
      </c>
      <c r="DG603">
        <v>0.1318</v>
      </c>
      <c r="DH603">
        <v>3</v>
      </c>
      <c r="DI603">
        <v>0.17649999999999999</v>
      </c>
      <c r="DJ603">
        <v>4250</v>
      </c>
      <c r="DK603">
        <v>1417</v>
      </c>
      <c r="DL603">
        <v>4250</v>
      </c>
      <c r="DM603">
        <v>1</v>
      </c>
      <c r="DN603">
        <v>0.3891</v>
      </c>
      <c r="DO603">
        <v>70</v>
      </c>
      <c r="DP603">
        <v>1417</v>
      </c>
    </row>
    <row r="604" spans="93:120" x14ac:dyDescent="0.25">
      <c r="CO604" t="s">
        <v>637</v>
      </c>
      <c r="CP604" t="s">
        <v>7</v>
      </c>
      <c r="CQ604" t="s">
        <v>51</v>
      </c>
      <c r="CR604">
        <v>46154</v>
      </c>
      <c r="CS604">
        <v>1</v>
      </c>
      <c r="CT604">
        <v>1</v>
      </c>
      <c r="CU604">
        <v>1</v>
      </c>
      <c r="CX604">
        <v>1.306712962962963E-2</v>
      </c>
      <c r="CY604">
        <v>1.306712962962963E-2</v>
      </c>
      <c r="CZ604">
        <v>0.27311342592592591</v>
      </c>
      <c r="DA604">
        <v>0.11822916666666666</v>
      </c>
      <c r="DB604">
        <v>88</v>
      </c>
      <c r="DC604">
        <v>275</v>
      </c>
      <c r="DD604">
        <v>15</v>
      </c>
      <c r="DE604">
        <v>1.4</v>
      </c>
      <c r="DF604">
        <v>19488</v>
      </c>
      <c r="DG604">
        <v>0.17050000000000001</v>
      </c>
      <c r="DO604">
        <v>70</v>
      </c>
    </row>
    <row r="605" spans="93:120" x14ac:dyDescent="0.25">
      <c r="CO605" t="s">
        <v>637</v>
      </c>
      <c r="CP605" t="s">
        <v>7</v>
      </c>
      <c r="CQ605" t="s">
        <v>51</v>
      </c>
      <c r="CR605">
        <v>46170</v>
      </c>
      <c r="CS605">
        <v>1</v>
      </c>
      <c r="CT605">
        <v>1</v>
      </c>
      <c r="CV605">
        <v>1</v>
      </c>
      <c r="CX605">
        <v>4.1666666666666669E-4</v>
      </c>
      <c r="CY605">
        <v>4.1666666666666669E-4</v>
      </c>
      <c r="CZ605">
        <v>0.13693287037037036</v>
      </c>
      <c r="DA605">
        <v>0.18987268518518519</v>
      </c>
      <c r="DB605">
        <v>87</v>
      </c>
      <c r="DC605">
        <v>234</v>
      </c>
      <c r="DD605">
        <v>14</v>
      </c>
      <c r="DE605" t="s">
        <v>880</v>
      </c>
      <c r="DF605">
        <v>19568</v>
      </c>
      <c r="DG605">
        <v>0.16089999999999999</v>
      </c>
      <c r="DH605">
        <v>1</v>
      </c>
      <c r="DI605">
        <v>7.1400000000000005E-2</v>
      </c>
      <c r="DJ605">
        <v>250</v>
      </c>
      <c r="DK605">
        <v>250</v>
      </c>
      <c r="DO605">
        <v>70</v>
      </c>
    </row>
    <row r="606" spans="93:120" x14ac:dyDescent="0.25">
      <c r="CO606" t="s">
        <v>637</v>
      </c>
      <c r="CP606" t="s">
        <v>7</v>
      </c>
      <c r="CQ606" t="s">
        <v>26</v>
      </c>
      <c r="CR606">
        <v>46147</v>
      </c>
      <c r="CS606">
        <v>1</v>
      </c>
      <c r="CT606">
        <v>1</v>
      </c>
      <c r="CV606">
        <v>1</v>
      </c>
      <c r="CX606">
        <v>9.2592592592592588E-5</v>
      </c>
      <c r="CY606">
        <v>9.2592592592592588E-5</v>
      </c>
      <c r="CZ606">
        <v>0.33401620370370372</v>
      </c>
      <c r="DA606">
        <v>9.1273148148148145E-2</v>
      </c>
      <c r="DB606">
        <v>175</v>
      </c>
      <c r="DC606">
        <v>396</v>
      </c>
      <c r="DD606">
        <v>41</v>
      </c>
      <c r="DE606" t="s">
        <v>881</v>
      </c>
      <c r="DF606">
        <v>43260</v>
      </c>
      <c r="DG606">
        <v>0.23430000000000001</v>
      </c>
      <c r="DH606">
        <v>1</v>
      </c>
      <c r="DI606">
        <v>2.4400000000000002E-2</v>
      </c>
      <c r="DJ606">
        <v>600</v>
      </c>
      <c r="DK606">
        <v>600</v>
      </c>
      <c r="DO606">
        <v>70</v>
      </c>
    </row>
    <row r="607" spans="93:120" x14ac:dyDescent="0.25">
      <c r="CO607" t="s">
        <v>637</v>
      </c>
      <c r="CP607" t="s">
        <v>7</v>
      </c>
      <c r="CQ607" t="s">
        <v>75</v>
      </c>
      <c r="CR607">
        <v>46154</v>
      </c>
      <c r="CS607">
        <v>1</v>
      </c>
      <c r="CT607">
        <v>1</v>
      </c>
      <c r="CX607">
        <v>0</v>
      </c>
      <c r="CY607">
        <v>0</v>
      </c>
      <c r="CZ607">
        <v>0</v>
      </c>
      <c r="DA607">
        <v>0</v>
      </c>
      <c r="DO607">
        <v>70</v>
      </c>
    </row>
    <row r="608" spans="93:120" x14ac:dyDescent="0.25">
      <c r="CO608" t="s">
        <v>637</v>
      </c>
      <c r="CP608" t="s">
        <v>604</v>
      </c>
      <c r="CQ608" t="s">
        <v>41</v>
      </c>
      <c r="CR608">
        <v>46171</v>
      </c>
      <c r="CS608">
        <v>1</v>
      </c>
      <c r="CT608">
        <v>1</v>
      </c>
      <c r="CU608">
        <v>1</v>
      </c>
      <c r="CX608">
        <v>2.9224537037037038E-2</v>
      </c>
      <c r="CY608">
        <v>2.9224537037037038E-2</v>
      </c>
      <c r="CZ608">
        <v>8.2777777777777783E-2</v>
      </c>
      <c r="DA608">
        <v>0.24681712962962962</v>
      </c>
      <c r="DB608">
        <v>51</v>
      </c>
      <c r="DC608">
        <v>151</v>
      </c>
      <c r="DD608">
        <v>13</v>
      </c>
      <c r="DE608" t="s">
        <v>882</v>
      </c>
      <c r="DF608">
        <v>5816</v>
      </c>
      <c r="DG608">
        <v>0.25490000000000002</v>
      </c>
      <c r="DH608">
        <v>1</v>
      </c>
      <c r="DI608">
        <v>7.6899999999999996E-2</v>
      </c>
      <c r="DJ608">
        <v>245</v>
      </c>
      <c r="DK608">
        <v>245</v>
      </c>
      <c r="DO608">
        <v>70</v>
      </c>
    </row>
    <row r="609" spans="93:120" x14ac:dyDescent="0.25">
      <c r="CO609" t="s">
        <v>637</v>
      </c>
      <c r="CP609" t="s">
        <v>604</v>
      </c>
      <c r="CQ609" t="s">
        <v>600</v>
      </c>
      <c r="CR609">
        <v>46154</v>
      </c>
      <c r="CS609">
        <v>1</v>
      </c>
      <c r="CT609">
        <v>1</v>
      </c>
      <c r="CV609">
        <v>1</v>
      </c>
      <c r="CX609">
        <v>0</v>
      </c>
      <c r="CY609">
        <v>0</v>
      </c>
      <c r="CZ609">
        <v>0.26211805555555556</v>
      </c>
      <c r="DA609">
        <v>0.13615740740740739</v>
      </c>
      <c r="DB609">
        <v>135</v>
      </c>
      <c r="DC609">
        <v>208</v>
      </c>
      <c r="DD609">
        <v>28</v>
      </c>
      <c r="DE609" t="s">
        <v>799</v>
      </c>
      <c r="DF609">
        <v>16154</v>
      </c>
      <c r="DG609">
        <v>0.2074</v>
      </c>
      <c r="DH609">
        <v>1</v>
      </c>
      <c r="DI609">
        <v>3.5700000000000003E-2</v>
      </c>
      <c r="DJ609">
        <v>490</v>
      </c>
      <c r="DK609">
        <v>490</v>
      </c>
      <c r="DO609">
        <v>70</v>
      </c>
    </row>
    <row r="610" spans="93:120" x14ac:dyDescent="0.25">
      <c r="CO610" t="s">
        <v>637</v>
      </c>
      <c r="CP610" t="s">
        <v>604</v>
      </c>
      <c r="CQ610" t="s">
        <v>49</v>
      </c>
      <c r="CR610">
        <v>46157</v>
      </c>
      <c r="CS610">
        <v>1</v>
      </c>
      <c r="CT610">
        <v>1</v>
      </c>
      <c r="CU610">
        <v>1</v>
      </c>
      <c r="CX610">
        <v>4.43287037037037E-3</v>
      </c>
      <c r="CY610">
        <v>4.43287037037037E-3</v>
      </c>
      <c r="CZ610">
        <v>0.22729166666666667</v>
      </c>
      <c r="DA610">
        <v>7.0300925925925919E-2</v>
      </c>
      <c r="DB610">
        <v>46</v>
      </c>
      <c r="DC610">
        <v>53</v>
      </c>
      <c r="DD610">
        <v>8</v>
      </c>
      <c r="DE610">
        <v>1.25</v>
      </c>
      <c r="DF610">
        <v>33347</v>
      </c>
      <c r="DG610">
        <v>0.1739</v>
      </c>
      <c r="DH610">
        <v>1</v>
      </c>
      <c r="DI610">
        <v>0.125</v>
      </c>
      <c r="DJ610">
        <v>500</v>
      </c>
      <c r="DK610">
        <v>500</v>
      </c>
      <c r="DO610">
        <v>70</v>
      </c>
    </row>
    <row r="611" spans="93:120" x14ac:dyDescent="0.25">
      <c r="CO611" t="s">
        <v>637</v>
      </c>
      <c r="CP611" t="s">
        <v>604</v>
      </c>
      <c r="CQ611" t="s">
        <v>549</v>
      </c>
      <c r="CR611">
        <v>46154</v>
      </c>
      <c r="CS611">
        <v>1</v>
      </c>
      <c r="CT611">
        <v>1</v>
      </c>
      <c r="CU611">
        <v>1</v>
      </c>
      <c r="CX611">
        <v>1.0115740740740741E-2</v>
      </c>
      <c r="CY611">
        <v>1.0115740740740741E-2</v>
      </c>
      <c r="CZ611">
        <v>0.29508101851851853</v>
      </c>
      <c r="DA611">
        <v>0.1322800925925926</v>
      </c>
      <c r="DB611">
        <v>243</v>
      </c>
      <c r="DC611">
        <v>357</v>
      </c>
      <c r="DD611">
        <v>66</v>
      </c>
      <c r="DE611" t="s">
        <v>883</v>
      </c>
      <c r="DF611">
        <v>7588</v>
      </c>
      <c r="DG611">
        <v>0.27160000000000001</v>
      </c>
      <c r="DH611">
        <v>1</v>
      </c>
      <c r="DI611">
        <v>1.52E-2</v>
      </c>
      <c r="DJ611">
        <v>90</v>
      </c>
      <c r="DK611">
        <v>90</v>
      </c>
      <c r="DL611">
        <v>90</v>
      </c>
      <c r="DM611">
        <v>1</v>
      </c>
      <c r="DN611">
        <v>0.42649999999999999</v>
      </c>
      <c r="DO611">
        <v>70</v>
      </c>
      <c r="DP611">
        <v>90</v>
      </c>
    </row>
    <row r="612" spans="93:120" x14ac:dyDescent="0.25">
      <c r="CO612" t="s">
        <v>637</v>
      </c>
      <c r="CP612" t="s">
        <v>604</v>
      </c>
      <c r="CQ612" t="s">
        <v>77</v>
      </c>
      <c r="CR612">
        <v>46161</v>
      </c>
      <c r="CS612">
        <v>1</v>
      </c>
      <c r="CT612">
        <v>1</v>
      </c>
      <c r="CU612">
        <v>1</v>
      </c>
      <c r="CX612">
        <v>2.4525462962962964E-2</v>
      </c>
      <c r="CY612">
        <v>2.4525462962962964E-2</v>
      </c>
      <c r="CZ612">
        <v>0.17784722222222221</v>
      </c>
      <c r="DA612">
        <v>0.13836805555555556</v>
      </c>
      <c r="DB612">
        <v>81</v>
      </c>
      <c r="DC612">
        <v>130</v>
      </c>
      <c r="DD612">
        <v>25</v>
      </c>
      <c r="DE612">
        <v>1.76</v>
      </c>
      <c r="DF612">
        <v>32438</v>
      </c>
      <c r="DG612">
        <v>0.30859999999999999</v>
      </c>
      <c r="DH612">
        <v>1</v>
      </c>
      <c r="DI612">
        <v>0.04</v>
      </c>
      <c r="DJ612">
        <v>1602</v>
      </c>
      <c r="DK612">
        <v>1602</v>
      </c>
      <c r="DO612">
        <v>70</v>
      </c>
    </row>
    <row r="613" spans="93:120" x14ac:dyDescent="0.25">
      <c r="CO613" t="s">
        <v>637</v>
      </c>
      <c r="CP613" t="s">
        <v>604</v>
      </c>
      <c r="CQ613" t="s">
        <v>77</v>
      </c>
      <c r="CR613">
        <v>46167</v>
      </c>
      <c r="CS613">
        <v>1</v>
      </c>
      <c r="CT613">
        <v>1</v>
      </c>
      <c r="CU613">
        <v>1</v>
      </c>
      <c r="CX613">
        <v>2.3379629629629629E-2</v>
      </c>
      <c r="CY613">
        <v>2.3379629629629629E-2</v>
      </c>
      <c r="CZ613">
        <v>0.12503472222222223</v>
      </c>
      <c r="DA613">
        <v>0.18438657407407408</v>
      </c>
      <c r="DB613">
        <v>74</v>
      </c>
      <c r="DC613">
        <v>136</v>
      </c>
      <c r="DD613">
        <v>29</v>
      </c>
      <c r="DE613" t="s">
        <v>884</v>
      </c>
      <c r="DF613">
        <v>25167</v>
      </c>
      <c r="DG613">
        <v>0.39190000000000003</v>
      </c>
      <c r="DH613">
        <v>1</v>
      </c>
      <c r="DI613">
        <v>3.4500000000000003E-2</v>
      </c>
      <c r="DJ613">
        <v>420</v>
      </c>
      <c r="DK613">
        <v>420</v>
      </c>
      <c r="DL613">
        <v>420</v>
      </c>
      <c r="DM613">
        <v>1</v>
      </c>
      <c r="DN613">
        <v>0.1244</v>
      </c>
      <c r="DO613">
        <v>70</v>
      </c>
      <c r="DP613">
        <v>420</v>
      </c>
    </row>
    <row r="614" spans="93:120" x14ac:dyDescent="0.25">
      <c r="CO614" t="s">
        <v>637</v>
      </c>
      <c r="CP614" t="s">
        <v>604</v>
      </c>
      <c r="CQ614" t="s">
        <v>78</v>
      </c>
      <c r="CR614">
        <v>46167</v>
      </c>
      <c r="CS614">
        <v>1</v>
      </c>
      <c r="CT614">
        <v>1</v>
      </c>
      <c r="CV614">
        <v>1</v>
      </c>
      <c r="CX614">
        <v>1.3888888888888889E-4</v>
      </c>
      <c r="CY614">
        <v>1.3888888888888889E-4</v>
      </c>
      <c r="CZ614">
        <v>0.17651620370370372</v>
      </c>
      <c r="DA614">
        <v>0.16436342592592593</v>
      </c>
      <c r="DB614">
        <v>73</v>
      </c>
      <c r="DC614">
        <v>149</v>
      </c>
      <c r="DD614">
        <v>28</v>
      </c>
      <c r="DE614" t="s">
        <v>806</v>
      </c>
      <c r="DF614">
        <v>24312</v>
      </c>
      <c r="DG614">
        <v>0.3836</v>
      </c>
      <c r="DH614">
        <v>2</v>
      </c>
      <c r="DI614">
        <v>7.1400000000000005E-2</v>
      </c>
      <c r="DJ614">
        <v>540</v>
      </c>
      <c r="DK614">
        <v>270</v>
      </c>
      <c r="DL614">
        <v>300</v>
      </c>
      <c r="DM614">
        <v>0.55559999999999998</v>
      </c>
      <c r="DO614">
        <v>70</v>
      </c>
      <c r="DP614">
        <v>300</v>
      </c>
    </row>
    <row r="615" spans="93:120" x14ac:dyDescent="0.25">
      <c r="CO615" t="s">
        <v>637</v>
      </c>
      <c r="CP615" t="s">
        <v>3</v>
      </c>
      <c r="CQ615" t="s">
        <v>58</v>
      </c>
      <c r="CR615">
        <v>46156</v>
      </c>
      <c r="CS615">
        <v>1</v>
      </c>
      <c r="CT615">
        <v>1</v>
      </c>
      <c r="CV615">
        <v>1</v>
      </c>
      <c r="CX615">
        <v>5.7870370370370373E-5</v>
      </c>
      <c r="CY615">
        <v>5.7870370370370373E-5</v>
      </c>
      <c r="CZ615">
        <v>0.15918981481481481</v>
      </c>
      <c r="DA615">
        <v>0.18662037037037038</v>
      </c>
      <c r="DB615">
        <v>122</v>
      </c>
      <c r="DC615">
        <v>245</v>
      </c>
      <c r="DD615">
        <v>35</v>
      </c>
      <c r="DE615" t="s">
        <v>885</v>
      </c>
      <c r="DF615">
        <v>38114</v>
      </c>
      <c r="DG615">
        <v>0.28689999999999999</v>
      </c>
      <c r="DH615">
        <v>1</v>
      </c>
      <c r="DI615">
        <v>2.86E-2</v>
      </c>
      <c r="DJ615">
        <v>1100</v>
      </c>
      <c r="DK615">
        <v>1100</v>
      </c>
      <c r="DO615">
        <v>70</v>
      </c>
    </row>
    <row r="616" spans="93:120" x14ac:dyDescent="0.25">
      <c r="CO616" t="s">
        <v>637</v>
      </c>
      <c r="CP616" t="s">
        <v>3</v>
      </c>
      <c r="CQ616" t="s">
        <v>85</v>
      </c>
      <c r="CR616">
        <v>46147</v>
      </c>
      <c r="CS616">
        <v>1</v>
      </c>
      <c r="CT616">
        <v>1</v>
      </c>
      <c r="CU616">
        <v>1</v>
      </c>
      <c r="CX616">
        <v>7.905092592592592E-3</v>
      </c>
      <c r="CY616">
        <v>7.905092592592592E-3</v>
      </c>
      <c r="CZ616">
        <v>0.26196759259259261</v>
      </c>
      <c r="DA616">
        <v>8.6898148148148155E-2</v>
      </c>
      <c r="DB616">
        <v>95</v>
      </c>
      <c r="DC616">
        <v>239</v>
      </c>
      <c r="DD616">
        <v>37</v>
      </c>
      <c r="DE616" t="s">
        <v>886</v>
      </c>
      <c r="DF616">
        <v>23811</v>
      </c>
      <c r="DG616">
        <v>0.38950000000000001</v>
      </c>
      <c r="DH616">
        <v>1</v>
      </c>
      <c r="DI616">
        <v>2.7E-2</v>
      </c>
      <c r="DJ616">
        <v>700</v>
      </c>
      <c r="DK616">
        <v>700</v>
      </c>
      <c r="DL616">
        <v>700</v>
      </c>
      <c r="DM616">
        <v>1</v>
      </c>
      <c r="DN616">
        <v>0.64870000000000005</v>
      </c>
      <c r="DO616">
        <v>70</v>
      </c>
      <c r="DP616">
        <v>700</v>
      </c>
    </row>
    <row r="617" spans="93:120" x14ac:dyDescent="0.25">
      <c r="CO617" t="s">
        <v>637</v>
      </c>
      <c r="CP617" t="s">
        <v>3</v>
      </c>
      <c r="CQ617" t="s">
        <v>493</v>
      </c>
      <c r="CR617">
        <v>46148</v>
      </c>
      <c r="CS617">
        <v>1</v>
      </c>
      <c r="CT617">
        <v>1</v>
      </c>
      <c r="CV617">
        <v>1</v>
      </c>
      <c r="CX617">
        <v>1.7361111111111112E-4</v>
      </c>
      <c r="CY617">
        <v>1.7361111111111112E-4</v>
      </c>
      <c r="CZ617">
        <v>0.28108796296296296</v>
      </c>
      <c r="DA617">
        <v>6.6608796296296291E-2</v>
      </c>
      <c r="DB617">
        <v>176</v>
      </c>
      <c r="DC617">
        <v>309</v>
      </c>
      <c r="DD617">
        <v>26</v>
      </c>
      <c r="DE617" t="s">
        <v>887</v>
      </c>
      <c r="DF617">
        <v>8904</v>
      </c>
      <c r="DG617">
        <v>0.1477</v>
      </c>
      <c r="DH617">
        <v>3</v>
      </c>
      <c r="DI617">
        <v>0.1154</v>
      </c>
      <c r="DJ617">
        <v>6600</v>
      </c>
      <c r="DK617">
        <v>2200</v>
      </c>
      <c r="DL617">
        <v>4950</v>
      </c>
      <c r="DM617">
        <v>0.75</v>
      </c>
      <c r="DN617">
        <v>0.14460000000000001</v>
      </c>
      <c r="DO617">
        <v>70</v>
      </c>
      <c r="DP617">
        <v>2475</v>
      </c>
    </row>
    <row r="618" spans="93:120" x14ac:dyDescent="0.25">
      <c r="CO618" t="s">
        <v>637</v>
      </c>
      <c r="CP618" t="s">
        <v>3</v>
      </c>
      <c r="CQ618" t="s">
        <v>32</v>
      </c>
      <c r="CR618">
        <v>46171</v>
      </c>
      <c r="CS618">
        <v>1</v>
      </c>
      <c r="CT618">
        <v>1</v>
      </c>
      <c r="CX618">
        <v>3.6805555555555554E-3</v>
      </c>
      <c r="CY618">
        <v>3.6805555555555554E-3</v>
      </c>
      <c r="CZ618">
        <v>0.15282407407407408</v>
      </c>
      <c r="DA618">
        <v>9.6516203703703701E-2</v>
      </c>
      <c r="DB618">
        <v>95</v>
      </c>
      <c r="DC618">
        <v>215</v>
      </c>
      <c r="DD618">
        <v>30</v>
      </c>
      <c r="DE618">
        <v>2</v>
      </c>
      <c r="DF618">
        <v>32166</v>
      </c>
      <c r="DG618">
        <v>0.31580000000000003</v>
      </c>
      <c r="DH618">
        <v>2</v>
      </c>
      <c r="DI618">
        <v>6.6699999999999995E-2</v>
      </c>
      <c r="DJ618">
        <v>1000</v>
      </c>
      <c r="DK618">
        <v>500</v>
      </c>
      <c r="DL618">
        <v>1000</v>
      </c>
      <c r="DM618">
        <v>1</v>
      </c>
      <c r="DN618">
        <v>0.1598</v>
      </c>
      <c r="DO618">
        <v>70</v>
      </c>
      <c r="DP618">
        <v>500</v>
      </c>
    </row>
    <row r="619" spans="93:120" x14ac:dyDescent="0.25">
      <c r="CO619" t="s">
        <v>637</v>
      </c>
      <c r="CP619" t="s">
        <v>3</v>
      </c>
      <c r="CQ619" t="s">
        <v>564</v>
      </c>
      <c r="CR619">
        <v>46147</v>
      </c>
      <c r="CS619">
        <v>1</v>
      </c>
      <c r="CT619">
        <v>1</v>
      </c>
      <c r="CV619">
        <v>1</v>
      </c>
      <c r="CX619">
        <v>0</v>
      </c>
      <c r="CY619">
        <v>0</v>
      </c>
      <c r="CZ619">
        <v>0.27783564814814815</v>
      </c>
      <c r="DA619">
        <v>7.6412037037037042E-2</v>
      </c>
      <c r="DB619">
        <v>133</v>
      </c>
      <c r="DC619">
        <v>266</v>
      </c>
      <c r="DD619">
        <v>33</v>
      </c>
      <c r="DE619" t="s">
        <v>888</v>
      </c>
      <c r="DF619">
        <v>22274</v>
      </c>
      <c r="DG619">
        <v>0.24809999999999999</v>
      </c>
      <c r="DH619">
        <v>2</v>
      </c>
      <c r="DI619">
        <v>6.0600000000000001E-2</v>
      </c>
      <c r="DJ619">
        <v>650</v>
      </c>
      <c r="DK619">
        <v>325</v>
      </c>
      <c r="DL619">
        <v>500</v>
      </c>
      <c r="DM619">
        <v>0.76919999999999999</v>
      </c>
      <c r="DN619">
        <v>0.20519999999999999</v>
      </c>
      <c r="DO619">
        <v>70</v>
      </c>
      <c r="DP619">
        <v>500</v>
      </c>
    </row>
    <row r="620" spans="93:120" x14ac:dyDescent="0.25">
      <c r="CO620" t="s">
        <v>637</v>
      </c>
      <c r="CP620" t="s">
        <v>3</v>
      </c>
      <c r="CQ620" t="s">
        <v>564</v>
      </c>
      <c r="CR620">
        <v>46157</v>
      </c>
      <c r="CS620">
        <v>1</v>
      </c>
      <c r="CT620">
        <v>1</v>
      </c>
      <c r="CV620">
        <v>1</v>
      </c>
      <c r="CX620">
        <v>0</v>
      </c>
      <c r="CY620">
        <v>0</v>
      </c>
      <c r="CZ620">
        <v>0.33064814814814814</v>
      </c>
      <c r="DA620">
        <v>6.1805555555555555E-3</v>
      </c>
      <c r="DB620">
        <v>147</v>
      </c>
      <c r="DC620">
        <v>216</v>
      </c>
      <c r="DD620">
        <v>29</v>
      </c>
      <c r="DE620" t="s">
        <v>870</v>
      </c>
      <c r="DF620">
        <v>19455</v>
      </c>
      <c r="DG620">
        <v>0.1973</v>
      </c>
      <c r="DH620">
        <v>1</v>
      </c>
      <c r="DI620">
        <v>3.4500000000000003E-2</v>
      </c>
      <c r="DJ620">
        <v>250</v>
      </c>
      <c r="DK620">
        <v>250</v>
      </c>
      <c r="DO620">
        <v>70</v>
      </c>
    </row>
    <row r="621" spans="93:120" x14ac:dyDescent="0.25">
      <c r="CO621" t="s">
        <v>637</v>
      </c>
      <c r="CP621" t="s">
        <v>3</v>
      </c>
      <c r="CQ621" t="s">
        <v>68</v>
      </c>
      <c r="CR621">
        <v>46161</v>
      </c>
      <c r="CS621">
        <v>1</v>
      </c>
      <c r="CT621">
        <v>1</v>
      </c>
      <c r="CV621">
        <v>1</v>
      </c>
      <c r="CX621">
        <v>1.8518518518518518E-4</v>
      </c>
      <c r="CY621">
        <v>1.8518518518518518E-4</v>
      </c>
      <c r="CZ621">
        <v>0.18278935185185186</v>
      </c>
      <c r="DA621">
        <v>6.969907407407408E-2</v>
      </c>
      <c r="DB621">
        <v>87</v>
      </c>
      <c r="DC621">
        <v>173</v>
      </c>
      <c r="DD621">
        <v>17</v>
      </c>
      <c r="DE621" t="s">
        <v>785</v>
      </c>
      <c r="DF621">
        <v>26942</v>
      </c>
      <c r="DG621">
        <v>0.19539999999999999</v>
      </c>
      <c r="DH621">
        <v>1</v>
      </c>
      <c r="DI621">
        <v>5.8799999999999998E-2</v>
      </c>
      <c r="DJ621">
        <v>320</v>
      </c>
      <c r="DK621">
        <v>320</v>
      </c>
      <c r="DO621">
        <v>70</v>
      </c>
    </row>
    <row r="622" spans="93:120" x14ac:dyDescent="0.25">
      <c r="CO622" t="s">
        <v>637</v>
      </c>
      <c r="CP622" t="s">
        <v>3</v>
      </c>
      <c r="CQ622" t="s">
        <v>29</v>
      </c>
      <c r="CR622">
        <v>46167</v>
      </c>
      <c r="CS622">
        <v>1</v>
      </c>
      <c r="CT622">
        <v>1</v>
      </c>
      <c r="CV622">
        <v>1</v>
      </c>
      <c r="CX622">
        <v>8.7962962962962962E-4</v>
      </c>
      <c r="CY622">
        <v>8.7962962962962962E-4</v>
      </c>
      <c r="CZ622">
        <v>0.15615740740740741</v>
      </c>
      <c r="DA622">
        <v>0.17061342592592593</v>
      </c>
      <c r="DB622">
        <v>100</v>
      </c>
      <c r="DC622">
        <v>209</v>
      </c>
      <c r="DD622">
        <v>42</v>
      </c>
      <c r="DE622" t="s">
        <v>879</v>
      </c>
      <c r="DF622">
        <v>12961</v>
      </c>
      <c r="DG622">
        <v>0.42</v>
      </c>
      <c r="DH622">
        <v>2</v>
      </c>
      <c r="DI622">
        <v>4.7600000000000003E-2</v>
      </c>
      <c r="DJ622">
        <v>459</v>
      </c>
      <c r="DK622">
        <v>230</v>
      </c>
      <c r="DL622">
        <v>209</v>
      </c>
      <c r="DM622">
        <v>0.45529999999999998</v>
      </c>
      <c r="DO622">
        <v>70</v>
      </c>
      <c r="DP622">
        <v>209</v>
      </c>
    </row>
    <row r="623" spans="93:120" x14ac:dyDescent="0.25">
      <c r="CO623" t="s">
        <v>637</v>
      </c>
      <c r="CP623" t="s">
        <v>3</v>
      </c>
      <c r="CQ623" t="s">
        <v>79</v>
      </c>
      <c r="CR623">
        <v>46147</v>
      </c>
      <c r="CS623">
        <v>1</v>
      </c>
      <c r="CT623">
        <v>1</v>
      </c>
      <c r="CU623">
        <v>1</v>
      </c>
      <c r="CX623">
        <v>5.5787037037037038E-3</v>
      </c>
      <c r="CY623">
        <v>5.5787037037037038E-3</v>
      </c>
      <c r="CZ623">
        <v>0.21878472222222223</v>
      </c>
      <c r="DA623">
        <v>0.11833333333333333</v>
      </c>
      <c r="DB623">
        <v>75</v>
      </c>
      <c r="DC623">
        <v>186</v>
      </c>
      <c r="DD623">
        <v>21</v>
      </c>
      <c r="DE623" t="s">
        <v>756</v>
      </c>
      <c r="DF623">
        <v>17892</v>
      </c>
      <c r="DG623">
        <v>0.28000000000000003</v>
      </c>
      <c r="DH623">
        <v>4</v>
      </c>
      <c r="DI623">
        <v>0.1905</v>
      </c>
      <c r="DJ623">
        <v>17020</v>
      </c>
      <c r="DK623">
        <v>4255</v>
      </c>
      <c r="DL623">
        <v>15650</v>
      </c>
      <c r="DM623">
        <v>0.91949999999999998</v>
      </c>
      <c r="DN623">
        <v>0.1152</v>
      </c>
      <c r="DO623">
        <v>70</v>
      </c>
      <c r="DP623">
        <v>7825</v>
      </c>
    </row>
    <row r="624" spans="93:120" x14ac:dyDescent="0.25">
      <c r="CO624" t="s">
        <v>637</v>
      </c>
      <c r="CP624" t="s">
        <v>3</v>
      </c>
      <c r="CQ624" t="s">
        <v>79</v>
      </c>
      <c r="CR624">
        <v>46160</v>
      </c>
      <c r="CS624">
        <v>1</v>
      </c>
      <c r="CT624">
        <v>1</v>
      </c>
      <c r="CV624">
        <v>1</v>
      </c>
      <c r="CX624">
        <v>1.6087962962962963E-3</v>
      </c>
      <c r="CY624">
        <v>1.6087962962962963E-3</v>
      </c>
      <c r="CZ624">
        <v>0.18890046296296295</v>
      </c>
      <c r="DA624">
        <v>0.13782407407407407</v>
      </c>
      <c r="DB624">
        <v>43</v>
      </c>
      <c r="DC624">
        <v>93</v>
      </c>
      <c r="DD624">
        <v>21</v>
      </c>
      <c r="DE624" t="s">
        <v>681</v>
      </c>
      <c r="DF624">
        <v>28149</v>
      </c>
      <c r="DG624">
        <v>0.4884</v>
      </c>
      <c r="DH624">
        <v>6</v>
      </c>
      <c r="DI624">
        <v>0.28570000000000001</v>
      </c>
      <c r="DJ624">
        <v>5920</v>
      </c>
      <c r="DK624">
        <v>987</v>
      </c>
      <c r="DL624">
        <v>5240</v>
      </c>
      <c r="DM624">
        <v>0.8851</v>
      </c>
      <c r="DN624">
        <v>0.17510000000000001</v>
      </c>
      <c r="DO624">
        <v>70</v>
      </c>
      <c r="DP624">
        <v>1747</v>
      </c>
    </row>
    <row r="625" spans="93:120" x14ac:dyDescent="0.25">
      <c r="CO625" t="s">
        <v>637</v>
      </c>
      <c r="CP625" t="s">
        <v>3</v>
      </c>
      <c r="CQ625" t="s">
        <v>79</v>
      </c>
      <c r="CR625">
        <v>46169</v>
      </c>
      <c r="CS625">
        <v>1</v>
      </c>
      <c r="CT625">
        <v>1</v>
      </c>
      <c r="CU625">
        <v>1</v>
      </c>
      <c r="CX625">
        <v>1.9016203703703705E-2</v>
      </c>
      <c r="CY625">
        <v>1.9016203703703705E-2</v>
      </c>
      <c r="CZ625">
        <v>0.19737268518518519</v>
      </c>
      <c r="DA625">
        <v>0.12949074074074074</v>
      </c>
      <c r="DB625">
        <v>91</v>
      </c>
      <c r="DC625">
        <v>191</v>
      </c>
      <c r="DD625">
        <v>25</v>
      </c>
      <c r="DE625">
        <v>1.36</v>
      </c>
      <c r="DF625">
        <v>37938</v>
      </c>
      <c r="DG625">
        <v>0.2747</v>
      </c>
      <c r="DH625">
        <v>1</v>
      </c>
      <c r="DI625">
        <v>0.04</v>
      </c>
      <c r="DJ625">
        <v>750</v>
      </c>
      <c r="DK625">
        <v>750</v>
      </c>
      <c r="DO625">
        <v>70</v>
      </c>
    </row>
    <row r="626" spans="93:120" x14ac:dyDescent="0.25">
      <c r="CO626" t="s">
        <v>637</v>
      </c>
      <c r="CP626" t="s">
        <v>2</v>
      </c>
      <c r="CQ626" t="s">
        <v>65</v>
      </c>
      <c r="CR626">
        <v>46153</v>
      </c>
      <c r="CS626">
        <v>1</v>
      </c>
      <c r="CT626">
        <v>1</v>
      </c>
      <c r="CV626">
        <v>1</v>
      </c>
      <c r="CX626">
        <v>3.8194444444444446E-4</v>
      </c>
      <c r="CY626">
        <v>3.8194444444444446E-4</v>
      </c>
      <c r="CZ626">
        <v>0.23721064814814816</v>
      </c>
      <c r="DA626">
        <v>0.1207175925925926</v>
      </c>
      <c r="DB626">
        <v>53</v>
      </c>
      <c r="DC626">
        <v>111</v>
      </c>
      <c r="DD626">
        <v>13</v>
      </c>
      <c r="DE626" t="s">
        <v>889</v>
      </c>
      <c r="DF626">
        <v>10907</v>
      </c>
      <c r="DG626">
        <v>0.24529999999999999</v>
      </c>
      <c r="DO626">
        <v>68</v>
      </c>
    </row>
    <row r="627" spans="93:120" x14ac:dyDescent="0.25">
      <c r="CO627" t="s">
        <v>637</v>
      </c>
      <c r="CP627" t="s">
        <v>2</v>
      </c>
      <c r="CQ627" t="s">
        <v>31</v>
      </c>
      <c r="CR627">
        <v>46153</v>
      </c>
      <c r="CS627">
        <v>1</v>
      </c>
      <c r="CT627">
        <v>1</v>
      </c>
      <c r="CV627">
        <v>1</v>
      </c>
      <c r="CX627">
        <v>3.1597222222222222E-3</v>
      </c>
      <c r="CY627">
        <v>3.1597222222222222E-3</v>
      </c>
      <c r="CZ627">
        <v>0.24893518518518518</v>
      </c>
      <c r="DA627">
        <v>8.0046296296296296E-2</v>
      </c>
      <c r="DB627">
        <v>63</v>
      </c>
      <c r="DC627">
        <v>120</v>
      </c>
      <c r="DD627">
        <v>16</v>
      </c>
      <c r="DE627">
        <v>1.5625</v>
      </c>
      <c r="DF627">
        <v>23266</v>
      </c>
      <c r="DG627">
        <v>0.254</v>
      </c>
      <c r="DO627">
        <v>68</v>
      </c>
    </row>
    <row r="628" spans="93:120" x14ac:dyDescent="0.25">
      <c r="CO628" t="s">
        <v>637</v>
      </c>
      <c r="CP628" t="s">
        <v>2</v>
      </c>
      <c r="CQ628" t="s">
        <v>10</v>
      </c>
      <c r="CR628">
        <v>46153</v>
      </c>
      <c r="CS628">
        <v>1</v>
      </c>
      <c r="CT628">
        <v>1</v>
      </c>
      <c r="CV628">
        <v>1</v>
      </c>
      <c r="CX628">
        <v>1.273148148148148E-4</v>
      </c>
      <c r="CY628">
        <v>1.273148148148148E-4</v>
      </c>
      <c r="CZ628">
        <v>0.23871527777777779</v>
      </c>
      <c r="DA628">
        <v>9.8101851851851857E-2</v>
      </c>
      <c r="DB628">
        <v>117</v>
      </c>
      <c r="DC628">
        <v>221</v>
      </c>
      <c r="DD628">
        <v>18</v>
      </c>
      <c r="DE628" t="s">
        <v>770</v>
      </c>
      <c r="DF628">
        <v>30851</v>
      </c>
      <c r="DG628">
        <v>0.15379999999999999</v>
      </c>
      <c r="DO628">
        <v>68</v>
      </c>
    </row>
    <row r="629" spans="93:120" x14ac:dyDescent="0.25">
      <c r="CO629" t="s">
        <v>637</v>
      </c>
      <c r="CP629" t="s">
        <v>6</v>
      </c>
      <c r="CQ629" t="s">
        <v>19</v>
      </c>
      <c r="CR629">
        <v>46168</v>
      </c>
      <c r="CS629">
        <v>1</v>
      </c>
      <c r="CT629">
        <v>1</v>
      </c>
      <c r="CV629">
        <v>1</v>
      </c>
      <c r="CX629">
        <v>3.4722222222222222E-5</v>
      </c>
      <c r="CY629">
        <v>3.4722222222222222E-5</v>
      </c>
      <c r="CZ629">
        <v>0.19888888888888889</v>
      </c>
      <c r="DA629">
        <v>0.16822916666666668</v>
      </c>
      <c r="DB629">
        <v>184</v>
      </c>
      <c r="DC629">
        <v>318</v>
      </c>
      <c r="DD629">
        <v>30</v>
      </c>
      <c r="DE629">
        <v>1.8</v>
      </c>
      <c r="DF629">
        <v>23401</v>
      </c>
      <c r="DG629">
        <v>0.16300000000000001</v>
      </c>
      <c r="DH629">
        <v>1</v>
      </c>
      <c r="DI629">
        <v>3.3300000000000003E-2</v>
      </c>
      <c r="DJ629">
        <v>7600</v>
      </c>
      <c r="DK629">
        <v>7600</v>
      </c>
      <c r="DL629">
        <v>7600</v>
      </c>
      <c r="DM629">
        <v>1</v>
      </c>
      <c r="DN629">
        <v>0.1079</v>
      </c>
      <c r="DO629">
        <v>68</v>
      </c>
      <c r="DP629">
        <v>7600</v>
      </c>
    </row>
    <row r="630" spans="93:120" x14ac:dyDescent="0.25">
      <c r="CO630" t="s">
        <v>637</v>
      </c>
      <c r="CP630" t="s">
        <v>6</v>
      </c>
      <c r="CQ630" t="s">
        <v>19</v>
      </c>
      <c r="CR630">
        <v>46172</v>
      </c>
      <c r="CS630">
        <v>1</v>
      </c>
      <c r="CT630">
        <v>1</v>
      </c>
      <c r="CV630">
        <v>1</v>
      </c>
      <c r="CX630">
        <v>1.1574074074074075E-4</v>
      </c>
      <c r="CY630">
        <v>1.1574074074074075E-4</v>
      </c>
      <c r="CZ630">
        <v>0.19444444444444445</v>
      </c>
      <c r="DA630">
        <v>5.6365740740740742E-3</v>
      </c>
      <c r="DB630">
        <v>60</v>
      </c>
      <c r="DC630">
        <v>93</v>
      </c>
      <c r="DD630">
        <v>17</v>
      </c>
      <c r="DE630">
        <v>1</v>
      </c>
      <c r="DF630">
        <v>27409</v>
      </c>
      <c r="DG630">
        <v>0.2833</v>
      </c>
      <c r="DH630">
        <v>1</v>
      </c>
      <c r="DI630">
        <v>5.8799999999999998E-2</v>
      </c>
      <c r="DJ630">
        <v>7000</v>
      </c>
      <c r="DK630">
        <v>7000</v>
      </c>
      <c r="DO630">
        <v>68</v>
      </c>
    </row>
    <row r="631" spans="93:120" x14ac:dyDescent="0.25">
      <c r="CO631" t="s">
        <v>637</v>
      </c>
      <c r="CP631" t="s">
        <v>6</v>
      </c>
      <c r="CQ631" t="s">
        <v>11</v>
      </c>
      <c r="CR631">
        <v>46147</v>
      </c>
      <c r="CS631">
        <v>1</v>
      </c>
      <c r="CT631">
        <v>1</v>
      </c>
      <c r="CV631">
        <v>1</v>
      </c>
      <c r="CX631">
        <v>1.3078703703703703E-3</v>
      </c>
      <c r="CY631">
        <v>1.3078703703703703E-3</v>
      </c>
      <c r="CZ631">
        <v>0.30637731481481484</v>
      </c>
      <c r="DA631">
        <v>0.10122685185185185</v>
      </c>
      <c r="DB631">
        <v>158</v>
      </c>
      <c r="DC631">
        <v>332</v>
      </c>
      <c r="DD631">
        <v>26</v>
      </c>
      <c r="DE631">
        <v>2</v>
      </c>
      <c r="DF631">
        <v>15568</v>
      </c>
      <c r="DG631">
        <v>0.1646</v>
      </c>
      <c r="DH631">
        <v>1</v>
      </c>
      <c r="DI631">
        <v>3.85E-2</v>
      </c>
      <c r="DJ631">
        <v>300</v>
      </c>
      <c r="DK631">
        <v>300</v>
      </c>
      <c r="DO631">
        <v>68</v>
      </c>
    </row>
    <row r="632" spans="93:120" x14ac:dyDescent="0.25">
      <c r="CO632" t="s">
        <v>637</v>
      </c>
      <c r="CP632" t="s">
        <v>6</v>
      </c>
      <c r="CQ632" t="s">
        <v>97</v>
      </c>
      <c r="CR632">
        <v>46146</v>
      </c>
      <c r="CS632">
        <v>1</v>
      </c>
      <c r="CT632">
        <v>1</v>
      </c>
      <c r="CX632">
        <v>0</v>
      </c>
      <c r="CY632">
        <v>0</v>
      </c>
      <c r="CZ632">
        <v>0.21444444444444444</v>
      </c>
      <c r="DA632">
        <v>0.12282407407407407</v>
      </c>
      <c r="DB632">
        <v>112</v>
      </c>
      <c r="DC632">
        <v>160</v>
      </c>
      <c r="DD632">
        <v>47</v>
      </c>
      <c r="DE632" t="s">
        <v>890</v>
      </c>
      <c r="DF632">
        <v>10932</v>
      </c>
      <c r="DG632">
        <v>0.41959999999999997</v>
      </c>
      <c r="DH632">
        <v>26</v>
      </c>
      <c r="DI632">
        <v>0.55320000000000003</v>
      </c>
      <c r="DJ632">
        <v>19050</v>
      </c>
      <c r="DK632">
        <v>733</v>
      </c>
      <c r="DL632">
        <v>17250</v>
      </c>
      <c r="DM632">
        <v>0.90549999999999997</v>
      </c>
      <c r="DN632">
        <v>0.36559999999999998</v>
      </c>
      <c r="DO632">
        <v>68</v>
      </c>
      <c r="DP632">
        <v>750</v>
      </c>
    </row>
    <row r="633" spans="93:120" x14ac:dyDescent="0.25">
      <c r="CO633" t="s">
        <v>637</v>
      </c>
      <c r="CP633" t="s">
        <v>6</v>
      </c>
      <c r="CQ633" t="s">
        <v>97</v>
      </c>
      <c r="CR633">
        <v>46167</v>
      </c>
      <c r="CS633">
        <v>1</v>
      </c>
      <c r="CT633">
        <v>1</v>
      </c>
      <c r="CV633">
        <v>1</v>
      </c>
      <c r="CX633">
        <v>1.9675925925925926E-4</v>
      </c>
      <c r="CY633">
        <v>1.9675925925925926E-4</v>
      </c>
      <c r="CZ633">
        <v>0.16553240740740741</v>
      </c>
      <c r="DA633">
        <v>0.15873842592592594</v>
      </c>
      <c r="DB633">
        <v>123</v>
      </c>
      <c r="DC633">
        <v>187</v>
      </c>
      <c r="DD633">
        <v>22</v>
      </c>
      <c r="DE633" t="s">
        <v>810</v>
      </c>
      <c r="DF633">
        <v>14424</v>
      </c>
      <c r="DG633">
        <v>0.1789</v>
      </c>
      <c r="DH633">
        <v>2</v>
      </c>
      <c r="DI633">
        <v>9.0899999999999995E-2</v>
      </c>
      <c r="DJ633">
        <v>6130</v>
      </c>
      <c r="DK633">
        <v>3065</v>
      </c>
      <c r="DL633">
        <v>2500</v>
      </c>
      <c r="DM633">
        <v>0.4078</v>
      </c>
      <c r="DN633">
        <v>0.1091</v>
      </c>
      <c r="DO633">
        <v>68</v>
      </c>
      <c r="DP633">
        <v>2500</v>
      </c>
    </row>
    <row r="634" spans="93:120" x14ac:dyDescent="0.25">
      <c r="CO634" t="s">
        <v>637</v>
      </c>
      <c r="CP634" t="s">
        <v>6</v>
      </c>
      <c r="CQ634" t="s">
        <v>76</v>
      </c>
      <c r="CR634">
        <v>46148</v>
      </c>
      <c r="CS634">
        <v>1</v>
      </c>
      <c r="CT634">
        <v>1</v>
      </c>
      <c r="CV634">
        <v>1</v>
      </c>
      <c r="CX634">
        <v>3.4722222222222222E-5</v>
      </c>
      <c r="CY634">
        <v>3.4722222222222222E-5</v>
      </c>
      <c r="CZ634">
        <v>0.25877314814814817</v>
      </c>
      <c r="DA634">
        <v>8.0763888888888885E-2</v>
      </c>
      <c r="DB634">
        <v>161</v>
      </c>
      <c r="DC634">
        <v>201</v>
      </c>
      <c r="DD634">
        <v>9</v>
      </c>
      <c r="DE634" t="s">
        <v>710</v>
      </c>
      <c r="DF634">
        <v>14470</v>
      </c>
      <c r="DG634">
        <v>5.5899999999999998E-2</v>
      </c>
      <c r="DH634">
        <v>1</v>
      </c>
      <c r="DI634">
        <v>0.1111</v>
      </c>
      <c r="DJ634">
        <v>777</v>
      </c>
      <c r="DK634">
        <v>777</v>
      </c>
      <c r="DL634">
        <v>500</v>
      </c>
      <c r="DM634">
        <v>0.64349999999999996</v>
      </c>
      <c r="DN634">
        <v>0.47560000000000002</v>
      </c>
      <c r="DO634">
        <v>68</v>
      </c>
      <c r="DP634">
        <v>500</v>
      </c>
    </row>
    <row r="635" spans="93:120" x14ac:dyDescent="0.25">
      <c r="CO635" t="s">
        <v>637</v>
      </c>
      <c r="CP635" t="s">
        <v>7</v>
      </c>
      <c r="CQ635" t="s">
        <v>80</v>
      </c>
      <c r="CR635">
        <v>46147</v>
      </c>
      <c r="CS635">
        <v>1</v>
      </c>
      <c r="CT635">
        <v>1</v>
      </c>
      <c r="CV635">
        <v>1</v>
      </c>
      <c r="CX635">
        <v>1.273148148148148E-4</v>
      </c>
      <c r="CY635">
        <v>1.273148148148148E-4</v>
      </c>
      <c r="CZ635">
        <v>0.27254629629629629</v>
      </c>
      <c r="DA635">
        <v>0.14329861111111111</v>
      </c>
      <c r="DB635">
        <v>121</v>
      </c>
      <c r="DC635">
        <v>251</v>
      </c>
      <c r="DD635">
        <v>12</v>
      </c>
      <c r="DE635" t="s">
        <v>677</v>
      </c>
      <c r="DF635">
        <v>34054</v>
      </c>
      <c r="DG635">
        <v>9.9199999999999997E-2</v>
      </c>
      <c r="DO635">
        <v>68</v>
      </c>
    </row>
    <row r="636" spans="93:120" x14ac:dyDescent="0.25">
      <c r="CO636" t="s">
        <v>637</v>
      </c>
      <c r="CP636" t="s">
        <v>7</v>
      </c>
      <c r="CQ636" t="s">
        <v>51</v>
      </c>
      <c r="CR636">
        <v>46147</v>
      </c>
      <c r="CS636">
        <v>1</v>
      </c>
      <c r="CT636">
        <v>1</v>
      </c>
      <c r="CV636">
        <v>1</v>
      </c>
      <c r="CX636">
        <v>4.0509259259259258E-4</v>
      </c>
      <c r="CY636">
        <v>4.0509259259259258E-4</v>
      </c>
      <c r="CZ636">
        <v>0.31679398148148147</v>
      </c>
      <c r="DA636">
        <v>8.3645833333333336E-2</v>
      </c>
      <c r="DB636">
        <v>208</v>
      </c>
      <c r="DC636">
        <v>405</v>
      </c>
      <c r="DD636">
        <v>13</v>
      </c>
      <c r="DE636" t="s">
        <v>711</v>
      </c>
      <c r="DF636">
        <v>29562</v>
      </c>
      <c r="DG636">
        <v>6.25E-2</v>
      </c>
      <c r="DO636">
        <v>68</v>
      </c>
    </row>
    <row r="637" spans="93:120" x14ac:dyDescent="0.25">
      <c r="CO637" t="s">
        <v>637</v>
      </c>
      <c r="CP637" t="s">
        <v>7</v>
      </c>
      <c r="CQ637" t="s">
        <v>75</v>
      </c>
      <c r="CR637">
        <v>46146</v>
      </c>
      <c r="CS637">
        <v>1</v>
      </c>
      <c r="CT637">
        <v>1</v>
      </c>
      <c r="CU637">
        <v>1</v>
      </c>
      <c r="CX637">
        <v>2.3865740740740739E-2</v>
      </c>
      <c r="CY637">
        <v>2.3865740740740739E-2</v>
      </c>
      <c r="CZ637">
        <v>0.21959490740740742</v>
      </c>
      <c r="DA637">
        <v>8.9687500000000003E-2</v>
      </c>
      <c r="DB637">
        <v>86</v>
      </c>
      <c r="DC637">
        <v>145</v>
      </c>
      <c r="DD637">
        <v>29</v>
      </c>
      <c r="DE637" t="s">
        <v>891</v>
      </c>
      <c r="DF637">
        <v>20292</v>
      </c>
      <c r="DG637">
        <v>0.3372</v>
      </c>
      <c r="DH637">
        <v>11</v>
      </c>
      <c r="DI637">
        <v>0.37930000000000003</v>
      </c>
      <c r="DJ637">
        <v>22579</v>
      </c>
      <c r="DK637">
        <v>2053</v>
      </c>
      <c r="DL637">
        <v>9023</v>
      </c>
      <c r="DM637">
        <v>0.39960000000000001</v>
      </c>
      <c r="DN637">
        <v>0.34439999999999998</v>
      </c>
      <c r="DO637">
        <v>68</v>
      </c>
      <c r="DP637">
        <v>1289</v>
      </c>
    </row>
    <row r="638" spans="93:120" x14ac:dyDescent="0.25">
      <c r="CO638" t="s">
        <v>637</v>
      </c>
      <c r="CP638" t="s">
        <v>7</v>
      </c>
      <c r="CQ638" t="s">
        <v>75</v>
      </c>
      <c r="CR638">
        <v>46147</v>
      </c>
      <c r="CS638">
        <v>1</v>
      </c>
      <c r="CT638">
        <v>1</v>
      </c>
      <c r="CV638">
        <v>1</v>
      </c>
      <c r="CX638">
        <v>1.0416666666666667E-4</v>
      </c>
      <c r="CY638">
        <v>1.0416666666666667E-4</v>
      </c>
      <c r="CZ638">
        <v>0.30938657407407405</v>
      </c>
      <c r="DA638">
        <v>8.8032407407407406E-2</v>
      </c>
      <c r="DB638">
        <v>130</v>
      </c>
      <c r="DC638">
        <v>253</v>
      </c>
      <c r="DD638">
        <v>15</v>
      </c>
      <c r="DE638" t="s">
        <v>811</v>
      </c>
      <c r="DF638">
        <v>30522</v>
      </c>
      <c r="DG638">
        <v>0.1154</v>
      </c>
      <c r="DO638">
        <v>68</v>
      </c>
    </row>
    <row r="639" spans="93:120" x14ac:dyDescent="0.25">
      <c r="CO639" t="s">
        <v>637</v>
      </c>
      <c r="CP639" t="s">
        <v>604</v>
      </c>
      <c r="CQ639" t="s">
        <v>41</v>
      </c>
      <c r="CR639">
        <v>46156</v>
      </c>
      <c r="CS639">
        <v>1</v>
      </c>
      <c r="CT639">
        <v>1</v>
      </c>
      <c r="CU639">
        <v>1</v>
      </c>
      <c r="CX639">
        <v>7.9398148148148145E-3</v>
      </c>
      <c r="CY639">
        <v>7.9398148148148145E-3</v>
      </c>
      <c r="CZ639">
        <v>0.18111111111111111</v>
      </c>
      <c r="DA639">
        <v>0.12891203703703705</v>
      </c>
      <c r="DB639">
        <v>92</v>
      </c>
      <c r="DC639">
        <v>166</v>
      </c>
      <c r="DD639">
        <v>40</v>
      </c>
      <c r="DE639">
        <v>1.6</v>
      </c>
      <c r="DF639">
        <v>12252</v>
      </c>
      <c r="DG639">
        <v>0.43480000000000002</v>
      </c>
      <c r="DH639">
        <v>1</v>
      </c>
      <c r="DI639">
        <v>2.5000000000000001E-2</v>
      </c>
      <c r="DJ639">
        <v>300</v>
      </c>
      <c r="DK639">
        <v>300</v>
      </c>
      <c r="DO639">
        <v>68</v>
      </c>
    </row>
    <row r="640" spans="93:120" x14ac:dyDescent="0.25">
      <c r="CO640" t="s">
        <v>637</v>
      </c>
      <c r="CP640" t="s">
        <v>604</v>
      </c>
      <c r="CQ640" t="s">
        <v>599</v>
      </c>
      <c r="CR640">
        <v>46157</v>
      </c>
      <c r="CS640">
        <v>1</v>
      </c>
      <c r="CT640">
        <v>1</v>
      </c>
      <c r="CV640">
        <v>1</v>
      </c>
      <c r="CX640">
        <v>0</v>
      </c>
      <c r="CY640">
        <v>0</v>
      </c>
      <c r="CZ640">
        <v>0.24636574074074075</v>
      </c>
      <c r="DA640">
        <v>8.8773148148148143E-2</v>
      </c>
      <c r="DB640">
        <v>138</v>
      </c>
      <c r="DC640">
        <v>202</v>
      </c>
      <c r="DD640">
        <v>33</v>
      </c>
      <c r="DE640" t="s">
        <v>892</v>
      </c>
      <c r="DF640">
        <v>5772</v>
      </c>
      <c r="DG640">
        <v>0.23910000000000001</v>
      </c>
      <c r="DH640">
        <v>2</v>
      </c>
      <c r="DI640">
        <v>6.0600000000000001E-2</v>
      </c>
      <c r="DJ640">
        <v>380</v>
      </c>
      <c r="DK640">
        <v>190</v>
      </c>
      <c r="DO640">
        <v>68</v>
      </c>
    </row>
    <row r="641" spans="93:120" x14ac:dyDescent="0.25">
      <c r="CO641" t="s">
        <v>637</v>
      </c>
      <c r="CP641" t="s">
        <v>604</v>
      </c>
      <c r="CQ641" t="s">
        <v>77</v>
      </c>
      <c r="CR641">
        <v>46153</v>
      </c>
      <c r="CS641">
        <v>1</v>
      </c>
      <c r="CT641">
        <v>1</v>
      </c>
      <c r="CU641">
        <v>1</v>
      </c>
      <c r="CX641">
        <v>1.3541666666666667E-2</v>
      </c>
      <c r="CY641">
        <v>1.3541666666666667E-2</v>
      </c>
      <c r="CZ641">
        <v>0.17761574074074074</v>
      </c>
      <c r="DA641">
        <v>8.5115740740740742E-2</v>
      </c>
      <c r="DB641">
        <v>76</v>
      </c>
      <c r="DC641">
        <v>138</v>
      </c>
      <c r="DD641">
        <v>13</v>
      </c>
      <c r="DE641" t="s">
        <v>746</v>
      </c>
      <c r="DF641">
        <v>15513</v>
      </c>
      <c r="DG641">
        <v>0.1711</v>
      </c>
      <c r="DO641">
        <v>68</v>
      </c>
    </row>
    <row r="642" spans="93:120" x14ac:dyDescent="0.25">
      <c r="CO642" t="s">
        <v>637</v>
      </c>
      <c r="CP642" t="s">
        <v>604</v>
      </c>
      <c r="CQ642" t="s">
        <v>55</v>
      </c>
      <c r="CR642">
        <v>46153</v>
      </c>
      <c r="CS642">
        <v>1</v>
      </c>
      <c r="CT642">
        <v>1</v>
      </c>
      <c r="CW642">
        <v>1</v>
      </c>
      <c r="CX642">
        <v>0</v>
      </c>
      <c r="CY642">
        <v>0</v>
      </c>
      <c r="CZ642">
        <v>0</v>
      </c>
      <c r="DA642">
        <v>0</v>
      </c>
      <c r="DO642">
        <v>68</v>
      </c>
    </row>
    <row r="643" spans="93:120" x14ac:dyDescent="0.25">
      <c r="CO643" t="s">
        <v>637</v>
      </c>
      <c r="CP643" t="s">
        <v>604</v>
      </c>
      <c r="CQ643" t="s">
        <v>48</v>
      </c>
      <c r="CR643">
        <v>46153</v>
      </c>
      <c r="CS643">
        <v>1</v>
      </c>
      <c r="CT643">
        <v>1</v>
      </c>
      <c r="CU643">
        <v>1</v>
      </c>
      <c r="CX643">
        <v>4.2546296296296297E-2</v>
      </c>
      <c r="CY643">
        <v>4.2546296296296297E-2</v>
      </c>
      <c r="CZ643">
        <v>0.15815972222222222</v>
      </c>
      <c r="DA643">
        <v>8.5532407407407404E-2</v>
      </c>
      <c r="DB643">
        <v>64</v>
      </c>
      <c r="DC643">
        <v>72</v>
      </c>
      <c r="DD643">
        <v>17</v>
      </c>
      <c r="DE643" t="s">
        <v>893</v>
      </c>
      <c r="DF643">
        <v>8501</v>
      </c>
      <c r="DG643">
        <v>0.2656</v>
      </c>
      <c r="DO643">
        <v>68</v>
      </c>
    </row>
    <row r="644" spans="93:120" x14ac:dyDescent="0.25">
      <c r="CO644" t="s">
        <v>637</v>
      </c>
      <c r="CP644" t="s">
        <v>3</v>
      </c>
      <c r="CQ644" t="s">
        <v>564</v>
      </c>
      <c r="CR644">
        <v>46162</v>
      </c>
      <c r="CS644">
        <v>1</v>
      </c>
      <c r="CT644">
        <v>1</v>
      </c>
      <c r="CV644">
        <v>1</v>
      </c>
      <c r="CX644">
        <v>0</v>
      </c>
      <c r="CY644">
        <v>0</v>
      </c>
      <c r="CZ644">
        <v>0.2603935185185185</v>
      </c>
      <c r="DA644">
        <v>0.1333101851851852</v>
      </c>
      <c r="DB644">
        <v>125</v>
      </c>
      <c r="DC644">
        <v>207</v>
      </c>
      <c r="DD644">
        <v>28</v>
      </c>
      <c r="DE644" t="s">
        <v>765</v>
      </c>
      <c r="DF644">
        <v>27066</v>
      </c>
      <c r="DG644">
        <v>0.224</v>
      </c>
      <c r="DH644">
        <v>2</v>
      </c>
      <c r="DI644">
        <v>7.1400000000000005E-2</v>
      </c>
      <c r="DJ644">
        <v>3500</v>
      </c>
      <c r="DK644">
        <v>1750</v>
      </c>
      <c r="DL644">
        <v>2000</v>
      </c>
      <c r="DM644">
        <v>0.57140000000000002</v>
      </c>
      <c r="DN644">
        <v>0.1835</v>
      </c>
      <c r="DO644">
        <v>68</v>
      </c>
      <c r="DP644">
        <v>2000</v>
      </c>
    </row>
    <row r="645" spans="93:120" x14ac:dyDescent="0.25">
      <c r="CO645" t="s">
        <v>637</v>
      </c>
      <c r="CP645" t="s">
        <v>3</v>
      </c>
      <c r="CQ645" t="s">
        <v>564</v>
      </c>
      <c r="CR645">
        <v>46164</v>
      </c>
      <c r="CS645">
        <v>1</v>
      </c>
      <c r="CT645">
        <v>1</v>
      </c>
      <c r="CV645">
        <v>1</v>
      </c>
      <c r="CX645">
        <v>0</v>
      </c>
      <c r="CY645">
        <v>0</v>
      </c>
      <c r="CZ645">
        <v>0.2119212962962963</v>
      </c>
      <c r="DA645">
        <v>0.13372685185185185</v>
      </c>
      <c r="DB645">
        <v>115</v>
      </c>
      <c r="DC645">
        <v>217</v>
      </c>
      <c r="DD645">
        <v>21</v>
      </c>
      <c r="DE645" t="s">
        <v>748</v>
      </c>
      <c r="DF645">
        <v>40441</v>
      </c>
      <c r="DG645">
        <v>0.18260000000000001</v>
      </c>
      <c r="DH645">
        <v>2</v>
      </c>
      <c r="DI645">
        <v>9.5200000000000007E-2</v>
      </c>
      <c r="DJ645">
        <v>2040</v>
      </c>
      <c r="DK645">
        <v>1020</v>
      </c>
      <c r="DL645">
        <v>1800</v>
      </c>
      <c r="DM645">
        <v>0.88239999999999996</v>
      </c>
      <c r="DN645">
        <v>0.1353</v>
      </c>
      <c r="DO645">
        <v>68</v>
      </c>
      <c r="DP645">
        <v>1800</v>
      </c>
    </row>
    <row r="646" spans="93:120" x14ac:dyDescent="0.25">
      <c r="CO646" t="s">
        <v>637</v>
      </c>
      <c r="CP646" t="s">
        <v>3</v>
      </c>
      <c r="CQ646" t="s">
        <v>68</v>
      </c>
      <c r="CR646">
        <v>46170</v>
      </c>
      <c r="CS646">
        <v>1</v>
      </c>
      <c r="CT646">
        <v>1</v>
      </c>
      <c r="CU646">
        <v>1</v>
      </c>
      <c r="CX646">
        <v>4.3055555555555555E-3</v>
      </c>
      <c r="CY646">
        <v>4.3055555555555555E-3</v>
      </c>
      <c r="CZ646">
        <v>0.14859953703703704</v>
      </c>
      <c r="DA646">
        <v>7.7175925925925926E-2</v>
      </c>
      <c r="DB646">
        <v>67</v>
      </c>
      <c r="DC646">
        <v>106</v>
      </c>
      <c r="DD646">
        <v>17</v>
      </c>
      <c r="DE646" t="s">
        <v>823</v>
      </c>
      <c r="DF646">
        <v>25647</v>
      </c>
      <c r="DG646">
        <v>0.25369999999999998</v>
      </c>
      <c r="DO646">
        <v>68</v>
      </c>
    </row>
    <row r="647" spans="93:120" x14ac:dyDescent="0.25">
      <c r="CO647" t="s">
        <v>637</v>
      </c>
      <c r="CP647" t="s">
        <v>2</v>
      </c>
      <c r="CQ647" t="s">
        <v>22</v>
      </c>
      <c r="CR647">
        <v>46150</v>
      </c>
      <c r="CS647">
        <v>1</v>
      </c>
      <c r="CT647">
        <v>1</v>
      </c>
      <c r="CV647">
        <v>1</v>
      </c>
      <c r="CX647">
        <v>9.0277777777777774E-4</v>
      </c>
      <c r="CY647">
        <v>9.0277777777777774E-4</v>
      </c>
      <c r="CZ647">
        <v>0.1696412037037037</v>
      </c>
      <c r="DA647">
        <v>9.0636574074074078E-2</v>
      </c>
      <c r="DB647">
        <v>52</v>
      </c>
      <c r="DC647">
        <v>114</v>
      </c>
      <c r="DD647">
        <v>6</v>
      </c>
      <c r="DE647" t="s">
        <v>677</v>
      </c>
      <c r="DF647">
        <v>34906</v>
      </c>
      <c r="DG647">
        <v>0.1154</v>
      </c>
      <c r="DO647">
        <v>66</v>
      </c>
    </row>
    <row r="648" spans="93:120" x14ac:dyDescent="0.25">
      <c r="CO648" t="s">
        <v>637</v>
      </c>
      <c r="CP648" t="s">
        <v>2</v>
      </c>
      <c r="CQ648" t="s">
        <v>22</v>
      </c>
      <c r="CR648">
        <v>46156</v>
      </c>
      <c r="CS648">
        <v>1</v>
      </c>
      <c r="CT648">
        <v>1</v>
      </c>
      <c r="CU648">
        <v>1</v>
      </c>
      <c r="CX648">
        <v>1.5787037037037037E-2</v>
      </c>
      <c r="CY648">
        <v>1.5787037037037037E-2</v>
      </c>
      <c r="CZ648">
        <v>0.18525462962962963</v>
      </c>
      <c r="DA648">
        <v>0.14380787037037038</v>
      </c>
      <c r="DB648">
        <v>65</v>
      </c>
      <c r="DC648">
        <v>122</v>
      </c>
      <c r="DD648">
        <v>17</v>
      </c>
      <c r="DE648" t="s">
        <v>673</v>
      </c>
      <c r="DF648">
        <v>28329</v>
      </c>
      <c r="DG648">
        <v>0.26150000000000001</v>
      </c>
      <c r="DH648">
        <v>1</v>
      </c>
      <c r="DI648">
        <v>5.8799999999999998E-2</v>
      </c>
      <c r="DJ648">
        <v>2500</v>
      </c>
      <c r="DK648">
        <v>2500</v>
      </c>
      <c r="DO648">
        <v>66</v>
      </c>
    </row>
    <row r="649" spans="93:120" x14ac:dyDescent="0.25">
      <c r="CO649" t="s">
        <v>637</v>
      </c>
      <c r="CP649" t="s">
        <v>2</v>
      </c>
      <c r="CQ649" t="s">
        <v>24</v>
      </c>
      <c r="CR649">
        <v>46168</v>
      </c>
      <c r="CS649">
        <v>1</v>
      </c>
      <c r="CT649">
        <v>1</v>
      </c>
      <c r="CV649">
        <v>1</v>
      </c>
      <c r="CX649">
        <v>7.8703703703703705E-4</v>
      </c>
      <c r="CY649">
        <v>7.8703703703703705E-4</v>
      </c>
      <c r="CZ649">
        <v>0.19883101851851853</v>
      </c>
      <c r="DA649">
        <v>0.1625462962962963</v>
      </c>
      <c r="DB649">
        <v>48</v>
      </c>
      <c r="DC649">
        <v>100</v>
      </c>
      <c r="DD649">
        <v>23</v>
      </c>
      <c r="DE649" t="s">
        <v>829</v>
      </c>
      <c r="DF649">
        <v>29699</v>
      </c>
      <c r="DG649">
        <v>0.47920000000000001</v>
      </c>
      <c r="DH649">
        <v>1</v>
      </c>
      <c r="DI649">
        <v>4.3499999999999997E-2</v>
      </c>
      <c r="DJ649">
        <v>8000</v>
      </c>
      <c r="DK649">
        <v>8000</v>
      </c>
      <c r="DL649">
        <v>1000</v>
      </c>
      <c r="DM649">
        <v>0.125</v>
      </c>
      <c r="DN649">
        <v>2.1399999999999999E-2</v>
      </c>
      <c r="DO649">
        <v>66</v>
      </c>
      <c r="DP649">
        <v>1000</v>
      </c>
    </row>
    <row r="650" spans="93:120" x14ac:dyDescent="0.25">
      <c r="CO650" t="s">
        <v>637</v>
      </c>
      <c r="CP650" t="s">
        <v>2</v>
      </c>
      <c r="CQ650" t="s">
        <v>42</v>
      </c>
      <c r="CR650">
        <v>46160</v>
      </c>
      <c r="CS650">
        <v>1</v>
      </c>
      <c r="CT650">
        <v>1</v>
      </c>
      <c r="CU650">
        <v>1</v>
      </c>
      <c r="CX650">
        <v>1.6458333333333332E-2</v>
      </c>
      <c r="CY650">
        <v>1.6458333333333332E-2</v>
      </c>
      <c r="CZ650">
        <v>0.18300925925925926</v>
      </c>
      <c r="DA650">
        <v>0.12714120370370371</v>
      </c>
      <c r="DB650">
        <v>88</v>
      </c>
      <c r="DC650">
        <v>162</v>
      </c>
      <c r="DD650">
        <v>24</v>
      </c>
      <c r="DE650" t="s">
        <v>872</v>
      </c>
      <c r="DF650">
        <v>23543</v>
      </c>
      <c r="DG650">
        <v>0.2727</v>
      </c>
      <c r="DO650">
        <v>66</v>
      </c>
    </row>
    <row r="651" spans="93:120" x14ac:dyDescent="0.25">
      <c r="CO651" t="s">
        <v>637</v>
      </c>
      <c r="CP651" t="s">
        <v>2</v>
      </c>
      <c r="CQ651" t="s">
        <v>65</v>
      </c>
      <c r="CR651">
        <v>46150</v>
      </c>
      <c r="CS651">
        <v>1</v>
      </c>
      <c r="CT651">
        <v>1</v>
      </c>
      <c r="CV651">
        <v>1</v>
      </c>
      <c r="CX651">
        <v>1.5046296296296297E-4</v>
      </c>
      <c r="CY651">
        <v>1.5046296296296297E-4</v>
      </c>
      <c r="CZ651">
        <v>0.22290509259259259</v>
      </c>
      <c r="DA651">
        <v>8.7268518518518523E-2</v>
      </c>
      <c r="DB651">
        <v>41</v>
      </c>
      <c r="DC651">
        <v>91</v>
      </c>
      <c r="DD651">
        <v>8</v>
      </c>
      <c r="DE651">
        <v>1.375</v>
      </c>
      <c r="DF651">
        <v>22312</v>
      </c>
      <c r="DG651">
        <v>0.1951</v>
      </c>
      <c r="DO651">
        <v>66</v>
      </c>
    </row>
    <row r="652" spans="93:120" x14ac:dyDescent="0.25">
      <c r="CO652" t="s">
        <v>637</v>
      </c>
      <c r="CP652" t="s">
        <v>2</v>
      </c>
      <c r="CQ652" t="s">
        <v>37</v>
      </c>
      <c r="CR652">
        <v>46160</v>
      </c>
      <c r="CS652">
        <v>1</v>
      </c>
      <c r="CT652">
        <v>1</v>
      </c>
      <c r="CW652">
        <v>1</v>
      </c>
      <c r="CX652">
        <v>0</v>
      </c>
      <c r="CY652">
        <v>0</v>
      </c>
      <c r="CZ652">
        <v>0</v>
      </c>
      <c r="DA652">
        <v>0</v>
      </c>
      <c r="DO652">
        <v>66</v>
      </c>
    </row>
    <row r="653" spans="93:120" x14ac:dyDescent="0.25">
      <c r="CO653" t="s">
        <v>637</v>
      </c>
      <c r="CP653" t="s">
        <v>7</v>
      </c>
      <c r="CQ653" t="s">
        <v>80</v>
      </c>
      <c r="CR653">
        <v>46153</v>
      </c>
      <c r="CS653">
        <v>1</v>
      </c>
      <c r="CT653">
        <v>1</v>
      </c>
      <c r="CV653">
        <v>1</v>
      </c>
      <c r="CX653">
        <v>8.1018518518518516E-5</v>
      </c>
      <c r="CY653">
        <v>8.1018518518518516E-5</v>
      </c>
      <c r="CZ653">
        <v>0.22493055555555555</v>
      </c>
      <c r="DA653">
        <v>0.12153935185185186</v>
      </c>
      <c r="DB653">
        <v>57</v>
      </c>
      <c r="DC653">
        <v>132</v>
      </c>
      <c r="DD653">
        <v>14</v>
      </c>
      <c r="DE653">
        <v>1.5</v>
      </c>
      <c r="DF653">
        <v>12347</v>
      </c>
      <c r="DG653">
        <v>0.24560000000000001</v>
      </c>
      <c r="DO653">
        <v>66</v>
      </c>
    </row>
    <row r="654" spans="93:120" x14ac:dyDescent="0.25">
      <c r="CO654" t="s">
        <v>637</v>
      </c>
      <c r="CP654" t="s">
        <v>7</v>
      </c>
      <c r="CQ654" t="s">
        <v>72</v>
      </c>
      <c r="CR654">
        <v>46168</v>
      </c>
      <c r="CS654">
        <v>1</v>
      </c>
      <c r="CT654">
        <v>1</v>
      </c>
      <c r="CV654">
        <v>1</v>
      </c>
      <c r="CX654">
        <v>3.9351851851851852E-4</v>
      </c>
      <c r="CY654">
        <v>3.9351851851851852E-4</v>
      </c>
      <c r="CZ654">
        <v>0.16065972222222222</v>
      </c>
      <c r="DA654">
        <v>0.17792824074074073</v>
      </c>
      <c r="DB654">
        <v>115</v>
      </c>
      <c r="DC654">
        <v>249</v>
      </c>
      <c r="DD654">
        <v>17</v>
      </c>
      <c r="DE654" t="s">
        <v>894</v>
      </c>
      <c r="DF654">
        <v>34078</v>
      </c>
      <c r="DG654">
        <v>0.14779999999999999</v>
      </c>
      <c r="DH654">
        <v>1</v>
      </c>
      <c r="DI654">
        <v>5.8799999999999998E-2</v>
      </c>
      <c r="DJ654">
        <v>4200</v>
      </c>
      <c r="DK654">
        <v>4200</v>
      </c>
      <c r="DO654">
        <v>66</v>
      </c>
    </row>
    <row r="655" spans="93:120" x14ac:dyDescent="0.25">
      <c r="CO655" t="s">
        <v>637</v>
      </c>
      <c r="CP655" t="s">
        <v>7</v>
      </c>
      <c r="CQ655" t="s">
        <v>12</v>
      </c>
      <c r="CR655">
        <v>46148</v>
      </c>
      <c r="CS655">
        <v>1</v>
      </c>
      <c r="CT655">
        <v>1</v>
      </c>
      <c r="CU655">
        <v>1</v>
      </c>
      <c r="CX655">
        <v>7.5231481481481477E-3</v>
      </c>
      <c r="CY655">
        <v>7.5231481481481477E-3</v>
      </c>
      <c r="CZ655">
        <v>0.21164351851851851</v>
      </c>
      <c r="DA655">
        <v>9.9456018518518513E-2</v>
      </c>
      <c r="DB655">
        <v>87</v>
      </c>
      <c r="DC655">
        <v>259</v>
      </c>
      <c r="DD655">
        <v>26</v>
      </c>
      <c r="DE655" t="s">
        <v>736</v>
      </c>
      <c r="DF655">
        <v>16170</v>
      </c>
      <c r="DG655">
        <v>0.2989</v>
      </c>
      <c r="DO655">
        <v>66</v>
      </c>
    </row>
    <row r="656" spans="93:120" x14ac:dyDescent="0.25">
      <c r="CO656" t="s">
        <v>637</v>
      </c>
      <c r="CP656" t="s">
        <v>7</v>
      </c>
      <c r="CQ656" t="s">
        <v>12</v>
      </c>
      <c r="CR656">
        <v>46153</v>
      </c>
      <c r="CS656">
        <v>1</v>
      </c>
      <c r="CT656">
        <v>1</v>
      </c>
      <c r="CV656">
        <v>1</v>
      </c>
      <c r="CX656">
        <v>2.3148148148148149E-4</v>
      </c>
      <c r="CY656">
        <v>2.3148148148148149E-4</v>
      </c>
      <c r="CZ656">
        <v>0.22299768518518517</v>
      </c>
      <c r="DA656">
        <v>7.947916666666667E-2</v>
      </c>
      <c r="DB656">
        <v>87</v>
      </c>
      <c r="DC656">
        <v>219</v>
      </c>
      <c r="DD656">
        <v>10</v>
      </c>
      <c r="DE656">
        <v>1.2</v>
      </c>
      <c r="DF656">
        <v>37753</v>
      </c>
      <c r="DG656">
        <v>0.1149</v>
      </c>
      <c r="DO656">
        <v>66</v>
      </c>
    </row>
    <row r="657" spans="93:120" x14ac:dyDescent="0.25">
      <c r="CO657" t="s">
        <v>637</v>
      </c>
      <c r="CP657" t="s">
        <v>604</v>
      </c>
      <c r="CQ657" t="s">
        <v>109</v>
      </c>
      <c r="CR657">
        <v>46163</v>
      </c>
      <c r="CS657">
        <v>1</v>
      </c>
      <c r="CT657">
        <v>1</v>
      </c>
      <c r="CV657">
        <v>1</v>
      </c>
      <c r="CX657">
        <v>7.1759259259259259E-4</v>
      </c>
      <c r="CY657">
        <v>7.1759259259259259E-4</v>
      </c>
      <c r="CZ657">
        <v>0.16150462962962964</v>
      </c>
      <c r="DA657">
        <v>0.12155092592592592</v>
      </c>
      <c r="DB657">
        <v>74</v>
      </c>
      <c r="DC657">
        <v>163</v>
      </c>
      <c r="DD657">
        <v>24</v>
      </c>
      <c r="DE657">
        <v>1.625</v>
      </c>
      <c r="DF657">
        <v>31036</v>
      </c>
      <c r="DG657">
        <v>0.32429999999999998</v>
      </c>
      <c r="DO657">
        <v>66</v>
      </c>
    </row>
    <row r="658" spans="93:120" x14ac:dyDescent="0.25">
      <c r="CO658" t="s">
        <v>637</v>
      </c>
      <c r="CP658" t="s">
        <v>604</v>
      </c>
      <c r="CQ658" t="s">
        <v>41</v>
      </c>
      <c r="CR658">
        <v>46146</v>
      </c>
      <c r="CS658">
        <v>1</v>
      </c>
      <c r="CT658">
        <v>1</v>
      </c>
      <c r="CV658">
        <v>1</v>
      </c>
      <c r="CX658">
        <v>1.0416666666666667E-4</v>
      </c>
      <c r="CY658">
        <v>1.0416666666666667E-4</v>
      </c>
      <c r="CZ658">
        <v>0.18122685185185186</v>
      </c>
      <c r="DA658">
        <v>0.10900462962962963</v>
      </c>
      <c r="DB658">
        <v>89</v>
      </c>
      <c r="DC658">
        <v>131</v>
      </c>
      <c r="DD658">
        <v>28</v>
      </c>
      <c r="DE658" t="s">
        <v>748</v>
      </c>
      <c r="DF658">
        <v>12760</v>
      </c>
      <c r="DG658">
        <v>0.31459999999999999</v>
      </c>
      <c r="DH658">
        <v>4</v>
      </c>
      <c r="DI658">
        <v>0.1429</v>
      </c>
      <c r="DJ658">
        <v>2400</v>
      </c>
      <c r="DK658">
        <v>600</v>
      </c>
      <c r="DL658">
        <v>1800</v>
      </c>
      <c r="DM658">
        <v>0.75</v>
      </c>
      <c r="DO658">
        <v>66</v>
      </c>
      <c r="DP658">
        <v>900</v>
      </c>
    </row>
    <row r="659" spans="93:120" x14ac:dyDescent="0.25">
      <c r="CO659" t="s">
        <v>637</v>
      </c>
      <c r="CP659" t="s">
        <v>604</v>
      </c>
      <c r="CQ659" t="s">
        <v>600</v>
      </c>
      <c r="CR659">
        <v>46161</v>
      </c>
      <c r="CS659">
        <v>1</v>
      </c>
      <c r="CT659">
        <v>1</v>
      </c>
      <c r="CV659">
        <v>1</v>
      </c>
      <c r="CX659">
        <v>0</v>
      </c>
      <c r="CY659">
        <v>0</v>
      </c>
      <c r="CZ659">
        <v>0.21237268518518518</v>
      </c>
      <c r="DA659">
        <v>0.13912037037037037</v>
      </c>
      <c r="DB659">
        <v>122</v>
      </c>
      <c r="DC659">
        <v>181</v>
      </c>
      <c r="DD659">
        <v>25</v>
      </c>
      <c r="DE659">
        <v>1.76</v>
      </c>
      <c r="DF659">
        <v>24734</v>
      </c>
      <c r="DG659">
        <v>0.2049</v>
      </c>
      <c r="DO659">
        <v>66</v>
      </c>
    </row>
    <row r="660" spans="93:120" x14ac:dyDescent="0.25">
      <c r="CO660" t="s">
        <v>637</v>
      </c>
      <c r="CP660" t="s">
        <v>604</v>
      </c>
      <c r="CQ660" t="s">
        <v>49</v>
      </c>
      <c r="CR660">
        <v>46161</v>
      </c>
      <c r="CS660">
        <v>1</v>
      </c>
      <c r="CT660">
        <v>1</v>
      </c>
      <c r="CV660">
        <v>1</v>
      </c>
      <c r="CX660">
        <v>3.0555555555555557E-3</v>
      </c>
      <c r="CY660">
        <v>3.0555555555555557E-3</v>
      </c>
      <c r="CZ660">
        <v>0.20412037037037037</v>
      </c>
      <c r="DA660">
        <v>0.12885416666666666</v>
      </c>
      <c r="DB660">
        <v>76</v>
      </c>
      <c r="DC660">
        <v>107</v>
      </c>
      <c r="DD660">
        <v>9</v>
      </c>
      <c r="DE660" t="s">
        <v>700</v>
      </c>
      <c r="DF660">
        <v>30484</v>
      </c>
      <c r="DG660">
        <v>0.11840000000000001</v>
      </c>
      <c r="DO660">
        <v>66</v>
      </c>
    </row>
    <row r="661" spans="93:120" x14ac:dyDescent="0.25">
      <c r="CO661" t="s">
        <v>637</v>
      </c>
      <c r="CP661" t="s">
        <v>604</v>
      </c>
      <c r="CQ661" t="s">
        <v>49</v>
      </c>
      <c r="CR661">
        <v>46163</v>
      </c>
      <c r="CS661">
        <v>1</v>
      </c>
      <c r="CT661">
        <v>1</v>
      </c>
      <c r="CV661">
        <v>1</v>
      </c>
      <c r="CX661">
        <v>0</v>
      </c>
      <c r="CY661">
        <v>0</v>
      </c>
      <c r="CZ661">
        <v>0.15150462962962963</v>
      </c>
      <c r="DA661">
        <v>0.13237268518518519</v>
      </c>
      <c r="DB661">
        <v>59</v>
      </c>
      <c r="DC661">
        <v>87</v>
      </c>
      <c r="DD661">
        <v>5</v>
      </c>
      <c r="DE661">
        <v>1.2</v>
      </c>
      <c r="DF661">
        <v>19852</v>
      </c>
      <c r="DG661">
        <v>8.4699999999999998E-2</v>
      </c>
      <c r="DO661">
        <v>66</v>
      </c>
    </row>
    <row r="662" spans="93:120" x14ac:dyDescent="0.25">
      <c r="CO662" t="s">
        <v>637</v>
      </c>
      <c r="CP662" t="s">
        <v>604</v>
      </c>
      <c r="CQ662" t="s">
        <v>599</v>
      </c>
      <c r="CR662">
        <v>46146</v>
      </c>
      <c r="CS662">
        <v>1</v>
      </c>
      <c r="CT662">
        <v>1</v>
      </c>
      <c r="CV662">
        <v>1</v>
      </c>
      <c r="CX662">
        <v>6.9444444444444444E-5</v>
      </c>
      <c r="CY662">
        <v>6.9444444444444444E-5</v>
      </c>
      <c r="CZ662">
        <v>0.25322916666666667</v>
      </c>
      <c r="DA662">
        <v>6.4421296296296296E-2</v>
      </c>
      <c r="DB662">
        <v>105</v>
      </c>
      <c r="DC662">
        <v>152</v>
      </c>
      <c r="DD662">
        <v>26</v>
      </c>
      <c r="DE662" t="s">
        <v>760</v>
      </c>
      <c r="DF662">
        <v>3528</v>
      </c>
      <c r="DG662">
        <v>0.24759999999999999</v>
      </c>
      <c r="DH662">
        <v>1</v>
      </c>
      <c r="DI662">
        <v>3.85E-2</v>
      </c>
      <c r="DJ662">
        <v>200</v>
      </c>
      <c r="DK662">
        <v>200</v>
      </c>
      <c r="DL662">
        <v>200</v>
      </c>
      <c r="DM662">
        <v>1</v>
      </c>
      <c r="DO662">
        <v>66</v>
      </c>
      <c r="DP662">
        <v>200</v>
      </c>
    </row>
    <row r="663" spans="93:120" x14ac:dyDescent="0.25">
      <c r="CO663" t="s">
        <v>637</v>
      </c>
      <c r="CP663" t="s">
        <v>604</v>
      </c>
      <c r="CQ663" t="s">
        <v>599</v>
      </c>
      <c r="CR663">
        <v>46156</v>
      </c>
      <c r="CS663">
        <v>1</v>
      </c>
      <c r="CT663">
        <v>1</v>
      </c>
      <c r="CV663">
        <v>1</v>
      </c>
      <c r="CX663">
        <v>0</v>
      </c>
      <c r="CY663">
        <v>0</v>
      </c>
      <c r="CZ663">
        <v>0.20653935185185185</v>
      </c>
      <c r="DA663">
        <v>0.11895833333333333</v>
      </c>
      <c r="DB663">
        <v>150</v>
      </c>
      <c r="DC663">
        <v>194</v>
      </c>
      <c r="DD663">
        <v>37</v>
      </c>
      <c r="DE663" t="s">
        <v>895</v>
      </c>
      <c r="DF663">
        <v>7040</v>
      </c>
      <c r="DG663">
        <v>0.2467</v>
      </c>
      <c r="DO663">
        <v>66</v>
      </c>
    </row>
    <row r="664" spans="93:120" x14ac:dyDescent="0.25">
      <c r="CO664" t="s">
        <v>637</v>
      </c>
      <c r="CP664" t="s">
        <v>604</v>
      </c>
      <c r="CQ664" t="s">
        <v>599</v>
      </c>
      <c r="CR664">
        <v>46169</v>
      </c>
      <c r="CS664">
        <v>1</v>
      </c>
      <c r="CT664">
        <v>1</v>
      </c>
      <c r="CV664">
        <v>1</v>
      </c>
      <c r="CX664">
        <v>7.9861111111111116E-4</v>
      </c>
      <c r="CY664">
        <v>7.9861111111111116E-4</v>
      </c>
      <c r="CZ664">
        <v>0.17452546296296295</v>
      </c>
      <c r="DA664">
        <v>0.16119212962962962</v>
      </c>
      <c r="DB664">
        <v>99</v>
      </c>
      <c r="DC664">
        <v>117</v>
      </c>
      <c r="DD664">
        <v>19</v>
      </c>
      <c r="DE664" t="s">
        <v>864</v>
      </c>
      <c r="DF664">
        <v>28613</v>
      </c>
      <c r="DG664">
        <v>0.19189999999999999</v>
      </c>
      <c r="DH664">
        <v>1</v>
      </c>
      <c r="DI664">
        <v>5.2600000000000001E-2</v>
      </c>
      <c r="DJ664">
        <v>500</v>
      </c>
      <c r="DK664">
        <v>500</v>
      </c>
      <c r="DO664">
        <v>66</v>
      </c>
    </row>
    <row r="665" spans="93:120" x14ac:dyDescent="0.25">
      <c r="CO665" t="s">
        <v>637</v>
      </c>
      <c r="CP665" t="s">
        <v>604</v>
      </c>
      <c r="CQ665" t="s">
        <v>77</v>
      </c>
      <c r="CR665">
        <v>46154</v>
      </c>
      <c r="CS665">
        <v>1</v>
      </c>
      <c r="CT665">
        <v>1</v>
      </c>
      <c r="CU665">
        <v>1</v>
      </c>
      <c r="CX665">
        <v>9.571759259259259E-3</v>
      </c>
      <c r="CY665">
        <v>9.571759259259259E-3</v>
      </c>
      <c r="CZ665">
        <v>0.30068287037037039</v>
      </c>
      <c r="DA665">
        <v>0.11278935185185185</v>
      </c>
      <c r="DB665">
        <v>134</v>
      </c>
      <c r="DC665">
        <v>213</v>
      </c>
      <c r="DD665">
        <v>33</v>
      </c>
      <c r="DE665" t="s">
        <v>769</v>
      </c>
      <c r="DF665">
        <v>18146</v>
      </c>
      <c r="DG665">
        <v>0.24629999999999999</v>
      </c>
      <c r="DH665">
        <v>1</v>
      </c>
      <c r="DI665">
        <v>3.0300000000000001E-2</v>
      </c>
      <c r="DJ665">
        <v>2000</v>
      </c>
      <c r="DK665">
        <v>2000</v>
      </c>
      <c r="DO665">
        <v>66</v>
      </c>
    </row>
    <row r="666" spans="93:120" x14ac:dyDescent="0.25">
      <c r="CO666" t="s">
        <v>637</v>
      </c>
      <c r="CP666" t="s">
        <v>604</v>
      </c>
      <c r="CQ666" t="s">
        <v>77</v>
      </c>
      <c r="CR666">
        <v>46156</v>
      </c>
      <c r="CS666">
        <v>1</v>
      </c>
      <c r="CT666">
        <v>1</v>
      </c>
      <c r="CV666">
        <v>1</v>
      </c>
      <c r="CX666">
        <v>0</v>
      </c>
      <c r="CY666">
        <v>0</v>
      </c>
      <c r="CZ666">
        <v>0.18785879629629629</v>
      </c>
      <c r="DA666">
        <v>0.14824074074074073</v>
      </c>
      <c r="DB666">
        <v>105</v>
      </c>
      <c r="DC666">
        <v>192</v>
      </c>
      <c r="DD666">
        <v>33</v>
      </c>
      <c r="DE666" t="s">
        <v>698</v>
      </c>
      <c r="DF666">
        <v>21000</v>
      </c>
      <c r="DG666">
        <v>0.31430000000000002</v>
      </c>
      <c r="DO666">
        <v>66</v>
      </c>
    </row>
    <row r="667" spans="93:120" x14ac:dyDescent="0.25">
      <c r="CO667" t="s">
        <v>637</v>
      </c>
      <c r="CP667" t="s">
        <v>604</v>
      </c>
      <c r="CQ667" t="s">
        <v>77</v>
      </c>
      <c r="CR667">
        <v>46163</v>
      </c>
      <c r="CS667">
        <v>1</v>
      </c>
      <c r="CT667">
        <v>1</v>
      </c>
      <c r="CV667">
        <v>1</v>
      </c>
      <c r="CX667">
        <v>0</v>
      </c>
      <c r="CY667">
        <v>0</v>
      </c>
      <c r="CZ667">
        <v>0.16168981481481481</v>
      </c>
      <c r="DA667">
        <v>0.13276620370370371</v>
      </c>
      <c r="DB667">
        <v>92</v>
      </c>
      <c r="DC667">
        <v>203</v>
      </c>
      <c r="DD667">
        <v>17</v>
      </c>
      <c r="DE667" t="s">
        <v>823</v>
      </c>
      <c r="DF667">
        <v>21840</v>
      </c>
      <c r="DG667">
        <v>0.18479999999999999</v>
      </c>
      <c r="DO667">
        <v>66</v>
      </c>
    </row>
    <row r="668" spans="93:120" x14ac:dyDescent="0.25">
      <c r="CO668" t="s">
        <v>637</v>
      </c>
      <c r="CP668" t="s">
        <v>604</v>
      </c>
      <c r="CQ668" t="s">
        <v>55</v>
      </c>
      <c r="CR668">
        <v>46156</v>
      </c>
      <c r="CS668">
        <v>1</v>
      </c>
      <c r="CT668">
        <v>1</v>
      </c>
      <c r="CV668">
        <v>1</v>
      </c>
      <c r="CX668">
        <v>1.0416666666666667E-4</v>
      </c>
      <c r="CY668">
        <v>1.0416666666666667E-4</v>
      </c>
      <c r="CZ668">
        <v>0.20048611111111111</v>
      </c>
      <c r="DA668">
        <v>0.10312499999999999</v>
      </c>
      <c r="DB668">
        <v>171</v>
      </c>
      <c r="DC668">
        <v>249</v>
      </c>
      <c r="DD668">
        <v>25</v>
      </c>
      <c r="DE668">
        <v>1.56</v>
      </c>
      <c r="DF668">
        <v>9545</v>
      </c>
      <c r="DG668">
        <v>0.1462</v>
      </c>
      <c r="DO668">
        <v>66</v>
      </c>
    </row>
    <row r="669" spans="93:120" x14ac:dyDescent="0.25">
      <c r="CO669" t="s">
        <v>637</v>
      </c>
      <c r="CP669" t="s">
        <v>604</v>
      </c>
      <c r="CQ669" t="s">
        <v>55</v>
      </c>
      <c r="CR669">
        <v>46161</v>
      </c>
      <c r="CS669">
        <v>1</v>
      </c>
      <c r="CT669">
        <v>1</v>
      </c>
      <c r="CV669">
        <v>1</v>
      </c>
      <c r="CX669">
        <v>1.0416666666666667E-4</v>
      </c>
      <c r="CY669">
        <v>1.0416666666666667E-4</v>
      </c>
      <c r="CZ669">
        <v>0.2454513888888889</v>
      </c>
      <c r="DA669">
        <v>0.12299768518518518</v>
      </c>
      <c r="DB669">
        <v>203</v>
      </c>
      <c r="DC669">
        <v>290</v>
      </c>
      <c r="DD669">
        <v>32</v>
      </c>
      <c r="DE669">
        <v>1.59375</v>
      </c>
      <c r="DF669">
        <v>12326</v>
      </c>
      <c r="DG669">
        <v>0.15759999999999999</v>
      </c>
      <c r="DO669">
        <v>66</v>
      </c>
    </row>
    <row r="670" spans="93:120" x14ac:dyDescent="0.25">
      <c r="CO670" t="s">
        <v>637</v>
      </c>
      <c r="CP670" t="s">
        <v>604</v>
      </c>
      <c r="CQ670" t="s">
        <v>55</v>
      </c>
      <c r="CR670">
        <v>46163</v>
      </c>
      <c r="CS670">
        <v>1</v>
      </c>
      <c r="CT670">
        <v>1</v>
      </c>
      <c r="CV670">
        <v>1</v>
      </c>
      <c r="CX670">
        <v>4.6296296296296294E-5</v>
      </c>
      <c r="CY670">
        <v>4.6296296296296294E-5</v>
      </c>
      <c r="CZ670">
        <v>0.16335648148148149</v>
      </c>
      <c r="DA670">
        <v>0.13394675925925925</v>
      </c>
      <c r="DB670">
        <v>133</v>
      </c>
      <c r="DC670">
        <v>184</v>
      </c>
      <c r="DD670">
        <v>14</v>
      </c>
      <c r="DE670" t="s">
        <v>765</v>
      </c>
      <c r="DF670">
        <v>12150</v>
      </c>
      <c r="DG670">
        <v>0.1053</v>
      </c>
      <c r="DO670">
        <v>66</v>
      </c>
    </row>
    <row r="671" spans="93:120" x14ac:dyDescent="0.25">
      <c r="CO671" t="s">
        <v>637</v>
      </c>
      <c r="CP671" t="s">
        <v>604</v>
      </c>
      <c r="CQ671" t="s">
        <v>566</v>
      </c>
      <c r="CR671">
        <v>46148</v>
      </c>
      <c r="CS671">
        <v>1</v>
      </c>
      <c r="CT671">
        <v>1</v>
      </c>
      <c r="CU671">
        <v>1</v>
      </c>
      <c r="CX671">
        <v>1.1828703703703704E-2</v>
      </c>
      <c r="CY671">
        <v>1.1828703703703704E-2</v>
      </c>
      <c r="CZ671">
        <v>0.22592592592592592</v>
      </c>
      <c r="DA671">
        <v>7.0624999999999993E-2</v>
      </c>
      <c r="DB671">
        <v>169</v>
      </c>
      <c r="DC671">
        <v>398</v>
      </c>
      <c r="DD671">
        <v>42</v>
      </c>
      <c r="DE671" t="s">
        <v>896</v>
      </c>
      <c r="DF671">
        <v>6804</v>
      </c>
      <c r="DG671">
        <v>0.2485</v>
      </c>
      <c r="DO671">
        <v>66</v>
      </c>
    </row>
    <row r="672" spans="93:120" x14ac:dyDescent="0.25">
      <c r="CO672" t="s">
        <v>637</v>
      </c>
      <c r="CP672" t="s">
        <v>604</v>
      </c>
      <c r="CQ672" t="s">
        <v>566</v>
      </c>
      <c r="CR672">
        <v>46162</v>
      </c>
      <c r="CS672">
        <v>1</v>
      </c>
      <c r="CT672">
        <v>1</v>
      </c>
      <c r="CU672">
        <v>1</v>
      </c>
      <c r="CX672">
        <v>1.3171296296296296E-2</v>
      </c>
      <c r="CY672">
        <v>1.3171296296296296E-2</v>
      </c>
      <c r="CZ672">
        <v>0.20129629629629631</v>
      </c>
      <c r="DA672">
        <v>0.16503472222222224</v>
      </c>
      <c r="DB672">
        <v>111</v>
      </c>
      <c r="DC672">
        <v>197</v>
      </c>
      <c r="DD672">
        <v>30</v>
      </c>
      <c r="DE672">
        <v>1.6</v>
      </c>
      <c r="DF672">
        <v>9103</v>
      </c>
      <c r="DG672">
        <v>0.27029999999999998</v>
      </c>
      <c r="DO672">
        <v>66</v>
      </c>
    </row>
    <row r="673" spans="93:120" x14ac:dyDescent="0.25">
      <c r="CO673" t="s">
        <v>637</v>
      </c>
      <c r="CP673" t="s">
        <v>604</v>
      </c>
      <c r="CQ673" t="s">
        <v>48</v>
      </c>
      <c r="CR673">
        <v>46156</v>
      </c>
      <c r="CS673">
        <v>1</v>
      </c>
      <c r="CT673">
        <v>1</v>
      </c>
      <c r="CV673">
        <v>1</v>
      </c>
      <c r="CX673">
        <v>0</v>
      </c>
      <c r="CY673">
        <v>0</v>
      </c>
      <c r="CZ673">
        <v>0.17931712962962962</v>
      </c>
      <c r="DA673">
        <v>0.13546296296296295</v>
      </c>
      <c r="DB673">
        <v>106</v>
      </c>
      <c r="DC673">
        <v>151</v>
      </c>
      <c r="DD673">
        <v>24</v>
      </c>
      <c r="DE673" t="s">
        <v>677</v>
      </c>
      <c r="DF673">
        <v>18853</v>
      </c>
      <c r="DG673">
        <v>0.22639999999999999</v>
      </c>
      <c r="DO673">
        <v>66</v>
      </c>
    </row>
    <row r="674" spans="93:120" x14ac:dyDescent="0.25">
      <c r="CO674" t="s">
        <v>637</v>
      </c>
      <c r="CP674" t="s">
        <v>604</v>
      </c>
      <c r="CQ674" t="s">
        <v>601</v>
      </c>
      <c r="CR674">
        <v>46148</v>
      </c>
      <c r="CS674">
        <v>1</v>
      </c>
      <c r="CT674">
        <v>1</v>
      </c>
      <c r="CU674">
        <v>1</v>
      </c>
      <c r="CX674">
        <v>4.6203703703703705E-2</v>
      </c>
      <c r="CY674">
        <v>4.6203703703703705E-2</v>
      </c>
      <c r="CZ674">
        <v>0.20432870370370371</v>
      </c>
      <c r="DA674">
        <v>9.8148148148148151E-2</v>
      </c>
      <c r="DB674">
        <v>145</v>
      </c>
      <c r="DC674">
        <v>305</v>
      </c>
      <c r="DD674">
        <v>60</v>
      </c>
      <c r="DE674" t="s">
        <v>897</v>
      </c>
      <c r="DF674">
        <v>5601</v>
      </c>
      <c r="DG674">
        <v>0.4138</v>
      </c>
      <c r="DO674">
        <v>66</v>
      </c>
    </row>
    <row r="675" spans="93:120" x14ac:dyDescent="0.25">
      <c r="CO675" t="s">
        <v>637</v>
      </c>
      <c r="CP675" t="s">
        <v>604</v>
      </c>
      <c r="CQ675" t="s">
        <v>601</v>
      </c>
      <c r="CR675">
        <v>46162</v>
      </c>
      <c r="CS675">
        <v>1</v>
      </c>
      <c r="CT675">
        <v>1</v>
      </c>
      <c r="CU675">
        <v>1</v>
      </c>
      <c r="CX675">
        <v>1.6643518518518519E-2</v>
      </c>
      <c r="CY675">
        <v>1.6643518518518519E-2</v>
      </c>
      <c r="CZ675">
        <v>0.21813657407407408</v>
      </c>
      <c r="DA675">
        <v>0.14283564814814814</v>
      </c>
      <c r="DB675">
        <v>129</v>
      </c>
      <c r="DC675">
        <v>145</v>
      </c>
      <c r="DD675">
        <v>24</v>
      </c>
      <c r="DE675">
        <v>1.5</v>
      </c>
      <c r="DF675">
        <v>9479</v>
      </c>
      <c r="DG675">
        <v>0.186</v>
      </c>
      <c r="DO675">
        <v>66</v>
      </c>
    </row>
    <row r="676" spans="93:120" x14ac:dyDescent="0.25">
      <c r="CO676" t="s">
        <v>637</v>
      </c>
      <c r="CP676" t="s">
        <v>3</v>
      </c>
      <c r="CQ676" t="s">
        <v>85</v>
      </c>
      <c r="CR676">
        <v>46155</v>
      </c>
      <c r="CS676">
        <v>1</v>
      </c>
      <c r="CT676">
        <v>1</v>
      </c>
      <c r="CV676">
        <v>1</v>
      </c>
      <c r="CX676">
        <v>2.3148148148148147E-5</v>
      </c>
      <c r="CY676">
        <v>2.3148148148148147E-5</v>
      </c>
      <c r="CZ676">
        <v>0.20432870370370371</v>
      </c>
      <c r="DA676">
        <v>0.11137731481481482</v>
      </c>
      <c r="DB676">
        <v>61</v>
      </c>
      <c r="DC676">
        <v>178</v>
      </c>
      <c r="DD676">
        <v>23</v>
      </c>
      <c r="DE676" t="s">
        <v>898</v>
      </c>
      <c r="DF676">
        <v>33789</v>
      </c>
      <c r="DG676">
        <v>0.377</v>
      </c>
      <c r="DH676">
        <v>2</v>
      </c>
      <c r="DI676">
        <v>8.6999999999999994E-2</v>
      </c>
      <c r="DJ676">
        <v>1650</v>
      </c>
      <c r="DK676">
        <v>825</v>
      </c>
      <c r="DO676">
        <v>66</v>
      </c>
    </row>
    <row r="677" spans="93:120" x14ac:dyDescent="0.25">
      <c r="CO677" t="s">
        <v>637</v>
      </c>
      <c r="CP677" t="s">
        <v>3</v>
      </c>
      <c r="CQ677" t="s">
        <v>85</v>
      </c>
      <c r="CR677">
        <v>46169</v>
      </c>
      <c r="CS677">
        <v>1</v>
      </c>
      <c r="CT677">
        <v>1</v>
      </c>
      <c r="CV677">
        <v>1</v>
      </c>
      <c r="CX677">
        <v>4.9768518518518521E-4</v>
      </c>
      <c r="CY677">
        <v>4.9768518518518521E-4</v>
      </c>
      <c r="CZ677">
        <v>0.1922800925925926</v>
      </c>
      <c r="DA677">
        <v>0.14038194444444443</v>
      </c>
      <c r="DB677">
        <v>90</v>
      </c>
      <c r="DC677">
        <v>202</v>
      </c>
      <c r="DD677">
        <v>28</v>
      </c>
      <c r="DE677" t="s">
        <v>899</v>
      </c>
      <c r="DF677">
        <v>37444</v>
      </c>
      <c r="DG677">
        <v>0.31109999999999999</v>
      </c>
      <c r="DH677">
        <v>1</v>
      </c>
      <c r="DI677">
        <v>3.5700000000000003E-2</v>
      </c>
      <c r="DJ677">
        <v>210</v>
      </c>
      <c r="DK677">
        <v>210</v>
      </c>
      <c r="DO677">
        <v>66</v>
      </c>
    </row>
    <row r="678" spans="93:120" x14ac:dyDescent="0.25">
      <c r="CO678" t="s">
        <v>637</v>
      </c>
      <c r="CP678" t="s">
        <v>3</v>
      </c>
      <c r="CQ678" t="s">
        <v>32</v>
      </c>
      <c r="CR678">
        <v>46146</v>
      </c>
      <c r="CS678">
        <v>1</v>
      </c>
      <c r="CT678">
        <v>1</v>
      </c>
      <c r="CU678">
        <v>1</v>
      </c>
      <c r="CX678">
        <v>6.0416666666666665E-3</v>
      </c>
      <c r="CY678">
        <v>6.0416666666666665E-3</v>
      </c>
      <c r="CZ678">
        <v>0.28114583333333332</v>
      </c>
      <c r="DA678">
        <v>5.4398148148148147E-2</v>
      </c>
      <c r="DB678">
        <v>143</v>
      </c>
      <c r="DC678">
        <v>245</v>
      </c>
      <c r="DD678">
        <v>55</v>
      </c>
      <c r="DE678" t="s">
        <v>900</v>
      </c>
      <c r="DF678">
        <v>25344</v>
      </c>
      <c r="DG678">
        <v>0.3846</v>
      </c>
      <c r="DH678">
        <v>8</v>
      </c>
      <c r="DI678">
        <v>0.14549999999999999</v>
      </c>
      <c r="DJ678">
        <v>6027</v>
      </c>
      <c r="DK678">
        <v>753</v>
      </c>
      <c r="DL678">
        <v>5427</v>
      </c>
      <c r="DM678">
        <v>0.90039999999999998</v>
      </c>
      <c r="DO678">
        <v>66</v>
      </c>
      <c r="DP678">
        <v>775</v>
      </c>
    </row>
    <row r="679" spans="93:120" x14ac:dyDescent="0.25">
      <c r="CO679" t="s">
        <v>637</v>
      </c>
      <c r="CP679" t="s">
        <v>3</v>
      </c>
      <c r="CQ679" t="s">
        <v>96</v>
      </c>
      <c r="CR679">
        <v>46169</v>
      </c>
      <c r="CS679">
        <v>1</v>
      </c>
      <c r="CT679">
        <v>1</v>
      </c>
      <c r="CV679">
        <v>1</v>
      </c>
      <c r="CX679">
        <v>0</v>
      </c>
      <c r="CY679">
        <v>0</v>
      </c>
      <c r="CZ679">
        <v>0.1784375</v>
      </c>
      <c r="DA679">
        <v>0.15484953703703705</v>
      </c>
      <c r="DB679">
        <v>101</v>
      </c>
      <c r="DC679">
        <v>197</v>
      </c>
      <c r="DD679">
        <v>18</v>
      </c>
      <c r="DE679" t="s">
        <v>752</v>
      </c>
      <c r="DF679">
        <v>22949</v>
      </c>
      <c r="DG679">
        <v>0.1782</v>
      </c>
      <c r="DO679">
        <v>66</v>
      </c>
    </row>
    <row r="680" spans="93:120" x14ac:dyDescent="0.25">
      <c r="CO680" t="s">
        <v>637</v>
      </c>
      <c r="CP680" t="s">
        <v>3</v>
      </c>
      <c r="CQ680" t="s">
        <v>29</v>
      </c>
      <c r="CR680">
        <v>46169</v>
      </c>
      <c r="CS680">
        <v>1</v>
      </c>
      <c r="CT680">
        <v>1</v>
      </c>
      <c r="CV680">
        <v>1</v>
      </c>
      <c r="CX680">
        <v>2.1990740740740742E-3</v>
      </c>
      <c r="CY680">
        <v>2.1990740740740742E-3</v>
      </c>
      <c r="CZ680">
        <v>0.16843749999999999</v>
      </c>
      <c r="DA680">
        <v>0.1456712962962963</v>
      </c>
      <c r="DB680">
        <v>99</v>
      </c>
      <c r="DC680">
        <v>180</v>
      </c>
      <c r="DD680">
        <v>18</v>
      </c>
      <c r="DE680" t="s">
        <v>752</v>
      </c>
      <c r="DF680">
        <v>10525</v>
      </c>
      <c r="DG680">
        <v>0.18179999999999999</v>
      </c>
      <c r="DO680">
        <v>66</v>
      </c>
    </row>
    <row r="681" spans="93:120" x14ac:dyDescent="0.25">
      <c r="CO681" t="s">
        <v>637</v>
      </c>
      <c r="CP681" t="s">
        <v>2</v>
      </c>
      <c r="CQ681" t="s">
        <v>22</v>
      </c>
      <c r="CR681">
        <v>46164</v>
      </c>
      <c r="CS681">
        <v>1</v>
      </c>
      <c r="CT681">
        <v>1</v>
      </c>
      <c r="CV681">
        <v>1</v>
      </c>
      <c r="CX681">
        <v>2.6620370370370372E-4</v>
      </c>
      <c r="CY681">
        <v>2.6620370370370372E-4</v>
      </c>
      <c r="CZ681">
        <v>0.20684027777777778</v>
      </c>
      <c r="DA681">
        <v>0.12253472222222223</v>
      </c>
      <c r="DB681">
        <v>32</v>
      </c>
      <c r="DC681">
        <v>54</v>
      </c>
      <c r="DD681">
        <v>8</v>
      </c>
      <c r="DE681">
        <v>1.875</v>
      </c>
      <c r="DF681">
        <v>26805</v>
      </c>
      <c r="DG681">
        <v>0.25</v>
      </c>
      <c r="DO681">
        <v>64</v>
      </c>
    </row>
    <row r="682" spans="93:120" x14ac:dyDescent="0.25">
      <c r="CO682" t="s">
        <v>637</v>
      </c>
      <c r="CP682" t="s">
        <v>2</v>
      </c>
      <c r="CQ682" t="s">
        <v>24</v>
      </c>
      <c r="CR682">
        <v>46164</v>
      </c>
      <c r="CS682">
        <v>1</v>
      </c>
      <c r="CT682">
        <v>1</v>
      </c>
      <c r="CV682">
        <v>1</v>
      </c>
      <c r="CX682">
        <v>3.0092592592592595E-4</v>
      </c>
      <c r="CY682">
        <v>3.0092592592592595E-4</v>
      </c>
      <c r="CZ682">
        <v>0.19561342592592593</v>
      </c>
      <c r="DA682">
        <v>0.15266203703703704</v>
      </c>
      <c r="DB682">
        <v>52</v>
      </c>
      <c r="DC682">
        <v>109</v>
      </c>
      <c r="DD682">
        <v>17</v>
      </c>
      <c r="DE682" t="s">
        <v>747</v>
      </c>
      <c r="DF682">
        <v>22757</v>
      </c>
      <c r="DG682">
        <v>0.32690000000000002</v>
      </c>
      <c r="DO682">
        <v>64</v>
      </c>
    </row>
    <row r="683" spans="93:120" x14ac:dyDescent="0.25">
      <c r="CO683" t="s">
        <v>637</v>
      </c>
      <c r="CP683" t="s">
        <v>2</v>
      </c>
      <c r="CQ683" t="s">
        <v>13</v>
      </c>
      <c r="CR683">
        <v>46161</v>
      </c>
      <c r="CS683">
        <v>1</v>
      </c>
      <c r="CT683">
        <v>1</v>
      </c>
      <c r="CV683">
        <v>1</v>
      </c>
      <c r="CX683">
        <v>1.4004629629629629E-3</v>
      </c>
      <c r="CY683">
        <v>1.4004629629629629E-3</v>
      </c>
      <c r="CZ683">
        <v>0.22348379629629631</v>
      </c>
      <c r="DA683">
        <v>0.13280092592592593</v>
      </c>
      <c r="DB683">
        <v>98</v>
      </c>
      <c r="DC683">
        <v>197</v>
      </c>
      <c r="DD683">
        <v>23</v>
      </c>
      <c r="DE683" t="s">
        <v>830</v>
      </c>
      <c r="DF683">
        <v>22368</v>
      </c>
      <c r="DG683">
        <v>0.23469999999999999</v>
      </c>
      <c r="DO683">
        <v>64</v>
      </c>
    </row>
    <row r="684" spans="93:120" x14ac:dyDescent="0.25">
      <c r="CO684" t="s">
        <v>637</v>
      </c>
      <c r="CP684" t="s">
        <v>2</v>
      </c>
      <c r="CQ684" t="s">
        <v>42</v>
      </c>
      <c r="CR684">
        <v>46163</v>
      </c>
      <c r="CS684">
        <v>1</v>
      </c>
      <c r="CT684">
        <v>1</v>
      </c>
      <c r="CV684">
        <v>1</v>
      </c>
      <c r="CX684">
        <v>1.8518518518518518E-4</v>
      </c>
      <c r="CY684">
        <v>1.8518518518518518E-4</v>
      </c>
      <c r="CZ684">
        <v>0.17359953703703704</v>
      </c>
      <c r="DA684">
        <v>0.13840277777777779</v>
      </c>
      <c r="DB684">
        <v>107</v>
      </c>
      <c r="DC684">
        <v>180</v>
      </c>
      <c r="DD684">
        <v>19</v>
      </c>
      <c r="DE684" t="s">
        <v>686</v>
      </c>
      <c r="DF684">
        <v>21692</v>
      </c>
      <c r="DG684">
        <v>0.17760000000000001</v>
      </c>
      <c r="DO684">
        <v>64</v>
      </c>
    </row>
    <row r="685" spans="93:120" x14ac:dyDescent="0.25">
      <c r="CO685" t="s">
        <v>637</v>
      </c>
      <c r="CP685" t="s">
        <v>2</v>
      </c>
      <c r="CQ685" t="s">
        <v>65</v>
      </c>
      <c r="CR685">
        <v>46164</v>
      </c>
      <c r="CS685">
        <v>1</v>
      </c>
      <c r="CT685">
        <v>1</v>
      </c>
      <c r="CV685">
        <v>1</v>
      </c>
      <c r="CX685">
        <v>2.4305555555555555E-4</v>
      </c>
      <c r="CY685">
        <v>2.4305555555555555E-4</v>
      </c>
      <c r="CZ685">
        <v>0.20510416666666667</v>
      </c>
      <c r="DA685">
        <v>0.15015046296296297</v>
      </c>
      <c r="DB685">
        <v>36</v>
      </c>
      <c r="DC685">
        <v>64</v>
      </c>
      <c r="DD685">
        <v>8</v>
      </c>
      <c r="DE685">
        <v>1</v>
      </c>
      <c r="DF685">
        <v>24153</v>
      </c>
      <c r="DG685">
        <v>0.22220000000000001</v>
      </c>
      <c r="DO685">
        <v>64</v>
      </c>
    </row>
    <row r="686" spans="93:120" x14ac:dyDescent="0.25">
      <c r="CO686" t="s">
        <v>637</v>
      </c>
      <c r="CP686" t="s">
        <v>2</v>
      </c>
      <c r="CQ686" t="s">
        <v>37</v>
      </c>
      <c r="CR686">
        <v>46163</v>
      </c>
      <c r="CS686">
        <v>1</v>
      </c>
      <c r="CT686">
        <v>1</v>
      </c>
      <c r="CV686">
        <v>1</v>
      </c>
      <c r="CX686">
        <v>1.1574074074074075E-4</v>
      </c>
      <c r="CY686">
        <v>1.1574074074074075E-4</v>
      </c>
      <c r="CZ686">
        <v>0.18603009259259259</v>
      </c>
      <c r="DA686">
        <v>0.1340625</v>
      </c>
      <c r="DB686">
        <v>117</v>
      </c>
      <c r="DC686">
        <v>146</v>
      </c>
      <c r="DD686">
        <v>13</v>
      </c>
      <c r="DE686" t="s">
        <v>767</v>
      </c>
      <c r="DF686">
        <v>35100</v>
      </c>
      <c r="DG686">
        <v>0.1111</v>
      </c>
      <c r="DO686">
        <v>64</v>
      </c>
    </row>
    <row r="687" spans="93:120" x14ac:dyDescent="0.25">
      <c r="CO687" t="s">
        <v>637</v>
      </c>
      <c r="CP687" t="s">
        <v>2</v>
      </c>
      <c r="CQ687" t="s">
        <v>37</v>
      </c>
      <c r="CR687">
        <v>46164</v>
      </c>
      <c r="CS687">
        <v>1</v>
      </c>
      <c r="CT687">
        <v>1</v>
      </c>
      <c r="CV687">
        <v>1</v>
      </c>
      <c r="CX687">
        <v>1.7361111111111112E-4</v>
      </c>
      <c r="CY687">
        <v>1.7361111111111112E-4</v>
      </c>
      <c r="CZ687">
        <v>0.20017361111111112</v>
      </c>
      <c r="DA687">
        <v>0.13898148148148148</v>
      </c>
      <c r="DB687">
        <v>33</v>
      </c>
      <c r="DC687">
        <v>41</v>
      </c>
      <c r="DD687">
        <v>10</v>
      </c>
      <c r="DE687">
        <v>1.3</v>
      </c>
      <c r="DF687">
        <v>24329</v>
      </c>
      <c r="DG687">
        <v>0.30299999999999999</v>
      </c>
      <c r="DO687">
        <v>64</v>
      </c>
    </row>
    <row r="688" spans="93:120" x14ac:dyDescent="0.25">
      <c r="CO688" t="s">
        <v>637</v>
      </c>
      <c r="CP688" t="s">
        <v>2</v>
      </c>
      <c r="CQ688" t="s">
        <v>31</v>
      </c>
      <c r="CR688">
        <v>46163</v>
      </c>
      <c r="CS688">
        <v>1</v>
      </c>
      <c r="CT688">
        <v>1</v>
      </c>
      <c r="CV688">
        <v>1</v>
      </c>
      <c r="CX688">
        <v>3.3564814814814812E-4</v>
      </c>
      <c r="CY688">
        <v>3.3564814814814812E-4</v>
      </c>
      <c r="CZ688">
        <v>0.20848379629629629</v>
      </c>
      <c r="DA688">
        <v>0.13405092592592593</v>
      </c>
      <c r="DB688">
        <v>70</v>
      </c>
      <c r="DC688">
        <v>143</v>
      </c>
      <c r="DD688">
        <v>10</v>
      </c>
      <c r="DE688">
        <v>2</v>
      </c>
      <c r="DF688">
        <v>24787</v>
      </c>
      <c r="DG688">
        <v>0.1429</v>
      </c>
      <c r="DO688">
        <v>64</v>
      </c>
    </row>
    <row r="689" spans="93:120" x14ac:dyDescent="0.25">
      <c r="CO689" t="s">
        <v>637</v>
      </c>
      <c r="CP689" t="s">
        <v>2</v>
      </c>
      <c r="CQ689" t="s">
        <v>25</v>
      </c>
      <c r="CR689">
        <v>46164</v>
      </c>
      <c r="CS689">
        <v>1</v>
      </c>
      <c r="CT689">
        <v>1</v>
      </c>
      <c r="CV689">
        <v>1</v>
      </c>
      <c r="CX689">
        <v>1.8518518518518518E-4</v>
      </c>
      <c r="CY689">
        <v>1.8518518518518518E-4</v>
      </c>
      <c r="CZ689">
        <v>0.15015046296296297</v>
      </c>
      <c r="DA689">
        <v>0.17350694444444445</v>
      </c>
      <c r="DB689">
        <v>33</v>
      </c>
      <c r="DC689">
        <v>59</v>
      </c>
      <c r="DD689">
        <v>15</v>
      </c>
      <c r="DE689" t="s">
        <v>901</v>
      </c>
      <c r="DF689">
        <v>36977</v>
      </c>
      <c r="DG689">
        <v>0.45450000000000002</v>
      </c>
      <c r="DO689">
        <v>64</v>
      </c>
    </row>
    <row r="690" spans="93:120" x14ac:dyDescent="0.25">
      <c r="CO690" t="s">
        <v>637</v>
      </c>
      <c r="CP690" t="s">
        <v>2</v>
      </c>
      <c r="CQ690" t="s">
        <v>10</v>
      </c>
      <c r="CR690">
        <v>46161</v>
      </c>
      <c r="CS690">
        <v>1</v>
      </c>
      <c r="CT690">
        <v>1</v>
      </c>
      <c r="CV690">
        <v>1</v>
      </c>
      <c r="CX690">
        <v>1.1574074074074075E-4</v>
      </c>
      <c r="CY690">
        <v>1.1574074074074075E-4</v>
      </c>
      <c r="CZ690">
        <v>0.23620370370370369</v>
      </c>
      <c r="DA690">
        <v>0.12869212962962964</v>
      </c>
      <c r="DB690">
        <v>145</v>
      </c>
      <c r="DC690">
        <v>287</v>
      </c>
      <c r="DD690">
        <v>38</v>
      </c>
      <c r="DE690" t="s">
        <v>902</v>
      </c>
      <c r="DF690">
        <v>33144</v>
      </c>
      <c r="DG690">
        <v>0.2621</v>
      </c>
      <c r="DO690">
        <v>64</v>
      </c>
    </row>
    <row r="691" spans="93:120" x14ac:dyDescent="0.25">
      <c r="CO691" t="s">
        <v>637</v>
      </c>
      <c r="CP691" t="s">
        <v>2</v>
      </c>
      <c r="CQ691" t="s">
        <v>10</v>
      </c>
      <c r="CR691">
        <v>46163</v>
      </c>
      <c r="CS691">
        <v>1</v>
      </c>
      <c r="CT691">
        <v>1</v>
      </c>
      <c r="CV691">
        <v>1</v>
      </c>
      <c r="CX691">
        <v>1.8518518518518518E-4</v>
      </c>
      <c r="CY691">
        <v>1.8518518518518518E-4</v>
      </c>
      <c r="CZ691">
        <v>0.18332175925925925</v>
      </c>
      <c r="DA691">
        <v>0.16012731481481482</v>
      </c>
      <c r="DB691">
        <v>97</v>
      </c>
      <c r="DC691">
        <v>212</v>
      </c>
      <c r="DD691">
        <v>23</v>
      </c>
      <c r="DE691" t="s">
        <v>898</v>
      </c>
      <c r="DF691">
        <v>31734</v>
      </c>
      <c r="DG691">
        <v>0.23710000000000001</v>
      </c>
      <c r="DO691">
        <v>64</v>
      </c>
    </row>
    <row r="692" spans="93:120" x14ac:dyDescent="0.25">
      <c r="CO692" t="s">
        <v>637</v>
      </c>
      <c r="CP692" t="s">
        <v>2</v>
      </c>
      <c r="CQ692" t="s">
        <v>10</v>
      </c>
      <c r="CR692">
        <v>46168</v>
      </c>
      <c r="CS692">
        <v>1</v>
      </c>
      <c r="CT692">
        <v>1</v>
      </c>
      <c r="CV692">
        <v>1</v>
      </c>
      <c r="CX692">
        <v>3.4722222222222222E-5</v>
      </c>
      <c r="CY692">
        <v>3.4722222222222222E-5</v>
      </c>
      <c r="CZ692">
        <v>0.19962962962962963</v>
      </c>
      <c r="DA692">
        <v>0.16096064814814814</v>
      </c>
      <c r="DB692">
        <v>129</v>
      </c>
      <c r="DC692">
        <v>216</v>
      </c>
      <c r="DD692">
        <v>25</v>
      </c>
      <c r="DE692">
        <v>1.76</v>
      </c>
      <c r="DF692">
        <v>30399</v>
      </c>
      <c r="DG692">
        <v>0.1938</v>
      </c>
      <c r="DO692">
        <v>64</v>
      </c>
    </row>
    <row r="693" spans="93:120" x14ac:dyDescent="0.25">
      <c r="CO693" t="s">
        <v>637</v>
      </c>
      <c r="CP693" t="s">
        <v>6</v>
      </c>
      <c r="CQ693" t="s">
        <v>19</v>
      </c>
      <c r="CR693">
        <v>46157</v>
      </c>
      <c r="CS693">
        <v>1</v>
      </c>
      <c r="CT693">
        <v>1</v>
      </c>
      <c r="CV693">
        <v>1</v>
      </c>
      <c r="CX693">
        <v>2.3148148148148149E-4</v>
      </c>
      <c r="CY693">
        <v>2.3148148148148149E-4</v>
      </c>
      <c r="CZ693">
        <v>0.27392361111111113</v>
      </c>
      <c r="DA693">
        <v>7.363425925925926E-2</v>
      </c>
      <c r="DB693">
        <v>101</v>
      </c>
      <c r="DC693">
        <v>127</v>
      </c>
      <c r="DD693">
        <v>15</v>
      </c>
      <c r="DE693" t="s">
        <v>726</v>
      </c>
      <c r="DF693">
        <v>29319</v>
      </c>
      <c r="DG693">
        <v>0.14849999999999999</v>
      </c>
      <c r="DO693">
        <v>64</v>
      </c>
    </row>
    <row r="694" spans="93:120" x14ac:dyDescent="0.25">
      <c r="CO694" t="s">
        <v>637</v>
      </c>
      <c r="CP694" t="s">
        <v>6</v>
      </c>
      <c r="CQ694" t="s">
        <v>19</v>
      </c>
      <c r="CR694">
        <v>46170</v>
      </c>
      <c r="CS694">
        <v>1</v>
      </c>
      <c r="CT694">
        <v>1</v>
      </c>
      <c r="CV694">
        <v>1</v>
      </c>
      <c r="CX694">
        <v>0</v>
      </c>
      <c r="CY694">
        <v>0</v>
      </c>
      <c r="CZ694">
        <v>0.19809027777777777</v>
      </c>
      <c r="DA694">
        <v>0.13936342592592593</v>
      </c>
      <c r="DB694">
        <v>172</v>
      </c>
      <c r="DC694">
        <v>331</v>
      </c>
      <c r="DD694">
        <v>17</v>
      </c>
      <c r="DE694" t="s">
        <v>894</v>
      </c>
      <c r="DF694">
        <v>32877</v>
      </c>
      <c r="DG694">
        <v>9.8799999999999999E-2</v>
      </c>
      <c r="DO694">
        <v>64</v>
      </c>
    </row>
    <row r="695" spans="93:120" x14ac:dyDescent="0.25">
      <c r="CO695" t="s">
        <v>637</v>
      </c>
      <c r="CP695" t="s">
        <v>6</v>
      </c>
      <c r="CQ695" t="s">
        <v>105</v>
      </c>
      <c r="CR695">
        <v>46156</v>
      </c>
      <c r="CS695">
        <v>1</v>
      </c>
      <c r="CT695">
        <v>1</v>
      </c>
      <c r="CV695">
        <v>1</v>
      </c>
      <c r="CX695">
        <v>1.273148148148148E-4</v>
      </c>
      <c r="CY695">
        <v>1.273148148148148E-4</v>
      </c>
      <c r="CZ695">
        <v>0.12788194444444445</v>
      </c>
      <c r="DA695">
        <v>0.15341435185185184</v>
      </c>
      <c r="DB695">
        <v>96</v>
      </c>
      <c r="DC695">
        <v>201</v>
      </c>
      <c r="DD695">
        <v>23</v>
      </c>
      <c r="DE695" t="s">
        <v>898</v>
      </c>
      <c r="DF695">
        <v>24449</v>
      </c>
      <c r="DG695">
        <v>0.23960000000000001</v>
      </c>
      <c r="DO695">
        <v>64</v>
      </c>
    </row>
    <row r="696" spans="93:120" x14ac:dyDescent="0.25">
      <c r="CO696" t="s">
        <v>637</v>
      </c>
      <c r="CP696" t="s">
        <v>6</v>
      </c>
      <c r="CQ696" t="s">
        <v>105</v>
      </c>
      <c r="CR696">
        <v>46164</v>
      </c>
      <c r="CS696">
        <v>1</v>
      </c>
      <c r="CT696">
        <v>1</v>
      </c>
      <c r="CV696">
        <v>1</v>
      </c>
      <c r="CX696">
        <v>6.9444444444444444E-5</v>
      </c>
      <c r="CY696">
        <v>6.9444444444444444E-5</v>
      </c>
      <c r="CZ696">
        <v>0.20601851851851852</v>
      </c>
      <c r="DA696">
        <v>0.12432870370370371</v>
      </c>
      <c r="DB696">
        <v>57</v>
      </c>
      <c r="DC696">
        <v>116</v>
      </c>
      <c r="DD696">
        <v>7</v>
      </c>
      <c r="DE696" t="s">
        <v>853</v>
      </c>
      <c r="DF696">
        <v>20719</v>
      </c>
      <c r="DG696">
        <v>0.12280000000000001</v>
      </c>
      <c r="DO696">
        <v>64</v>
      </c>
    </row>
    <row r="697" spans="93:120" x14ac:dyDescent="0.25">
      <c r="CO697" t="s">
        <v>637</v>
      </c>
      <c r="CP697" t="s">
        <v>6</v>
      </c>
      <c r="CQ697" t="s">
        <v>105</v>
      </c>
      <c r="CR697">
        <v>46170</v>
      </c>
      <c r="CS697">
        <v>1</v>
      </c>
      <c r="CT697">
        <v>1</v>
      </c>
      <c r="CV697">
        <v>1</v>
      </c>
      <c r="CX697">
        <v>1.3888888888888889E-4</v>
      </c>
      <c r="CY697">
        <v>1.3888888888888889E-4</v>
      </c>
      <c r="CZ697">
        <v>0.16016203703703705</v>
      </c>
      <c r="DA697">
        <v>0.14910879629629631</v>
      </c>
      <c r="DB697">
        <v>64</v>
      </c>
      <c r="DC697">
        <v>127</v>
      </c>
      <c r="DD697">
        <v>14</v>
      </c>
      <c r="DE697" t="s">
        <v>748</v>
      </c>
      <c r="DF697">
        <v>44241</v>
      </c>
      <c r="DG697">
        <v>0.21879999999999999</v>
      </c>
      <c r="DO697">
        <v>64</v>
      </c>
    </row>
    <row r="698" spans="93:120" x14ac:dyDescent="0.25">
      <c r="CO698" t="s">
        <v>637</v>
      </c>
      <c r="CP698" t="s">
        <v>6</v>
      </c>
      <c r="CQ698" t="s">
        <v>105</v>
      </c>
      <c r="CR698">
        <v>46172</v>
      </c>
      <c r="CS698">
        <v>1</v>
      </c>
      <c r="CT698">
        <v>1</v>
      </c>
      <c r="CV698">
        <v>1</v>
      </c>
      <c r="CX698">
        <v>2.0833333333333335E-4</v>
      </c>
      <c r="CY698">
        <v>2.0833333333333335E-4</v>
      </c>
      <c r="CZ698">
        <v>0.1920138888888889</v>
      </c>
      <c r="DA698">
        <v>0</v>
      </c>
      <c r="DB698">
        <v>9</v>
      </c>
      <c r="DC698">
        <v>10</v>
      </c>
      <c r="DD698">
        <v>5</v>
      </c>
      <c r="DE698">
        <v>1</v>
      </c>
      <c r="DF698">
        <v>6807</v>
      </c>
      <c r="DG698">
        <v>0.55559999999999998</v>
      </c>
      <c r="DO698">
        <v>64</v>
      </c>
    </row>
    <row r="699" spans="93:120" x14ac:dyDescent="0.25">
      <c r="CO699" t="s">
        <v>637</v>
      </c>
      <c r="CP699" t="s">
        <v>6</v>
      </c>
      <c r="CQ699" t="s">
        <v>35</v>
      </c>
      <c r="CR699">
        <v>46148</v>
      </c>
      <c r="CS699">
        <v>1</v>
      </c>
      <c r="CT699">
        <v>1</v>
      </c>
      <c r="CV699">
        <v>1</v>
      </c>
      <c r="CX699">
        <v>6.8287037037037036E-4</v>
      </c>
      <c r="CY699">
        <v>6.8287037037037036E-4</v>
      </c>
      <c r="CZ699">
        <v>0.23699074074074075</v>
      </c>
      <c r="DA699">
        <v>9.7488425925925923E-2</v>
      </c>
      <c r="DB699">
        <v>88</v>
      </c>
      <c r="DC699">
        <v>200</v>
      </c>
      <c r="DD699">
        <v>16</v>
      </c>
      <c r="DE699">
        <v>2.125</v>
      </c>
      <c r="DF699">
        <v>9952</v>
      </c>
      <c r="DG699">
        <v>0.18179999999999999</v>
      </c>
      <c r="DH699">
        <v>2</v>
      </c>
      <c r="DI699">
        <v>0.125</v>
      </c>
      <c r="DJ699">
        <v>580</v>
      </c>
      <c r="DK699">
        <v>290</v>
      </c>
      <c r="DL699">
        <v>180</v>
      </c>
      <c r="DM699">
        <v>0.31030000000000002</v>
      </c>
      <c r="DN699">
        <v>8.7999999999999995E-2</v>
      </c>
      <c r="DO699">
        <v>64</v>
      </c>
      <c r="DP699">
        <v>180</v>
      </c>
    </row>
    <row r="700" spans="93:120" x14ac:dyDescent="0.25">
      <c r="CO700" t="s">
        <v>637</v>
      </c>
      <c r="CP700" t="s">
        <v>6</v>
      </c>
      <c r="CQ700" t="s">
        <v>11</v>
      </c>
      <c r="CR700">
        <v>46157</v>
      </c>
      <c r="CS700">
        <v>1</v>
      </c>
      <c r="CT700">
        <v>1</v>
      </c>
      <c r="CV700">
        <v>1</v>
      </c>
      <c r="CX700">
        <v>9.2592592592592588E-5</v>
      </c>
      <c r="CY700">
        <v>9.2592592592592588E-5</v>
      </c>
      <c r="CZ700">
        <v>0.25109953703703702</v>
      </c>
      <c r="DA700">
        <v>8.8067129629629634E-2</v>
      </c>
      <c r="DB700">
        <v>101</v>
      </c>
      <c r="DC700">
        <v>145</v>
      </c>
      <c r="DD700">
        <v>19</v>
      </c>
      <c r="DE700" t="s">
        <v>795</v>
      </c>
      <c r="DF700">
        <v>30630</v>
      </c>
      <c r="DG700">
        <v>0.18809999999999999</v>
      </c>
      <c r="DO700">
        <v>64</v>
      </c>
    </row>
    <row r="701" spans="93:120" x14ac:dyDescent="0.25">
      <c r="CO701" t="s">
        <v>637</v>
      </c>
      <c r="CP701" t="s">
        <v>6</v>
      </c>
      <c r="CQ701" t="s">
        <v>11</v>
      </c>
      <c r="CR701">
        <v>46160</v>
      </c>
      <c r="CS701">
        <v>1</v>
      </c>
      <c r="CT701">
        <v>1</v>
      </c>
      <c r="CV701">
        <v>1</v>
      </c>
      <c r="CX701">
        <v>1.0416666666666667E-4</v>
      </c>
      <c r="CY701">
        <v>1.0416666666666667E-4</v>
      </c>
      <c r="CZ701">
        <v>0.19314814814814815</v>
      </c>
      <c r="DA701">
        <v>0.15679398148148149</v>
      </c>
      <c r="DB701">
        <v>133</v>
      </c>
      <c r="DC701">
        <v>219</v>
      </c>
      <c r="DD701">
        <v>23</v>
      </c>
      <c r="DE701" t="s">
        <v>750</v>
      </c>
      <c r="DF701">
        <v>29630</v>
      </c>
      <c r="DG701">
        <v>0.1729</v>
      </c>
      <c r="DH701">
        <v>1</v>
      </c>
      <c r="DI701">
        <v>4.3499999999999997E-2</v>
      </c>
      <c r="DJ701">
        <v>1099</v>
      </c>
      <c r="DK701">
        <v>1099</v>
      </c>
      <c r="DL701">
        <v>300</v>
      </c>
      <c r="DM701">
        <v>0.27300000000000002</v>
      </c>
      <c r="DO701">
        <v>64</v>
      </c>
      <c r="DP701">
        <v>300</v>
      </c>
    </row>
    <row r="702" spans="93:120" x14ac:dyDescent="0.25">
      <c r="CO702" t="s">
        <v>637</v>
      </c>
      <c r="CP702" t="s">
        <v>6</v>
      </c>
      <c r="CQ702" t="s">
        <v>11</v>
      </c>
      <c r="CR702">
        <v>46162</v>
      </c>
      <c r="CS702">
        <v>1</v>
      </c>
      <c r="CT702">
        <v>1</v>
      </c>
      <c r="CV702">
        <v>1</v>
      </c>
      <c r="CX702">
        <v>3.4722222222222222E-5</v>
      </c>
      <c r="CY702">
        <v>3.4722222222222222E-5</v>
      </c>
      <c r="CZ702">
        <v>0.25443287037037038</v>
      </c>
      <c r="DA702">
        <v>0.12674768518518517</v>
      </c>
      <c r="DB702">
        <v>144</v>
      </c>
      <c r="DC702">
        <v>289</v>
      </c>
      <c r="DD702">
        <v>28</v>
      </c>
      <c r="DE702" t="s">
        <v>899</v>
      </c>
      <c r="DF702">
        <v>14501</v>
      </c>
      <c r="DG702">
        <v>0.19439999999999999</v>
      </c>
      <c r="DH702">
        <v>1</v>
      </c>
      <c r="DI702">
        <v>3.5700000000000003E-2</v>
      </c>
      <c r="DJ702">
        <v>370</v>
      </c>
      <c r="DK702">
        <v>370</v>
      </c>
      <c r="DO702">
        <v>64</v>
      </c>
    </row>
    <row r="703" spans="93:120" x14ac:dyDescent="0.25">
      <c r="CO703" t="s">
        <v>637</v>
      </c>
      <c r="CP703" t="s">
        <v>6</v>
      </c>
      <c r="CQ703" t="s">
        <v>11</v>
      </c>
      <c r="CR703">
        <v>46172</v>
      </c>
      <c r="CS703">
        <v>1</v>
      </c>
      <c r="CT703">
        <v>1</v>
      </c>
      <c r="CV703">
        <v>1</v>
      </c>
      <c r="CX703">
        <v>6.9444444444444444E-5</v>
      </c>
      <c r="CY703">
        <v>6.9444444444444444E-5</v>
      </c>
      <c r="CZ703">
        <v>0.1870023148148148</v>
      </c>
      <c r="DA703">
        <v>4.7800925925925927E-3</v>
      </c>
      <c r="DB703">
        <v>40</v>
      </c>
      <c r="DC703">
        <v>77</v>
      </c>
      <c r="DD703">
        <v>18</v>
      </c>
      <c r="DE703" t="s">
        <v>797</v>
      </c>
      <c r="DF703">
        <v>7023</v>
      </c>
      <c r="DG703">
        <v>0.45</v>
      </c>
      <c r="DO703">
        <v>64</v>
      </c>
    </row>
    <row r="704" spans="93:120" x14ac:dyDescent="0.25">
      <c r="CO704" t="s">
        <v>637</v>
      </c>
      <c r="CP704" t="s">
        <v>6</v>
      </c>
      <c r="CQ704" t="s">
        <v>97</v>
      </c>
      <c r="CR704">
        <v>46157</v>
      </c>
      <c r="CS704">
        <v>1</v>
      </c>
      <c r="CT704">
        <v>1</v>
      </c>
      <c r="CV704">
        <v>1</v>
      </c>
      <c r="CX704">
        <v>3.4722222222222222E-5</v>
      </c>
      <c r="CY704">
        <v>3.4722222222222222E-5</v>
      </c>
      <c r="CZ704">
        <v>0.23273148148148148</v>
      </c>
      <c r="DA704">
        <v>0.10033564814814815</v>
      </c>
      <c r="DB704">
        <v>110</v>
      </c>
      <c r="DC704">
        <v>137</v>
      </c>
      <c r="DD704">
        <v>17</v>
      </c>
      <c r="DE704" t="s">
        <v>823</v>
      </c>
      <c r="DF704">
        <v>15665</v>
      </c>
      <c r="DG704">
        <v>0.1545</v>
      </c>
      <c r="DO704">
        <v>64</v>
      </c>
    </row>
    <row r="705" spans="93:120" x14ac:dyDescent="0.25">
      <c r="CO705" t="s">
        <v>637</v>
      </c>
      <c r="CP705" t="s">
        <v>6</v>
      </c>
      <c r="CQ705" t="s">
        <v>97</v>
      </c>
      <c r="CR705">
        <v>46170</v>
      </c>
      <c r="CS705">
        <v>1</v>
      </c>
      <c r="CT705">
        <v>1</v>
      </c>
      <c r="CV705">
        <v>1</v>
      </c>
      <c r="CX705">
        <v>1.1574074074074075E-4</v>
      </c>
      <c r="CY705">
        <v>1.1574074074074075E-4</v>
      </c>
      <c r="CZ705">
        <v>0.1670949074074074</v>
      </c>
      <c r="DA705">
        <v>0.15434027777777778</v>
      </c>
      <c r="DB705">
        <v>172</v>
      </c>
      <c r="DC705">
        <v>202</v>
      </c>
      <c r="DD705">
        <v>13</v>
      </c>
      <c r="DE705" t="s">
        <v>802</v>
      </c>
      <c r="DF705">
        <v>15065</v>
      </c>
      <c r="DG705">
        <v>7.5600000000000001E-2</v>
      </c>
      <c r="DO705">
        <v>64</v>
      </c>
    </row>
    <row r="706" spans="93:120" x14ac:dyDescent="0.25">
      <c r="CO706" t="s">
        <v>637</v>
      </c>
      <c r="CP706" t="s">
        <v>6</v>
      </c>
      <c r="CQ706" t="s">
        <v>34</v>
      </c>
      <c r="CR706">
        <v>46156</v>
      </c>
      <c r="CS706">
        <v>1</v>
      </c>
      <c r="CT706">
        <v>1</v>
      </c>
      <c r="CV706">
        <v>1</v>
      </c>
      <c r="CX706">
        <v>2.0254629629629629E-3</v>
      </c>
      <c r="CY706">
        <v>2.0254629629629629E-3</v>
      </c>
      <c r="CZ706">
        <v>0.14393518518518519</v>
      </c>
      <c r="DA706">
        <v>0.14850694444444446</v>
      </c>
      <c r="DB706">
        <v>96</v>
      </c>
      <c r="DC706">
        <v>110</v>
      </c>
      <c r="DD706">
        <v>9</v>
      </c>
      <c r="DE706" t="s">
        <v>709</v>
      </c>
      <c r="DF706">
        <v>19308</v>
      </c>
      <c r="DG706">
        <v>9.3799999999999994E-2</v>
      </c>
      <c r="DO706">
        <v>64</v>
      </c>
    </row>
    <row r="707" spans="93:120" x14ac:dyDescent="0.25">
      <c r="CO707" t="s">
        <v>637</v>
      </c>
      <c r="CP707" t="s">
        <v>6</v>
      </c>
      <c r="CQ707" t="s">
        <v>34</v>
      </c>
      <c r="CR707">
        <v>46164</v>
      </c>
      <c r="CS707">
        <v>1</v>
      </c>
      <c r="CT707">
        <v>1</v>
      </c>
      <c r="CV707">
        <v>1</v>
      </c>
      <c r="CX707">
        <v>1.7361111111111112E-4</v>
      </c>
      <c r="CY707">
        <v>1.7361111111111112E-4</v>
      </c>
      <c r="CZ707">
        <v>0.20777777777777778</v>
      </c>
      <c r="DA707">
        <v>0.12233796296296297</v>
      </c>
      <c r="DB707">
        <v>115</v>
      </c>
      <c r="DC707">
        <v>124</v>
      </c>
      <c r="DD707">
        <v>7</v>
      </c>
      <c r="DE707" t="s">
        <v>853</v>
      </c>
      <c r="DF707">
        <v>26003</v>
      </c>
      <c r="DG707">
        <v>6.0900000000000003E-2</v>
      </c>
      <c r="DO707">
        <v>64</v>
      </c>
    </row>
    <row r="708" spans="93:120" x14ac:dyDescent="0.25">
      <c r="CO708" t="s">
        <v>637</v>
      </c>
      <c r="CP708" t="s">
        <v>6</v>
      </c>
      <c r="CQ708" t="s">
        <v>34</v>
      </c>
      <c r="CR708">
        <v>46170</v>
      </c>
      <c r="CS708">
        <v>1</v>
      </c>
      <c r="CT708">
        <v>1</v>
      </c>
      <c r="CV708">
        <v>1</v>
      </c>
      <c r="CX708">
        <v>5.7870370370370373E-5</v>
      </c>
      <c r="CY708">
        <v>5.7870370370370373E-5</v>
      </c>
      <c r="CZ708">
        <v>0.17459490740740741</v>
      </c>
      <c r="DA708">
        <v>0.14606481481481481</v>
      </c>
      <c r="DB708">
        <v>114</v>
      </c>
      <c r="DC708">
        <v>127</v>
      </c>
      <c r="DD708">
        <v>10</v>
      </c>
      <c r="DE708">
        <v>1.3</v>
      </c>
      <c r="DF708">
        <v>12095</v>
      </c>
      <c r="DG708">
        <v>8.77E-2</v>
      </c>
      <c r="DO708">
        <v>64</v>
      </c>
    </row>
    <row r="709" spans="93:120" x14ac:dyDescent="0.25">
      <c r="CO709" t="s">
        <v>637</v>
      </c>
      <c r="CP709" t="s">
        <v>6</v>
      </c>
      <c r="CQ709" t="s">
        <v>34</v>
      </c>
      <c r="CR709">
        <v>46172</v>
      </c>
      <c r="CS709">
        <v>1</v>
      </c>
      <c r="CT709">
        <v>1</v>
      </c>
      <c r="CV709">
        <v>1</v>
      </c>
      <c r="CX709">
        <v>4.6296296296296294E-5</v>
      </c>
      <c r="CY709">
        <v>4.6296296296296294E-5</v>
      </c>
      <c r="CZ709">
        <v>0.12895833333333334</v>
      </c>
      <c r="DA709">
        <v>5.6307870370370369E-2</v>
      </c>
      <c r="DB709">
        <v>31</v>
      </c>
      <c r="DC709">
        <v>38</v>
      </c>
      <c r="DD709">
        <v>4</v>
      </c>
      <c r="DE709">
        <v>1.5</v>
      </c>
      <c r="DF709">
        <v>5836</v>
      </c>
      <c r="DG709">
        <v>0.129</v>
      </c>
      <c r="DO709">
        <v>64</v>
      </c>
    </row>
    <row r="710" spans="93:120" x14ac:dyDescent="0.25">
      <c r="CO710" t="s">
        <v>637</v>
      </c>
      <c r="CP710" t="s">
        <v>6</v>
      </c>
      <c r="CQ710" t="s">
        <v>76</v>
      </c>
      <c r="CR710">
        <v>46164</v>
      </c>
      <c r="CS710">
        <v>1</v>
      </c>
      <c r="CT710">
        <v>1</v>
      </c>
      <c r="CV710">
        <v>1</v>
      </c>
      <c r="CX710">
        <v>8.1018518518518516E-5</v>
      </c>
      <c r="CY710">
        <v>8.1018518518518516E-5</v>
      </c>
      <c r="CZ710">
        <v>0.19796296296296295</v>
      </c>
      <c r="DA710">
        <v>0.11262731481481482</v>
      </c>
      <c r="DB710">
        <v>124</v>
      </c>
      <c r="DC710">
        <v>139</v>
      </c>
      <c r="DD710">
        <v>5</v>
      </c>
      <c r="DE710">
        <v>1.8</v>
      </c>
      <c r="DF710">
        <v>33699</v>
      </c>
      <c r="DG710">
        <v>4.0300000000000002E-2</v>
      </c>
      <c r="DO710">
        <v>64</v>
      </c>
    </row>
    <row r="711" spans="93:120" x14ac:dyDescent="0.25">
      <c r="CO711" t="s">
        <v>637</v>
      </c>
      <c r="CP711" t="s">
        <v>7</v>
      </c>
      <c r="CQ711" t="s">
        <v>60</v>
      </c>
      <c r="CR711">
        <v>46157</v>
      </c>
      <c r="CS711">
        <v>1</v>
      </c>
      <c r="CT711">
        <v>1</v>
      </c>
      <c r="CV711">
        <v>1</v>
      </c>
      <c r="CX711">
        <v>5.6712962962962967E-4</v>
      </c>
      <c r="CY711">
        <v>5.6712962962962967E-4</v>
      </c>
      <c r="CZ711">
        <v>0.32303240740740741</v>
      </c>
      <c r="DA711">
        <v>3.6458333333333334E-3</v>
      </c>
      <c r="DB711">
        <v>100</v>
      </c>
      <c r="DC711">
        <v>113</v>
      </c>
      <c r="DD711">
        <v>6</v>
      </c>
      <c r="DE711">
        <v>1.5</v>
      </c>
      <c r="DF711">
        <v>10683</v>
      </c>
      <c r="DG711">
        <v>0.06</v>
      </c>
      <c r="DO711">
        <v>64</v>
      </c>
    </row>
    <row r="712" spans="93:120" x14ac:dyDescent="0.25">
      <c r="CO712" t="s">
        <v>637</v>
      </c>
      <c r="CP712" t="s">
        <v>7</v>
      </c>
      <c r="CQ712" t="s">
        <v>12</v>
      </c>
      <c r="CR712">
        <v>46157</v>
      </c>
      <c r="CS712">
        <v>1</v>
      </c>
      <c r="CT712">
        <v>1</v>
      </c>
      <c r="CV712">
        <v>1</v>
      </c>
      <c r="CX712">
        <v>2.199074074074074E-4</v>
      </c>
      <c r="CY712">
        <v>2.199074074074074E-4</v>
      </c>
      <c r="CZ712">
        <v>0.30866898148148147</v>
      </c>
      <c r="DA712">
        <v>2.2939814814814816E-2</v>
      </c>
      <c r="DB712">
        <v>98</v>
      </c>
      <c r="DC712">
        <v>118</v>
      </c>
      <c r="DD712">
        <v>26</v>
      </c>
      <c r="DE712" t="s">
        <v>746</v>
      </c>
      <c r="DF712">
        <v>27120</v>
      </c>
      <c r="DG712">
        <v>0.26529999999999998</v>
      </c>
      <c r="DO712">
        <v>64</v>
      </c>
    </row>
    <row r="713" spans="93:120" x14ac:dyDescent="0.25">
      <c r="CO713" t="s">
        <v>637</v>
      </c>
      <c r="CP713" t="s">
        <v>7</v>
      </c>
      <c r="CQ713" t="s">
        <v>51</v>
      </c>
      <c r="CR713">
        <v>46157</v>
      </c>
      <c r="CS713">
        <v>1</v>
      </c>
      <c r="CT713">
        <v>1</v>
      </c>
      <c r="CV713">
        <v>1</v>
      </c>
      <c r="CX713">
        <v>6.9444444444444444E-5</v>
      </c>
      <c r="CY713">
        <v>6.9444444444444444E-5</v>
      </c>
      <c r="CZ713">
        <v>0.31939814814814815</v>
      </c>
      <c r="DA713">
        <v>1.8518518518518518E-4</v>
      </c>
      <c r="DB713">
        <v>52</v>
      </c>
      <c r="DC713">
        <v>131</v>
      </c>
      <c r="DD713">
        <v>4</v>
      </c>
      <c r="DE713">
        <v>1.25</v>
      </c>
      <c r="DF713">
        <v>21938</v>
      </c>
      <c r="DG713">
        <v>7.6899999999999996E-2</v>
      </c>
      <c r="DO713">
        <v>64</v>
      </c>
    </row>
    <row r="714" spans="93:120" x14ac:dyDescent="0.25">
      <c r="CO714" t="s">
        <v>637</v>
      </c>
      <c r="CP714" t="s">
        <v>7</v>
      </c>
      <c r="CQ714" t="s">
        <v>26</v>
      </c>
      <c r="CR714">
        <v>46146</v>
      </c>
      <c r="CS714">
        <v>1</v>
      </c>
      <c r="CT714">
        <v>1</v>
      </c>
      <c r="CV714">
        <v>1</v>
      </c>
      <c r="CX714">
        <v>9.2592592592592588E-5</v>
      </c>
      <c r="CY714">
        <v>9.2592592592592588E-5</v>
      </c>
      <c r="CZ714">
        <v>0.28721064814814817</v>
      </c>
      <c r="DA714">
        <v>6.9490740740740742E-2</v>
      </c>
      <c r="DB714">
        <v>144</v>
      </c>
      <c r="DC714">
        <v>313</v>
      </c>
      <c r="DD714">
        <v>32</v>
      </c>
      <c r="DE714">
        <v>1.8125</v>
      </c>
      <c r="DF714">
        <v>21042</v>
      </c>
      <c r="DG714">
        <v>0.22220000000000001</v>
      </c>
      <c r="DH714">
        <v>6</v>
      </c>
      <c r="DI714">
        <v>0.1875</v>
      </c>
      <c r="DJ714">
        <v>3850</v>
      </c>
      <c r="DK714">
        <v>642</v>
      </c>
      <c r="DL714">
        <v>3060</v>
      </c>
      <c r="DM714">
        <v>0.79479999999999995</v>
      </c>
      <c r="DN714">
        <v>0.45729999999999998</v>
      </c>
      <c r="DO714">
        <v>64</v>
      </c>
      <c r="DP714">
        <v>765</v>
      </c>
    </row>
    <row r="715" spans="93:120" x14ac:dyDescent="0.25">
      <c r="CO715" t="s">
        <v>637</v>
      </c>
      <c r="CP715" t="s">
        <v>7</v>
      </c>
      <c r="CQ715" t="s">
        <v>75</v>
      </c>
      <c r="CR715">
        <v>46157</v>
      </c>
      <c r="CS715">
        <v>1</v>
      </c>
      <c r="CT715">
        <v>1</v>
      </c>
      <c r="CV715">
        <v>1</v>
      </c>
      <c r="CX715">
        <v>1.6203703703703703E-4</v>
      </c>
      <c r="CY715">
        <v>1.6203703703703703E-4</v>
      </c>
      <c r="CZ715">
        <v>0.29638888888888887</v>
      </c>
      <c r="DA715">
        <v>2.5648148148148149E-2</v>
      </c>
      <c r="DB715">
        <v>85</v>
      </c>
      <c r="DC715">
        <v>155</v>
      </c>
      <c r="DD715">
        <v>17</v>
      </c>
      <c r="DE715" t="s">
        <v>731</v>
      </c>
      <c r="DF715">
        <v>20494</v>
      </c>
      <c r="DG715">
        <v>0.2</v>
      </c>
      <c r="DO715">
        <v>64</v>
      </c>
    </row>
    <row r="716" spans="93:120" x14ac:dyDescent="0.25">
      <c r="CO716" t="s">
        <v>637</v>
      </c>
      <c r="CP716" t="s">
        <v>7</v>
      </c>
      <c r="CQ716" t="s">
        <v>75</v>
      </c>
      <c r="CR716">
        <v>46164</v>
      </c>
      <c r="CS716">
        <v>1</v>
      </c>
      <c r="CT716">
        <v>1</v>
      </c>
      <c r="CV716">
        <v>1</v>
      </c>
      <c r="CX716">
        <v>2.4305555555555555E-4</v>
      </c>
      <c r="CY716">
        <v>2.4305555555555555E-4</v>
      </c>
      <c r="CZ716">
        <v>0.18765046296296295</v>
      </c>
      <c r="DA716">
        <v>0.13236111111111112</v>
      </c>
      <c r="DB716">
        <v>91</v>
      </c>
      <c r="DC716">
        <v>168</v>
      </c>
      <c r="DD716">
        <v>14</v>
      </c>
      <c r="DE716">
        <v>1.5</v>
      </c>
      <c r="DF716">
        <v>36731</v>
      </c>
      <c r="DG716">
        <v>0.15379999999999999</v>
      </c>
      <c r="DH716">
        <v>1</v>
      </c>
      <c r="DI716">
        <v>7.1400000000000005E-2</v>
      </c>
      <c r="DJ716">
        <v>1000</v>
      </c>
      <c r="DK716">
        <v>1000</v>
      </c>
      <c r="DO716">
        <v>64</v>
      </c>
    </row>
    <row r="717" spans="93:120" x14ac:dyDescent="0.25">
      <c r="CO717" t="s">
        <v>637</v>
      </c>
      <c r="CP717" t="s">
        <v>604</v>
      </c>
      <c r="CQ717" t="s">
        <v>109</v>
      </c>
      <c r="CR717">
        <v>46150</v>
      </c>
      <c r="CS717">
        <v>1</v>
      </c>
      <c r="CT717">
        <v>1</v>
      </c>
      <c r="CV717">
        <v>1</v>
      </c>
      <c r="CX717">
        <v>1.1574074074074075E-4</v>
      </c>
      <c r="CY717">
        <v>1.1574074074074075E-4</v>
      </c>
      <c r="CZ717">
        <v>0.2058912037037037</v>
      </c>
      <c r="DA717">
        <v>8.6944444444444449E-2</v>
      </c>
      <c r="DB717">
        <v>66</v>
      </c>
      <c r="DC717">
        <v>120</v>
      </c>
      <c r="DD717">
        <v>13</v>
      </c>
      <c r="DE717" t="s">
        <v>737</v>
      </c>
      <c r="DF717">
        <v>24347</v>
      </c>
      <c r="DG717">
        <v>0.19700000000000001</v>
      </c>
      <c r="DO717">
        <v>64</v>
      </c>
    </row>
    <row r="718" spans="93:120" x14ac:dyDescent="0.25">
      <c r="CO718" t="s">
        <v>637</v>
      </c>
      <c r="CP718" t="s">
        <v>604</v>
      </c>
      <c r="CQ718" t="s">
        <v>41</v>
      </c>
      <c r="CR718">
        <v>46150</v>
      </c>
      <c r="CS718">
        <v>1</v>
      </c>
      <c r="CT718">
        <v>1</v>
      </c>
      <c r="CV718">
        <v>1</v>
      </c>
      <c r="CX718">
        <v>2.4305555555555555E-4</v>
      </c>
      <c r="CY718">
        <v>2.4305555555555555E-4</v>
      </c>
      <c r="CZ718">
        <v>0.17707175925925925</v>
      </c>
      <c r="DA718">
        <v>0.10203703703703704</v>
      </c>
      <c r="DB718">
        <v>74</v>
      </c>
      <c r="DC718">
        <v>157</v>
      </c>
      <c r="DD718">
        <v>29</v>
      </c>
      <c r="DE718" t="s">
        <v>845</v>
      </c>
      <c r="DF718">
        <v>6147</v>
      </c>
      <c r="DG718">
        <v>0.39190000000000003</v>
      </c>
      <c r="DO718">
        <v>64</v>
      </c>
    </row>
    <row r="719" spans="93:120" x14ac:dyDescent="0.25">
      <c r="CO719" t="s">
        <v>637</v>
      </c>
      <c r="CP719" t="s">
        <v>604</v>
      </c>
      <c r="CQ719" t="s">
        <v>495</v>
      </c>
      <c r="CR719">
        <v>46150</v>
      </c>
      <c r="CS719">
        <v>1</v>
      </c>
      <c r="CT719">
        <v>1</v>
      </c>
      <c r="CV719">
        <v>1</v>
      </c>
      <c r="CX719">
        <v>0</v>
      </c>
      <c r="CY719">
        <v>0</v>
      </c>
      <c r="CZ719">
        <v>0.18277777777777779</v>
      </c>
      <c r="DA719">
        <v>0.11074074074074074</v>
      </c>
      <c r="DB719">
        <v>61</v>
      </c>
      <c r="DC719">
        <v>185</v>
      </c>
      <c r="DD719">
        <v>19</v>
      </c>
      <c r="DE719" t="s">
        <v>724</v>
      </c>
      <c r="DF719">
        <v>15964</v>
      </c>
      <c r="DG719">
        <v>0.3115</v>
      </c>
      <c r="DO719">
        <v>64</v>
      </c>
    </row>
    <row r="720" spans="93:120" x14ac:dyDescent="0.25">
      <c r="CO720" t="s">
        <v>637</v>
      </c>
      <c r="CP720" t="s">
        <v>604</v>
      </c>
      <c r="CQ720" t="s">
        <v>495</v>
      </c>
      <c r="CR720">
        <v>46155</v>
      </c>
      <c r="CS720">
        <v>1</v>
      </c>
      <c r="CT720">
        <v>1</v>
      </c>
      <c r="CV720">
        <v>1</v>
      </c>
      <c r="CX720">
        <v>1.7361111111111112E-4</v>
      </c>
      <c r="CY720">
        <v>1.7361111111111112E-4</v>
      </c>
      <c r="CZ720">
        <v>0.20438657407407407</v>
      </c>
      <c r="DA720">
        <v>0.13317129629629629</v>
      </c>
      <c r="DB720">
        <v>164</v>
      </c>
      <c r="DC720">
        <v>322</v>
      </c>
      <c r="DD720">
        <v>24</v>
      </c>
      <c r="DE720" t="s">
        <v>719</v>
      </c>
      <c r="DF720">
        <v>14840</v>
      </c>
      <c r="DG720">
        <v>0.14630000000000001</v>
      </c>
      <c r="DH720">
        <v>1</v>
      </c>
      <c r="DI720">
        <v>4.1700000000000001E-2</v>
      </c>
      <c r="DJ720">
        <v>350</v>
      </c>
      <c r="DK720">
        <v>350</v>
      </c>
      <c r="DO720">
        <v>64</v>
      </c>
    </row>
    <row r="721" spans="93:120" x14ac:dyDescent="0.25">
      <c r="CO721" t="s">
        <v>637</v>
      </c>
      <c r="CP721" t="s">
        <v>604</v>
      </c>
      <c r="CQ721" t="s">
        <v>600</v>
      </c>
      <c r="CR721">
        <v>46150</v>
      </c>
      <c r="CS721">
        <v>1</v>
      </c>
      <c r="CT721">
        <v>1</v>
      </c>
      <c r="CV721">
        <v>1</v>
      </c>
      <c r="CX721">
        <v>0</v>
      </c>
      <c r="CY721">
        <v>0</v>
      </c>
      <c r="CZ721">
        <v>0.19159722222222222</v>
      </c>
      <c r="DA721">
        <v>8.1909722222222217E-2</v>
      </c>
      <c r="DB721">
        <v>83</v>
      </c>
      <c r="DC721">
        <v>127</v>
      </c>
      <c r="DD721">
        <v>13</v>
      </c>
      <c r="DE721" t="s">
        <v>707</v>
      </c>
      <c r="DF721">
        <v>10459</v>
      </c>
      <c r="DG721">
        <v>0.15659999999999999</v>
      </c>
      <c r="DO721">
        <v>64</v>
      </c>
    </row>
    <row r="722" spans="93:120" x14ac:dyDescent="0.25">
      <c r="CO722" t="s">
        <v>637</v>
      </c>
      <c r="CP722" t="s">
        <v>604</v>
      </c>
      <c r="CQ722" t="s">
        <v>49</v>
      </c>
      <c r="CR722">
        <v>46150</v>
      </c>
      <c r="CS722">
        <v>1</v>
      </c>
      <c r="CT722">
        <v>1</v>
      </c>
      <c r="CV722">
        <v>1</v>
      </c>
      <c r="CX722">
        <v>0</v>
      </c>
      <c r="CY722">
        <v>0</v>
      </c>
      <c r="CZ722">
        <v>0.13922453703703705</v>
      </c>
      <c r="DA722">
        <v>7.1076388888888883E-2</v>
      </c>
      <c r="DB722">
        <v>24</v>
      </c>
      <c r="DC722">
        <v>33</v>
      </c>
      <c r="DD722">
        <v>7</v>
      </c>
      <c r="DE722">
        <v>1</v>
      </c>
      <c r="DF722">
        <v>16557</v>
      </c>
      <c r="DG722">
        <v>0.29170000000000001</v>
      </c>
      <c r="DO722">
        <v>64</v>
      </c>
    </row>
    <row r="723" spans="93:120" x14ac:dyDescent="0.25">
      <c r="CO723" t="s">
        <v>637</v>
      </c>
      <c r="CP723" t="s">
        <v>604</v>
      </c>
      <c r="CQ723" t="s">
        <v>549</v>
      </c>
      <c r="CR723">
        <v>46147</v>
      </c>
      <c r="CS723">
        <v>1</v>
      </c>
      <c r="CT723">
        <v>1</v>
      </c>
      <c r="CV723">
        <v>1</v>
      </c>
      <c r="CX723">
        <v>2.6620370370370372E-4</v>
      </c>
      <c r="CY723">
        <v>2.6620370370370372E-4</v>
      </c>
      <c r="CZ723">
        <v>0.28297453703703701</v>
      </c>
      <c r="DA723">
        <v>0.14304398148148148</v>
      </c>
      <c r="DB723">
        <v>201</v>
      </c>
      <c r="DC723">
        <v>395</v>
      </c>
      <c r="DD723">
        <v>90</v>
      </c>
      <c r="DE723" t="s">
        <v>675</v>
      </c>
      <c r="DF723">
        <v>7565</v>
      </c>
      <c r="DG723">
        <v>0.44779999999999998</v>
      </c>
      <c r="DH723">
        <v>2</v>
      </c>
      <c r="DI723">
        <v>2.2200000000000001E-2</v>
      </c>
      <c r="DJ723">
        <v>770</v>
      </c>
      <c r="DK723">
        <v>385</v>
      </c>
      <c r="DL723">
        <v>390</v>
      </c>
      <c r="DM723">
        <v>0.50649999999999995</v>
      </c>
      <c r="DN723">
        <v>0.15790000000000001</v>
      </c>
      <c r="DO723">
        <v>64</v>
      </c>
      <c r="DP723">
        <v>390</v>
      </c>
    </row>
    <row r="724" spans="93:120" x14ac:dyDescent="0.25">
      <c r="CO724" t="s">
        <v>637</v>
      </c>
      <c r="CP724" t="s">
        <v>604</v>
      </c>
      <c r="CQ724" t="s">
        <v>549</v>
      </c>
      <c r="CR724">
        <v>46150</v>
      </c>
      <c r="CS724">
        <v>1</v>
      </c>
      <c r="CT724">
        <v>1</v>
      </c>
      <c r="CV724">
        <v>1</v>
      </c>
      <c r="CX724">
        <v>0</v>
      </c>
      <c r="CY724">
        <v>0</v>
      </c>
      <c r="CZ724">
        <v>0.22055555555555556</v>
      </c>
      <c r="DA724">
        <v>8.1689814814814812E-2</v>
      </c>
      <c r="DB724">
        <v>122</v>
      </c>
      <c r="DC724">
        <v>193</v>
      </c>
      <c r="DD724">
        <v>51</v>
      </c>
      <c r="DE724" t="s">
        <v>903</v>
      </c>
      <c r="DF724">
        <v>10426</v>
      </c>
      <c r="DG724">
        <v>0.41799999999999998</v>
      </c>
      <c r="DO724">
        <v>64</v>
      </c>
    </row>
    <row r="725" spans="93:120" x14ac:dyDescent="0.25">
      <c r="CO725" t="s">
        <v>637</v>
      </c>
      <c r="CP725" t="s">
        <v>604</v>
      </c>
      <c r="CQ725" t="s">
        <v>77</v>
      </c>
      <c r="CR725">
        <v>46150</v>
      </c>
      <c r="CS725">
        <v>1</v>
      </c>
      <c r="CT725">
        <v>1</v>
      </c>
      <c r="CV725">
        <v>1</v>
      </c>
      <c r="CX725">
        <v>0</v>
      </c>
      <c r="CY725">
        <v>0</v>
      </c>
      <c r="CZ725">
        <v>0.20289351851851853</v>
      </c>
      <c r="DA725">
        <v>0.11384259259259259</v>
      </c>
      <c r="DB725">
        <v>82</v>
      </c>
      <c r="DC725">
        <v>144</v>
      </c>
      <c r="DD725">
        <v>19</v>
      </c>
      <c r="DE725" t="s">
        <v>724</v>
      </c>
      <c r="DF725">
        <v>19556</v>
      </c>
      <c r="DG725">
        <v>0.23169999999999999</v>
      </c>
      <c r="DO725">
        <v>64</v>
      </c>
    </row>
    <row r="726" spans="93:120" x14ac:dyDescent="0.25">
      <c r="CO726" t="s">
        <v>637</v>
      </c>
      <c r="CP726" t="s">
        <v>604</v>
      </c>
      <c r="CQ726" t="s">
        <v>77</v>
      </c>
      <c r="CR726">
        <v>46168</v>
      </c>
      <c r="CS726">
        <v>1</v>
      </c>
      <c r="CT726">
        <v>1</v>
      </c>
      <c r="CU726">
        <v>1</v>
      </c>
      <c r="CX726">
        <v>7.0300925925925919E-2</v>
      </c>
      <c r="CY726">
        <v>7.0300925925925919E-2</v>
      </c>
      <c r="CZ726">
        <v>0.12435185185185185</v>
      </c>
      <c r="DA726">
        <v>0.14284722222222221</v>
      </c>
      <c r="DB726">
        <v>73</v>
      </c>
      <c r="DC726">
        <v>149</v>
      </c>
      <c r="DD726">
        <v>25</v>
      </c>
      <c r="DE726">
        <v>1.76</v>
      </c>
      <c r="DF726">
        <v>12528</v>
      </c>
      <c r="DG726">
        <v>0.34250000000000003</v>
      </c>
      <c r="DH726">
        <v>1</v>
      </c>
      <c r="DI726">
        <v>0.04</v>
      </c>
      <c r="DJ726">
        <v>590</v>
      </c>
      <c r="DK726">
        <v>590</v>
      </c>
      <c r="DO726">
        <v>64</v>
      </c>
    </row>
    <row r="727" spans="93:120" x14ac:dyDescent="0.25">
      <c r="CO727" t="s">
        <v>637</v>
      </c>
      <c r="CP727" t="s">
        <v>604</v>
      </c>
      <c r="CQ727" t="s">
        <v>55</v>
      </c>
      <c r="CR727">
        <v>46164</v>
      </c>
      <c r="CS727">
        <v>1</v>
      </c>
      <c r="CT727">
        <v>1</v>
      </c>
      <c r="CV727">
        <v>1</v>
      </c>
      <c r="CX727">
        <v>3.4722222222222222E-5</v>
      </c>
      <c r="CY727">
        <v>3.4722222222222222E-5</v>
      </c>
      <c r="CZ727">
        <v>0.21668981481481481</v>
      </c>
      <c r="DA727">
        <v>0.12679398148148149</v>
      </c>
      <c r="DB727">
        <v>183</v>
      </c>
      <c r="DC727">
        <v>242</v>
      </c>
      <c r="DD727">
        <v>26</v>
      </c>
      <c r="DE727" t="s">
        <v>707</v>
      </c>
      <c r="DF727">
        <v>7444</v>
      </c>
      <c r="DG727">
        <v>0.1421</v>
      </c>
      <c r="DH727">
        <v>1</v>
      </c>
      <c r="DI727">
        <v>3.85E-2</v>
      </c>
      <c r="DJ727">
        <v>400</v>
      </c>
      <c r="DK727">
        <v>400</v>
      </c>
      <c r="DO727">
        <v>64</v>
      </c>
    </row>
    <row r="728" spans="93:120" x14ac:dyDescent="0.25">
      <c r="CO728" t="s">
        <v>637</v>
      </c>
      <c r="CP728" t="s">
        <v>604</v>
      </c>
      <c r="CQ728" t="s">
        <v>601</v>
      </c>
      <c r="CR728">
        <v>46164</v>
      </c>
      <c r="CS728">
        <v>1</v>
      </c>
      <c r="CT728">
        <v>1</v>
      </c>
      <c r="CV728">
        <v>1</v>
      </c>
      <c r="CX728">
        <v>0</v>
      </c>
      <c r="CY728">
        <v>0</v>
      </c>
      <c r="CZ728">
        <v>0.19559027777777777</v>
      </c>
      <c r="DA728">
        <v>0.13045138888888888</v>
      </c>
      <c r="DB728">
        <v>131</v>
      </c>
      <c r="DC728">
        <v>159</v>
      </c>
      <c r="DD728">
        <v>26</v>
      </c>
      <c r="DE728" t="s">
        <v>730</v>
      </c>
      <c r="DF728">
        <v>8817</v>
      </c>
      <c r="DG728">
        <v>0.19850000000000001</v>
      </c>
      <c r="DH728">
        <v>1</v>
      </c>
      <c r="DI728">
        <v>3.85E-2</v>
      </c>
      <c r="DJ728">
        <v>500</v>
      </c>
      <c r="DK728">
        <v>500</v>
      </c>
      <c r="DO728">
        <v>64</v>
      </c>
    </row>
    <row r="729" spans="93:120" x14ac:dyDescent="0.25">
      <c r="CO729" t="s">
        <v>637</v>
      </c>
      <c r="CP729" t="s">
        <v>3</v>
      </c>
      <c r="CQ729" t="s">
        <v>58</v>
      </c>
      <c r="CR729">
        <v>46160</v>
      </c>
      <c r="CS729">
        <v>1</v>
      </c>
      <c r="CT729">
        <v>1</v>
      </c>
      <c r="CV729">
        <v>1</v>
      </c>
      <c r="CX729">
        <v>1.6203703703703703E-4</v>
      </c>
      <c r="CY729">
        <v>1.6203703703703703E-4</v>
      </c>
      <c r="CZ729">
        <v>0.17570601851851853</v>
      </c>
      <c r="DA729">
        <v>0.16008101851851853</v>
      </c>
      <c r="DB729">
        <v>79</v>
      </c>
      <c r="DC729">
        <v>200</v>
      </c>
      <c r="DD729">
        <v>38</v>
      </c>
      <c r="DE729" t="s">
        <v>839</v>
      </c>
      <c r="DF729">
        <v>24180</v>
      </c>
      <c r="DG729">
        <v>0.48099999999999998</v>
      </c>
      <c r="DH729">
        <v>4</v>
      </c>
      <c r="DI729">
        <v>0.1053</v>
      </c>
      <c r="DJ729">
        <v>4750</v>
      </c>
      <c r="DK729">
        <v>1188</v>
      </c>
      <c r="DL729">
        <v>4350</v>
      </c>
      <c r="DM729">
        <v>0.91579999999999995</v>
      </c>
      <c r="DN729">
        <v>0.15440000000000001</v>
      </c>
      <c r="DO729">
        <v>64</v>
      </c>
      <c r="DP729">
        <v>1450</v>
      </c>
    </row>
    <row r="730" spans="93:120" x14ac:dyDescent="0.25">
      <c r="CO730" t="s">
        <v>637</v>
      </c>
      <c r="CP730" t="s">
        <v>3</v>
      </c>
      <c r="CQ730" t="s">
        <v>85</v>
      </c>
      <c r="CR730">
        <v>46148</v>
      </c>
      <c r="CS730">
        <v>1</v>
      </c>
      <c r="CT730">
        <v>1</v>
      </c>
      <c r="CV730">
        <v>1</v>
      </c>
      <c r="CX730">
        <v>2.0833333333333335E-4</v>
      </c>
      <c r="CY730">
        <v>2.0833333333333335E-4</v>
      </c>
      <c r="CZ730">
        <v>0.26344907407407409</v>
      </c>
      <c r="DA730">
        <v>8.020833333333334E-2</v>
      </c>
      <c r="DB730">
        <v>65</v>
      </c>
      <c r="DC730">
        <v>184</v>
      </c>
      <c r="DD730">
        <v>29</v>
      </c>
      <c r="DE730" t="s">
        <v>904</v>
      </c>
      <c r="DF730">
        <v>22067</v>
      </c>
      <c r="DG730">
        <v>0.44619999999999999</v>
      </c>
      <c r="DH730">
        <v>1</v>
      </c>
      <c r="DI730">
        <v>3.4500000000000003E-2</v>
      </c>
      <c r="DJ730">
        <v>10000</v>
      </c>
      <c r="DK730">
        <v>10000</v>
      </c>
      <c r="DL730">
        <v>10000</v>
      </c>
      <c r="DM730">
        <v>1</v>
      </c>
      <c r="DN730">
        <v>0.14330000000000001</v>
      </c>
      <c r="DO730">
        <v>64</v>
      </c>
      <c r="DP730">
        <v>10000</v>
      </c>
    </row>
    <row r="731" spans="93:120" x14ac:dyDescent="0.25">
      <c r="CO731" t="s">
        <v>637</v>
      </c>
      <c r="CP731" t="s">
        <v>3</v>
      </c>
      <c r="CQ731" t="s">
        <v>493</v>
      </c>
      <c r="CR731">
        <v>46163</v>
      </c>
      <c r="CS731">
        <v>1</v>
      </c>
      <c r="CT731">
        <v>1</v>
      </c>
      <c r="CV731">
        <v>1</v>
      </c>
      <c r="CX731">
        <v>1.1574074074074075E-4</v>
      </c>
      <c r="CY731">
        <v>1.1574074074074075E-4</v>
      </c>
      <c r="CZ731">
        <v>0.22180555555555556</v>
      </c>
      <c r="DA731">
        <v>0.11694444444444445</v>
      </c>
      <c r="DB731">
        <v>179</v>
      </c>
      <c r="DC731">
        <v>253</v>
      </c>
      <c r="DD731">
        <v>33</v>
      </c>
      <c r="DE731" t="s">
        <v>769</v>
      </c>
      <c r="DF731">
        <v>18731</v>
      </c>
      <c r="DG731">
        <v>0.18440000000000001</v>
      </c>
      <c r="DO731">
        <v>64</v>
      </c>
    </row>
    <row r="732" spans="93:120" x14ac:dyDescent="0.25">
      <c r="CO732" t="s">
        <v>637</v>
      </c>
      <c r="CP732" t="s">
        <v>3</v>
      </c>
      <c r="CQ732" t="s">
        <v>32</v>
      </c>
      <c r="CR732">
        <v>46163</v>
      </c>
      <c r="CS732">
        <v>1</v>
      </c>
      <c r="CT732">
        <v>1</v>
      </c>
      <c r="CV732">
        <v>1</v>
      </c>
      <c r="CX732">
        <v>8.1018518518518516E-5</v>
      </c>
      <c r="CY732">
        <v>8.1018518518518516E-5</v>
      </c>
      <c r="CZ732">
        <v>0.17495370370370369</v>
      </c>
      <c r="DA732">
        <v>0.17354166666666668</v>
      </c>
      <c r="DB732">
        <v>108</v>
      </c>
      <c r="DC732">
        <v>228</v>
      </c>
      <c r="DD732">
        <v>29</v>
      </c>
      <c r="DE732" t="s">
        <v>905</v>
      </c>
      <c r="DF732">
        <v>40308</v>
      </c>
      <c r="DG732">
        <v>0.26850000000000002</v>
      </c>
      <c r="DO732">
        <v>64</v>
      </c>
    </row>
    <row r="733" spans="93:120" x14ac:dyDescent="0.25">
      <c r="CO733" t="s">
        <v>637</v>
      </c>
      <c r="CP733" t="s">
        <v>3</v>
      </c>
      <c r="CQ733" t="s">
        <v>68</v>
      </c>
      <c r="CR733">
        <v>46148</v>
      </c>
      <c r="CS733">
        <v>1</v>
      </c>
      <c r="CT733">
        <v>1</v>
      </c>
      <c r="CU733">
        <v>1</v>
      </c>
      <c r="CX733">
        <v>7.8344907407407405E-2</v>
      </c>
      <c r="CY733">
        <v>7.8344907407407405E-2</v>
      </c>
      <c r="CZ733">
        <v>0.17548611111111112</v>
      </c>
      <c r="DA733">
        <v>8.4849537037037043E-2</v>
      </c>
      <c r="DB733">
        <v>72</v>
      </c>
      <c r="DC733">
        <v>173</v>
      </c>
      <c r="DD733">
        <v>20</v>
      </c>
      <c r="DE733">
        <v>1.95</v>
      </c>
      <c r="DF733">
        <v>25271</v>
      </c>
      <c r="DG733">
        <v>0.27779999999999999</v>
      </c>
      <c r="DH733">
        <v>2</v>
      </c>
      <c r="DI733">
        <v>0.1</v>
      </c>
      <c r="DJ733">
        <v>2173</v>
      </c>
      <c r="DK733">
        <v>1087</v>
      </c>
      <c r="DL733">
        <v>2000</v>
      </c>
      <c r="DM733">
        <v>0.9204</v>
      </c>
      <c r="DN733">
        <v>0.2</v>
      </c>
      <c r="DO733">
        <v>64</v>
      </c>
      <c r="DP733">
        <v>2000</v>
      </c>
    </row>
    <row r="734" spans="93:120" x14ac:dyDescent="0.25">
      <c r="CO734" t="s">
        <v>637</v>
      </c>
      <c r="CP734" t="s">
        <v>2</v>
      </c>
      <c r="CQ734" t="s">
        <v>22</v>
      </c>
      <c r="CR734">
        <v>46168</v>
      </c>
      <c r="CS734">
        <v>1</v>
      </c>
      <c r="CT734">
        <v>1</v>
      </c>
      <c r="CU734">
        <v>1</v>
      </c>
      <c r="CX734">
        <v>1.4537037037037038E-2</v>
      </c>
      <c r="CY734">
        <v>1.4537037037037038E-2</v>
      </c>
      <c r="CZ734">
        <v>0.18104166666666666</v>
      </c>
      <c r="DA734">
        <v>0.13469907407407408</v>
      </c>
      <c r="DB734">
        <v>68</v>
      </c>
      <c r="DC734">
        <v>119</v>
      </c>
      <c r="DD734">
        <v>17</v>
      </c>
      <c r="DE734" t="s">
        <v>673</v>
      </c>
      <c r="DF734">
        <v>24986</v>
      </c>
      <c r="DG734">
        <v>0.25</v>
      </c>
      <c r="DO734">
        <v>62</v>
      </c>
    </row>
    <row r="735" spans="93:120" x14ac:dyDescent="0.25">
      <c r="CO735" t="s">
        <v>637</v>
      </c>
      <c r="CP735" t="s">
        <v>2</v>
      </c>
      <c r="CQ735" t="s">
        <v>24</v>
      </c>
      <c r="CR735">
        <v>46146</v>
      </c>
      <c r="CS735">
        <v>1</v>
      </c>
      <c r="CT735">
        <v>1</v>
      </c>
      <c r="CU735">
        <v>1</v>
      </c>
      <c r="CX735">
        <v>2.3391203703703702E-2</v>
      </c>
      <c r="CY735">
        <v>2.3391203703703702E-2</v>
      </c>
      <c r="CZ735">
        <v>0.22081018518518519</v>
      </c>
      <c r="DA735">
        <v>0.10729166666666666</v>
      </c>
      <c r="DB735">
        <v>69</v>
      </c>
      <c r="DC735">
        <v>116</v>
      </c>
      <c r="DD735">
        <v>29</v>
      </c>
      <c r="DE735" t="s">
        <v>869</v>
      </c>
      <c r="DF735">
        <v>22613</v>
      </c>
      <c r="DG735">
        <v>0.42030000000000001</v>
      </c>
      <c r="DH735">
        <v>11</v>
      </c>
      <c r="DI735">
        <v>0.37930000000000003</v>
      </c>
      <c r="DJ735">
        <v>6532</v>
      </c>
      <c r="DK735">
        <v>594</v>
      </c>
      <c r="DL735">
        <v>1991</v>
      </c>
      <c r="DM735">
        <v>0.30480000000000002</v>
      </c>
      <c r="DO735">
        <v>62</v>
      </c>
      <c r="DP735">
        <v>398</v>
      </c>
    </row>
    <row r="736" spans="93:120" x14ac:dyDescent="0.25">
      <c r="CO736" t="s">
        <v>637</v>
      </c>
      <c r="CP736" t="s">
        <v>2</v>
      </c>
      <c r="CQ736" t="s">
        <v>13</v>
      </c>
      <c r="CR736">
        <v>46168</v>
      </c>
      <c r="CS736">
        <v>1</v>
      </c>
      <c r="CT736">
        <v>1</v>
      </c>
      <c r="CU736">
        <v>1</v>
      </c>
      <c r="CX736">
        <v>1.480324074074074E-2</v>
      </c>
      <c r="CY736">
        <v>1.480324074074074E-2</v>
      </c>
      <c r="CZ736">
        <v>0.18518518518518517</v>
      </c>
      <c r="DA736">
        <v>0.1233449074074074</v>
      </c>
      <c r="DB736">
        <v>80</v>
      </c>
      <c r="DC736">
        <v>155</v>
      </c>
      <c r="DD736">
        <v>15</v>
      </c>
      <c r="DE736" t="s">
        <v>745</v>
      </c>
      <c r="DF736">
        <v>30619</v>
      </c>
      <c r="DG736">
        <v>0.1875</v>
      </c>
      <c r="DO736">
        <v>62</v>
      </c>
    </row>
    <row r="737" spans="93:120" x14ac:dyDescent="0.25">
      <c r="CO737" t="s">
        <v>637</v>
      </c>
      <c r="CP737" t="s">
        <v>2</v>
      </c>
      <c r="CQ737" t="s">
        <v>42</v>
      </c>
      <c r="CR737">
        <v>46153</v>
      </c>
      <c r="CS737">
        <v>1</v>
      </c>
      <c r="CT737">
        <v>1</v>
      </c>
      <c r="CU737">
        <v>1</v>
      </c>
      <c r="CX737">
        <v>9.3865740740740732E-3</v>
      </c>
      <c r="CY737">
        <v>9.3865740740740732E-3</v>
      </c>
      <c r="CZ737">
        <v>0.21659722222222222</v>
      </c>
      <c r="DA737">
        <v>9.9328703703703697E-2</v>
      </c>
      <c r="DB737">
        <v>96</v>
      </c>
      <c r="DC737">
        <v>139</v>
      </c>
      <c r="DD737">
        <v>17</v>
      </c>
      <c r="DE737" t="s">
        <v>731</v>
      </c>
      <c r="DF737">
        <v>22793</v>
      </c>
      <c r="DG737">
        <v>0.17710000000000001</v>
      </c>
      <c r="DO737">
        <v>62</v>
      </c>
    </row>
    <row r="738" spans="93:120" x14ac:dyDescent="0.25">
      <c r="CO738" t="s">
        <v>637</v>
      </c>
      <c r="CP738" t="s">
        <v>2</v>
      </c>
      <c r="CQ738" t="s">
        <v>42</v>
      </c>
      <c r="CR738">
        <v>46168</v>
      </c>
      <c r="CS738">
        <v>1</v>
      </c>
      <c r="CT738">
        <v>1</v>
      </c>
      <c r="CX738">
        <v>4.0972222222222226E-3</v>
      </c>
      <c r="CY738">
        <v>4.0972222222222226E-3</v>
      </c>
      <c r="CZ738">
        <v>0.19002314814814814</v>
      </c>
      <c r="DA738">
        <v>0.13956018518518518</v>
      </c>
      <c r="DB738">
        <v>61</v>
      </c>
      <c r="DC738">
        <v>101</v>
      </c>
      <c r="DD738">
        <v>14</v>
      </c>
      <c r="DE738" t="s">
        <v>748</v>
      </c>
      <c r="DF738">
        <v>38926</v>
      </c>
      <c r="DG738">
        <v>0.22950000000000001</v>
      </c>
      <c r="DO738">
        <v>62</v>
      </c>
    </row>
    <row r="739" spans="93:120" x14ac:dyDescent="0.25">
      <c r="CO739" t="s">
        <v>637</v>
      </c>
      <c r="CP739" t="s">
        <v>2</v>
      </c>
      <c r="CQ739" t="s">
        <v>37</v>
      </c>
      <c r="CR739">
        <v>46150</v>
      </c>
      <c r="CS739">
        <v>1</v>
      </c>
      <c r="CT739">
        <v>1</v>
      </c>
      <c r="CU739">
        <v>1</v>
      </c>
      <c r="CX739">
        <v>8.564814814814815E-3</v>
      </c>
      <c r="CY739">
        <v>8.564814814814815E-3</v>
      </c>
      <c r="CZ739">
        <v>9.6157407407407414E-2</v>
      </c>
      <c r="DA739">
        <v>4.6307870370370367E-2</v>
      </c>
      <c r="DB739">
        <v>10</v>
      </c>
      <c r="DC739">
        <v>23</v>
      </c>
      <c r="DD739">
        <v>3</v>
      </c>
      <c r="DE739" t="s">
        <v>677</v>
      </c>
      <c r="DF739">
        <v>39311</v>
      </c>
      <c r="DG739">
        <v>0.3</v>
      </c>
      <c r="DO739">
        <v>62</v>
      </c>
    </row>
    <row r="740" spans="93:120" x14ac:dyDescent="0.25">
      <c r="CO740" t="s">
        <v>637</v>
      </c>
      <c r="CP740" t="s">
        <v>2</v>
      </c>
      <c r="CQ740" t="s">
        <v>37</v>
      </c>
      <c r="CR740">
        <v>46153</v>
      </c>
      <c r="CS740">
        <v>1</v>
      </c>
      <c r="CT740">
        <v>1</v>
      </c>
      <c r="CU740">
        <v>1</v>
      </c>
      <c r="CX740">
        <v>5.1307870370370372E-2</v>
      </c>
      <c r="CY740">
        <v>5.1307870370370372E-2</v>
      </c>
      <c r="CZ740">
        <v>0.14851851851851852</v>
      </c>
      <c r="DA740">
        <v>0.12428240740740741</v>
      </c>
      <c r="DB740">
        <v>40</v>
      </c>
      <c r="DC740">
        <v>55</v>
      </c>
      <c r="DD740">
        <v>7</v>
      </c>
      <c r="DE740" t="s">
        <v>853</v>
      </c>
      <c r="DF740">
        <v>45081</v>
      </c>
      <c r="DG740">
        <v>0.17499999999999999</v>
      </c>
      <c r="DO740">
        <v>62</v>
      </c>
    </row>
    <row r="741" spans="93:120" x14ac:dyDescent="0.25">
      <c r="CO741" t="s">
        <v>637</v>
      </c>
      <c r="CP741" t="s">
        <v>2</v>
      </c>
      <c r="CQ741" t="s">
        <v>31</v>
      </c>
      <c r="CR741">
        <v>46150</v>
      </c>
      <c r="CS741">
        <v>1</v>
      </c>
      <c r="CT741">
        <v>1</v>
      </c>
      <c r="CU741">
        <v>1</v>
      </c>
      <c r="CX741">
        <v>8.8078703703703704E-3</v>
      </c>
      <c r="CY741">
        <v>8.8078703703703704E-3</v>
      </c>
      <c r="CZ741">
        <v>0.22203703703703703</v>
      </c>
      <c r="DA741">
        <v>6.3807870370370376E-2</v>
      </c>
      <c r="DB741">
        <v>43</v>
      </c>
      <c r="DC741">
        <v>108</v>
      </c>
      <c r="DD741">
        <v>10</v>
      </c>
      <c r="DE741">
        <v>1.2</v>
      </c>
      <c r="DF741">
        <v>39564</v>
      </c>
      <c r="DG741">
        <v>0.2326</v>
      </c>
      <c r="DO741">
        <v>62</v>
      </c>
    </row>
    <row r="742" spans="93:120" x14ac:dyDescent="0.25">
      <c r="CO742" t="s">
        <v>637</v>
      </c>
      <c r="CP742" t="s">
        <v>2</v>
      </c>
      <c r="CQ742" t="s">
        <v>31</v>
      </c>
      <c r="CR742">
        <v>46168</v>
      </c>
      <c r="CS742">
        <v>1</v>
      </c>
      <c r="CT742">
        <v>1</v>
      </c>
      <c r="CU742">
        <v>1</v>
      </c>
      <c r="CX742">
        <v>5.7638888888888887E-3</v>
      </c>
      <c r="CY742">
        <v>5.7638888888888887E-3</v>
      </c>
      <c r="CZ742">
        <v>0.18050925925925926</v>
      </c>
      <c r="DA742">
        <v>0.13503472222222221</v>
      </c>
      <c r="DB742">
        <v>68</v>
      </c>
      <c r="DC742">
        <v>137</v>
      </c>
      <c r="DD742">
        <v>12</v>
      </c>
      <c r="DE742" t="s">
        <v>677</v>
      </c>
      <c r="DF742">
        <v>32075</v>
      </c>
      <c r="DG742">
        <v>0.17649999999999999</v>
      </c>
      <c r="DO742">
        <v>62</v>
      </c>
    </row>
    <row r="743" spans="93:120" x14ac:dyDescent="0.25">
      <c r="CO743" t="s">
        <v>637</v>
      </c>
      <c r="CP743" t="s">
        <v>6</v>
      </c>
      <c r="CQ743" t="s">
        <v>19</v>
      </c>
      <c r="CR743">
        <v>46149</v>
      </c>
      <c r="CS743">
        <v>1</v>
      </c>
      <c r="CT743">
        <v>1</v>
      </c>
      <c r="CV743">
        <v>1</v>
      </c>
      <c r="CX743">
        <v>8.1018518518518516E-5</v>
      </c>
      <c r="CY743">
        <v>8.1018518518518516E-5</v>
      </c>
      <c r="CZ743">
        <v>0.26079861111111113</v>
      </c>
      <c r="DA743">
        <v>9.9259259259259255E-2</v>
      </c>
      <c r="DB743">
        <v>184</v>
      </c>
      <c r="DC743">
        <v>281</v>
      </c>
      <c r="DD743">
        <v>21</v>
      </c>
      <c r="DE743" t="s">
        <v>682</v>
      </c>
      <c r="DF743">
        <v>35936</v>
      </c>
      <c r="DG743">
        <v>0.11409999999999999</v>
      </c>
      <c r="DH743">
        <v>1</v>
      </c>
      <c r="DI743">
        <v>4.7600000000000003E-2</v>
      </c>
      <c r="DJ743">
        <v>700</v>
      </c>
      <c r="DK743">
        <v>700</v>
      </c>
      <c r="DL743">
        <v>700</v>
      </c>
      <c r="DM743">
        <v>1</v>
      </c>
      <c r="DN743">
        <v>0.15190000000000001</v>
      </c>
      <c r="DO743">
        <v>62</v>
      </c>
      <c r="DP743">
        <v>700</v>
      </c>
    </row>
    <row r="744" spans="93:120" x14ac:dyDescent="0.25">
      <c r="CO744" t="s">
        <v>637</v>
      </c>
      <c r="CP744" t="s">
        <v>6</v>
      </c>
      <c r="CQ744" t="s">
        <v>105</v>
      </c>
      <c r="CR744">
        <v>46162</v>
      </c>
      <c r="CS744">
        <v>1</v>
      </c>
      <c r="CT744">
        <v>1</v>
      </c>
      <c r="CU744">
        <v>1</v>
      </c>
      <c r="CX744">
        <v>5.9618055555555556E-2</v>
      </c>
      <c r="CY744">
        <v>5.9618055555555556E-2</v>
      </c>
      <c r="CZ744">
        <v>0.1650925925925926</v>
      </c>
      <c r="DA744">
        <v>0.13092592592592592</v>
      </c>
      <c r="DB744">
        <v>78</v>
      </c>
      <c r="DC744">
        <v>175</v>
      </c>
      <c r="DD744">
        <v>14</v>
      </c>
      <c r="DE744" t="s">
        <v>799</v>
      </c>
      <c r="DF744">
        <v>59602</v>
      </c>
      <c r="DG744">
        <v>0.17949999999999999</v>
      </c>
      <c r="DH744">
        <v>1</v>
      </c>
      <c r="DI744">
        <v>7.1400000000000005E-2</v>
      </c>
      <c r="DJ744">
        <v>1500</v>
      </c>
      <c r="DK744">
        <v>1500</v>
      </c>
      <c r="DL744">
        <v>100</v>
      </c>
      <c r="DM744">
        <v>6.6699999999999995E-2</v>
      </c>
      <c r="DO744">
        <v>62</v>
      </c>
      <c r="DP744">
        <v>100</v>
      </c>
    </row>
    <row r="745" spans="93:120" x14ac:dyDescent="0.25">
      <c r="CO745" t="s">
        <v>637</v>
      </c>
      <c r="CP745" t="s">
        <v>6</v>
      </c>
      <c r="CQ745" t="s">
        <v>76</v>
      </c>
      <c r="CR745">
        <v>46146</v>
      </c>
      <c r="CS745">
        <v>1</v>
      </c>
      <c r="CT745">
        <v>1</v>
      </c>
      <c r="CU745">
        <v>1</v>
      </c>
      <c r="CX745">
        <v>1.7187500000000001E-2</v>
      </c>
      <c r="CY745">
        <v>1.7187500000000001E-2</v>
      </c>
      <c r="CZ745">
        <v>0.24791666666666667</v>
      </c>
      <c r="DA745">
        <v>5.6759259259259259E-2</v>
      </c>
      <c r="DB745">
        <v>104</v>
      </c>
      <c r="DC745">
        <v>141</v>
      </c>
      <c r="DD745">
        <v>32</v>
      </c>
      <c r="DE745">
        <v>1.6875</v>
      </c>
      <c r="DF745">
        <v>15544</v>
      </c>
      <c r="DG745">
        <v>0.30769999999999997</v>
      </c>
      <c r="DH745">
        <v>6</v>
      </c>
      <c r="DI745">
        <v>0.1875</v>
      </c>
      <c r="DJ745">
        <v>9234</v>
      </c>
      <c r="DK745">
        <v>1539</v>
      </c>
      <c r="DL745">
        <v>8684</v>
      </c>
      <c r="DM745">
        <v>0.94040000000000001</v>
      </c>
      <c r="DN745">
        <v>0.99990000000000001</v>
      </c>
      <c r="DO745">
        <v>62</v>
      </c>
      <c r="DP745">
        <v>1737</v>
      </c>
    </row>
    <row r="746" spans="93:120" x14ac:dyDescent="0.25">
      <c r="CO746" t="s">
        <v>637</v>
      </c>
      <c r="CP746" t="s">
        <v>604</v>
      </c>
      <c r="CQ746" t="s">
        <v>109</v>
      </c>
      <c r="CR746">
        <v>46147</v>
      </c>
      <c r="CS746">
        <v>1</v>
      </c>
      <c r="CT746">
        <v>1</v>
      </c>
      <c r="CU746">
        <v>1</v>
      </c>
      <c r="CX746">
        <v>1.1909722222222223E-2</v>
      </c>
      <c r="CY746">
        <v>1.1909722222222223E-2</v>
      </c>
      <c r="CZ746">
        <v>0.31381944444444443</v>
      </c>
      <c r="DA746">
        <v>0.10206018518518518</v>
      </c>
      <c r="DB746">
        <v>102</v>
      </c>
      <c r="DC746">
        <v>159</v>
      </c>
      <c r="DD746">
        <v>20</v>
      </c>
      <c r="DE746">
        <v>2.15</v>
      </c>
      <c r="DF746">
        <v>12472</v>
      </c>
      <c r="DG746">
        <v>0.1961</v>
      </c>
      <c r="DH746">
        <v>1</v>
      </c>
      <c r="DI746">
        <v>0.05</v>
      </c>
      <c r="DJ746">
        <v>500</v>
      </c>
      <c r="DK746">
        <v>500</v>
      </c>
      <c r="DO746">
        <v>62</v>
      </c>
    </row>
    <row r="747" spans="93:120" x14ac:dyDescent="0.25">
      <c r="CO747" t="s">
        <v>637</v>
      </c>
      <c r="CP747" t="s">
        <v>604</v>
      </c>
      <c r="CQ747" t="s">
        <v>55</v>
      </c>
      <c r="CR747">
        <v>46157</v>
      </c>
      <c r="CS747">
        <v>1</v>
      </c>
      <c r="CT747">
        <v>1</v>
      </c>
      <c r="CV747">
        <v>1</v>
      </c>
      <c r="CX747">
        <v>1.0416666666666667E-4</v>
      </c>
      <c r="CY747">
        <v>1.0416666666666667E-4</v>
      </c>
      <c r="CZ747">
        <v>0.25283564814814813</v>
      </c>
      <c r="DA747">
        <v>7.4965277777777783E-2</v>
      </c>
      <c r="DB747">
        <v>119</v>
      </c>
      <c r="DC747">
        <v>175</v>
      </c>
      <c r="DD747">
        <v>40</v>
      </c>
      <c r="DE747">
        <v>1.825</v>
      </c>
      <c r="DF747">
        <v>6768</v>
      </c>
      <c r="DG747">
        <v>0.33610000000000001</v>
      </c>
      <c r="DH747">
        <v>2</v>
      </c>
      <c r="DI747">
        <v>0.05</v>
      </c>
      <c r="DJ747">
        <v>280</v>
      </c>
      <c r="DK747">
        <v>140</v>
      </c>
      <c r="DO747">
        <v>62</v>
      </c>
    </row>
    <row r="748" spans="93:120" x14ac:dyDescent="0.25">
      <c r="CO748" t="s">
        <v>637</v>
      </c>
      <c r="CP748" t="s">
        <v>604</v>
      </c>
      <c r="CQ748" t="s">
        <v>566</v>
      </c>
      <c r="CR748">
        <v>46146</v>
      </c>
      <c r="CS748">
        <v>1</v>
      </c>
      <c r="CT748">
        <v>1</v>
      </c>
      <c r="CU748">
        <v>1</v>
      </c>
      <c r="CX748">
        <v>6.3425925925925924E-3</v>
      </c>
      <c r="CY748">
        <v>6.3425925925925924E-3</v>
      </c>
      <c r="CZ748">
        <v>0.21884259259259259</v>
      </c>
      <c r="DA748">
        <v>0.10328703703703704</v>
      </c>
      <c r="DB748">
        <v>128</v>
      </c>
      <c r="DC748">
        <v>210</v>
      </c>
      <c r="DD748">
        <v>49</v>
      </c>
      <c r="DE748" t="s">
        <v>906</v>
      </c>
      <c r="DF748">
        <v>7426</v>
      </c>
      <c r="DG748">
        <v>0.38279999999999997</v>
      </c>
      <c r="DH748">
        <v>1</v>
      </c>
      <c r="DI748">
        <v>2.0400000000000001E-2</v>
      </c>
      <c r="DJ748">
        <v>300</v>
      </c>
      <c r="DK748">
        <v>300</v>
      </c>
      <c r="DL748">
        <v>300</v>
      </c>
      <c r="DM748">
        <v>1</v>
      </c>
      <c r="DN748">
        <v>0.23899999999999999</v>
      </c>
      <c r="DO748">
        <v>62</v>
      </c>
      <c r="DP748">
        <v>300</v>
      </c>
    </row>
    <row r="749" spans="93:120" x14ac:dyDescent="0.25">
      <c r="CO749" t="s">
        <v>637</v>
      </c>
      <c r="CP749" t="s">
        <v>3</v>
      </c>
      <c r="CQ749" t="s">
        <v>493</v>
      </c>
      <c r="CR749">
        <v>46162</v>
      </c>
      <c r="CS749">
        <v>1</v>
      </c>
      <c r="CT749">
        <v>1</v>
      </c>
      <c r="CV749">
        <v>1</v>
      </c>
      <c r="CX749">
        <v>2.3148148148148147E-5</v>
      </c>
      <c r="CY749">
        <v>2.3148148148148147E-5</v>
      </c>
      <c r="CZ749">
        <v>0.25474537037037037</v>
      </c>
      <c r="DA749">
        <v>0.12734953703703702</v>
      </c>
      <c r="DB749">
        <v>155</v>
      </c>
      <c r="DC749">
        <v>264</v>
      </c>
      <c r="DD749">
        <v>31</v>
      </c>
      <c r="DE749" t="s">
        <v>907</v>
      </c>
      <c r="DF749">
        <v>29274</v>
      </c>
      <c r="DG749">
        <v>0.2</v>
      </c>
      <c r="DH749">
        <v>2</v>
      </c>
      <c r="DI749">
        <v>6.4500000000000002E-2</v>
      </c>
      <c r="DJ749">
        <v>950</v>
      </c>
      <c r="DK749">
        <v>475</v>
      </c>
      <c r="DL749">
        <v>500</v>
      </c>
      <c r="DM749">
        <v>0.52629999999999999</v>
      </c>
      <c r="DN749">
        <v>0.21729999999999999</v>
      </c>
      <c r="DO749">
        <v>62</v>
      </c>
      <c r="DP749">
        <v>500</v>
      </c>
    </row>
    <row r="750" spans="93:120" x14ac:dyDescent="0.25">
      <c r="CO750" t="s">
        <v>637</v>
      </c>
      <c r="CP750" t="s">
        <v>3</v>
      </c>
      <c r="CQ750" t="s">
        <v>564</v>
      </c>
      <c r="CR750">
        <v>46153</v>
      </c>
      <c r="CS750">
        <v>1</v>
      </c>
      <c r="CT750">
        <v>1</v>
      </c>
      <c r="CV750">
        <v>1</v>
      </c>
      <c r="CX750">
        <v>0</v>
      </c>
      <c r="CY750">
        <v>0</v>
      </c>
      <c r="CZ750">
        <v>0.21672453703703703</v>
      </c>
      <c r="DA750">
        <v>0.12466435185185185</v>
      </c>
      <c r="DB750">
        <v>86</v>
      </c>
      <c r="DC750">
        <v>189</v>
      </c>
      <c r="DD750">
        <v>16</v>
      </c>
      <c r="DE750">
        <v>1.625</v>
      </c>
      <c r="DF750">
        <v>35523</v>
      </c>
      <c r="DG750">
        <v>0.186</v>
      </c>
      <c r="DH750">
        <v>1</v>
      </c>
      <c r="DI750">
        <v>6.25E-2</v>
      </c>
      <c r="DJ750">
        <v>250</v>
      </c>
      <c r="DK750">
        <v>250</v>
      </c>
      <c r="DO750">
        <v>62</v>
      </c>
    </row>
    <row r="751" spans="93:120" x14ac:dyDescent="0.25">
      <c r="CO751" t="s">
        <v>637</v>
      </c>
      <c r="CP751" t="s">
        <v>3</v>
      </c>
      <c r="CQ751" t="s">
        <v>79</v>
      </c>
      <c r="CR751">
        <v>46148</v>
      </c>
      <c r="CS751">
        <v>1</v>
      </c>
      <c r="CT751">
        <v>1</v>
      </c>
      <c r="CX751">
        <v>3.9583333333333337E-3</v>
      </c>
      <c r="CY751">
        <v>3.9583333333333337E-3</v>
      </c>
      <c r="CZ751">
        <v>0.20746527777777779</v>
      </c>
      <c r="DA751">
        <v>6.6354166666666672E-2</v>
      </c>
      <c r="DB751">
        <v>66</v>
      </c>
      <c r="DC751">
        <v>172</v>
      </c>
      <c r="DD751">
        <v>22</v>
      </c>
      <c r="DE751" t="s">
        <v>908</v>
      </c>
      <c r="DF751">
        <v>30125</v>
      </c>
      <c r="DG751">
        <v>0.33329999999999999</v>
      </c>
      <c r="DH751">
        <v>1</v>
      </c>
      <c r="DI751">
        <v>4.5499999999999999E-2</v>
      </c>
      <c r="DJ751">
        <v>1000</v>
      </c>
      <c r="DK751">
        <v>1000</v>
      </c>
      <c r="DL751">
        <v>1000</v>
      </c>
      <c r="DM751">
        <v>1</v>
      </c>
      <c r="DN751">
        <v>0.20930000000000001</v>
      </c>
      <c r="DO751">
        <v>62</v>
      </c>
      <c r="DP751">
        <v>1000</v>
      </c>
    </row>
    <row r="752" spans="93:120" x14ac:dyDescent="0.25">
      <c r="CO752" t="s">
        <v>637</v>
      </c>
      <c r="CP752" t="s">
        <v>2</v>
      </c>
      <c r="CQ752" t="s">
        <v>37</v>
      </c>
      <c r="CR752">
        <v>46146</v>
      </c>
      <c r="CS752">
        <v>1</v>
      </c>
      <c r="CT752">
        <v>1</v>
      </c>
      <c r="CV752">
        <v>1</v>
      </c>
      <c r="CX752">
        <v>0</v>
      </c>
      <c r="CY752">
        <v>0</v>
      </c>
      <c r="CZ752">
        <v>0.24458333333333335</v>
      </c>
      <c r="DA752">
        <v>9.0624999999999997E-2</v>
      </c>
      <c r="DB752">
        <v>73</v>
      </c>
      <c r="DC752">
        <v>97</v>
      </c>
      <c r="DD752">
        <v>8</v>
      </c>
      <c r="DE752">
        <v>1.375</v>
      </c>
      <c r="DF752">
        <v>28938</v>
      </c>
      <c r="DG752">
        <v>0.1096</v>
      </c>
      <c r="DH752">
        <v>2</v>
      </c>
      <c r="DI752">
        <v>0.25</v>
      </c>
      <c r="DJ752">
        <v>1050</v>
      </c>
      <c r="DK752">
        <v>525</v>
      </c>
      <c r="DL752">
        <v>330</v>
      </c>
      <c r="DM752">
        <v>0.31430000000000002</v>
      </c>
      <c r="DO752">
        <v>60</v>
      </c>
      <c r="DP752">
        <v>330</v>
      </c>
    </row>
    <row r="753" spans="93:120" x14ac:dyDescent="0.25">
      <c r="CO753" t="s">
        <v>637</v>
      </c>
      <c r="CP753" t="s">
        <v>2</v>
      </c>
      <c r="CQ753" t="s">
        <v>25</v>
      </c>
      <c r="CR753">
        <v>46149</v>
      </c>
      <c r="CS753">
        <v>1</v>
      </c>
      <c r="CT753">
        <v>1</v>
      </c>
      <c r="CU753">
        <v>1</v>
      </c>
      <c r="CX753">
        <v>1.3645833333333333E-2</v>
      </c>
      <c r="CY753">
        <v>1.3645833333333333E-2</v>
      </c>
      <c r="CZ753">
        <v>0.15537037037037038</v>
      </c>
      <c r="DA753">
        <v>0.12013888888888889</v>
      </c>
      <c r="DB753">
        <v>53</v>
      </c>
      <c r="DC753">
        <v>95</v>
      </c>
      <c r="DD753">
        <v>12</v>
      </c>
      <c r="DE753">
        <v>2</v>
      </c>
      <c r="DF753">
        <v>22041</v>
      </c>
      <c r="DG753">
        <v>0.22639999999999999</v>
      </c>
      <c r="DH753">
        <v>1</v>
      </c>
      <c r="DI753">
        <v>8.3299999999999999E-2</v>
      </c>
      <c r="DJ753">
        <v>3845</v>
      </c>
      <c r="DK753">
        <v>3845</v>
      </c>
      <c r="DL753">
        <v>500</v>
      </c>
      <c r="DM753">
        <v>0.13</v>
      </c>
      <c r="DN753">
        <v>2.35E-2</v>
      </c>
      <c r="DO753">
        <v>60</v>
      </c>
      <c r="DP753">
        <v>500</v>
      </c>
    </row>
    <row r="754" spans="93:120" x14ac:dyDescent="0.25">
      <c r="CO754" t="s">
        <v>637</v>
      </c>
      <c r="CP754" t="s">
        <v>6</v>
      </c>
      <c r="CQ754" t="s">
        <v>19</v>
      </c>
      <c r="CR754">
        <v>46146</v>
      </c>
      <c r="CS754">
        <v>1</v>
      </c>
      <c r="CT754">
        <v>1</v>
      </c>
      <c r="CU754">
        <v>1</v>
      </c>
      <c r="CX754">
        <v>1.1747685185185186E-2</v>
      </c>
      <c r="CY754">
        <v>1.1747685185185186E-2</v>
      </c>
      <c r="CZ754">
        <v>0.24475694444444446</v>
      </c>
      <c r="DA754">
        <v>7.4664351851851857E-2</v>
      </c>
      <c r="DB754">
        <v>114</v>
      </c>
      <c r="DC754">
        <v>155</v>
      </c>
      <c r="DD754">
        <v>35</v>
      </c>
      <c r="DE754" t="s">
        <v>909</v>
      </c>
      <c r="DF754">
        <v>23895</v>
      </c>
      <c r="DG754">
        <v>0.307</v>
      </c>
      <c r="DH754">
        <v>5</v>
      </c>
      <c r="DI754">
        <v>0.1429</v>
      </c>
      <c r="DJ754">
        <v>3385</v>
      </c>
      <c r="DK754">
        <v>677</v>
      </c>
      <c r="DL754">
        <v>3385</v>
      </c>
      <c r="DM754">
        <v>1</v>
      </c>
      <c r="DN754">
        <v>0.37880000000000003</v>
      </c>
      <c r="DO754">
        <v>60</v>
      </c>
      <c r="DP754">
        <v>677</v>
      </c>
    </row>
    <row r="755" spans="93:120" x14ac:dyDescent="0.25">
      <c r="CO755" t="s">
        <v>637</v>
      </c>
      <c r="CP755" t="s">
        <v>6</v>
      </c>
      <c r="CQ755" t="s">
        <v>19</v>
      </c>
      <c r="CR755">
        <v>46147</v>
      </c>
      <c r="CS755">
        <v>1</v>
      </c>
      <c r="CT755">
        <v>1</v>
      </c>
      <c r="CV755">
        <v>1</v>
      </c>
      <c r="CX755">
        <v>8.1018518518518516E-5</v>
      </c>
      <c r="CY755">
        <v>8.1018518518518516E-5</v>
      </c>
      <c r="CZ755">
        <v>0.31332175925925926</v>
      </c>
      <c r="DA755">
        <v>9.8738425925925924E-2</v>
      </c>
      <c r="DB755">
        <v>199</v>
      </c>
      <c r="DC755">
        <v>359</v>
      </c>
      <c r="DD755">
        <v>32</v>
      </c>
      <c r="DE755">
        <v>1.9375</v>
      </c>
      <c r="DF755">
        <v>23250</v>
      </c>
      <c r="DG755">
        <v>0.1608</v>
      </c>
      <c r="DO755">
        <v>60</v>
      </c>
    </row>
    <row r="756" spans="93:120" x14ac:dyDescent="0.25">
      <c r="CO756" t="s">
        <v>637</v>
      </c>
      <c r="CP756" t="s">
        <v>6</v>
      </c>
      <c r="CQ756" t="s">
        <v>76</v>
      </c>
      <c r="CR756">
        <v>46147</v>
      </c>
      <c r="CS756">
        <v>1</v>
      </c>
      <c r="CT756">
        <v>1</v>
      </c>
      <c r="CV756">
        <v>1</v>
      </c>
      <c r="CX756">
        <v>3.3101851851851851E-3</v>
      </c>
      <c r="CY756">
        <v>3.3101851851851851E-3</v>
      </c>
      <c r="CZ756">
        <v>0.29149305555555555</v>
      </c>
      <c r="DA756">
        <v>5.1053240740740739E-2</v>
      </c>
      <c r="DB756">
        <v>152</v>
      </c>
      <c r="DC756">
        <v>220</v>
      </c>
      <c r="DD756">
        <v>21</v>
      </c>
      <c r="DE756" t="s">
        <v>756</v>
      </c>
      <c r="DF756">
        <v>13878</v>
      </c>
      <c r="DG756">
        <v>0.13819999999999999</v>
      </c>
      <c r="DO756">
        <v>60</v>
      </c>
    </row>
    <row r="757" spans="93:120" x14ac:dyDescent="0.25">
      <c r="CO757" t="s">
        <v>637</v>
      </c>
      <c r="CP757" t="s">
        <v>7</v>
      </c>
      <c r="CQ757" t="s">
        <v>18</v>
      </c>
      <c r="CR757">
        <v>46146</v>
      </c>
      <c r="CS757">
        <v>1</v>
      </c>
      <c r="CT757">
        <v>1</v>
      </c>
      <c r="CU757">
        <v>1</v>
      </c>
      <c r="CX757">
        <v>2.7546296296296298E-2</v>
      </c>
      <c r="CY757">
        <v>2.7546296296296298E-2</v>
      </c>
      <c r="CZ757">
        <v>0.22372685185185184</v>
      </c>
      <c r="DA757">
        <v>9.0636574074074078E-2</v>
      </c>
      <c r="DB757">
        <v>96</v>
      </c>
      <c r="DC757">
        <v>127</v>
      </c>
      <c r="DD757">
        <v>25</v>
      </c>
      <c r="DE757">
        <v>1.36</v>
      </c>
      <c r="DF757">
        <v>30629</v>
      </c>
      <c r="DG757">
        <v>0.26040000000000002</v>
      </c>
      <c r="DH757">
        <v>5</v>
      </c>
      <c r="DI757">
        <v>0.2</v>
      </c>
      <c r="DJ757">
        <v>5230</v>
      </c>
      <c r="DK757">
        <v>1046</v>
      </c>
      <c r="DL757">
        <v>4630</v>
      </c>
      <c r="DM757">
        <v>0.88529999999999998</v>
      </c>
      <c r="DO757">
        <v>60</v>
      </c>
      <c r="DP757">
        <v>1158</v>
      </c>
    </row>
    <row r="758" spans="93:120" x14ac:dyDescent="0.25">
      <c r="CO758" t="s">
        <v>637</v>
      </c>
      <c r="CP758" t="s">
        <v>7</v>
      </c>
      <c r="CQ758" t="s">
        <v>18</v>
      </c>
      <c r="CR758">
        <v>46147</v>
      </c>
      <c r="CS758">
        <v>1</v>
      </c>
      <c r="CT758">
        <v>1</v>
      </c>
      <c r="CU758">
        <v>1</v>
      </c>
      <c r="CX758">
        <v>1.2372685185185184E-2</v>
      </c>
      <c r="CY758">
        <v>1.2372685185185184E-2</v>
      </c>
      <c r="CZ758">
        <v>0.28858796296296296</v>
      </c>
      <c r="DA758">
        <v>0.10756944444444444</v>
      </c>
      <c r="DB758">
        <v>132</v>
      </c>
      <c r="DC758">
        <v>260</v>
      </c>
      <c r="DD758">
        <v>16</v>
      </c>
      <c r="DE758">
        <v>1.5625</v>
      </c>
      <c r="DF758">
        <v>61886</v>
      </c>
      <c r="DG758">
        <v>0.1212</v>
      </c>
      <c r="DO758">
        <v>60</v>
      </c>
    </row>
    <row r="759" spans="93:120" x14ac:dyDescent="0.25">
      <c r="CO759" t="s">
        <v>637</v>
      </c>
      <c r="CP759" t="s">
        <v>7</v>
      </c>
      <c r="CQ759" t="s">
        <v>61</v>
      </c>
      <c r="CR759">
        <v>46146</v>
      </c>
      <c r="CS759">
        <v>1</v>
      </c>
      <c r="CT759">
        <v>1</v>
      </c>
      <c r="CV759">
        <v>1</v>
      </c>
      <c r="CX759">
        <v>1.273148148148148E-4</v>
      </c>
      <c r="CY759">
        <v>1.273148148148148E-4</v>
      </c>
      <c r="CZ759">
        <v>0.2272800925925926</v>
      </c>
      <c r="DA759">
        <v>0.10622685185185185</v>
      </c>
      <c r="DB759">
        <v>128</v>
      </c>
      <c r="DC759">
        <v>272</v>
      </c>
      <c r="DD759">
        <v>42</v>
      </c>
      <c r="DE759" t="s">
        <v>910</v>
      </c>
      <c r="DF759">
        <v>32809</v>
      </c>
      <c r="DG759">
        <v>0.3281</v>
      </c>
      <c r="DH759">
        <v>11</v>
      </c>
      <c r="DI759">
        <v>0.26190000000000002</v>
      </c>
      <c r="DJ759">
        <v>6024</v>
      </c>
      <c r="DK759">
        <v>548</v>
      </c>
      <c r="DL759">
        <v>5303</v>
      </c>
      <c r="DM759">
        <v>0.88029999999999997</v>
      </c>
      <c r="DO759">
        <v>60</v>
      </c>
      <c r="DP759">
        <v>530</v>
      </c>
    </row>
    <row r="760" spans="93:120" x14ac:dyDescent="0.25">
      <c r="CO760" t="s">
        <v>637</v>
      </c>
      <c r="CP760" t="s">
        <v>7</v>
      </c>
      <c r="CQ760" t="s">
        <v>72</v>
      </c>
      <c r="CR760">
        <v>46153</v>
      </c>
      <c r="CS760">
        <v>1</v>
      </c>
      <c r="CT760">
        <v>1</v>
      </c>
      <c r="CW760">
        <v>1</v>
      </c>
      <c r="CX760">
        <v>0</v>
      </c>
      <c r="CY760">
        <v>0</v>
      </c>
      <c r="CZ760">
        <v>0</v>
      </c>
      <c r="DA760">
        <v>0</v>
      </c>
      <c r="DO760">
        <v>60</v>
      </c>
    </row>
    <row r="761" spans="93:120" x14ac:dyDescent="0.25">
      <c r="CO761" t="s">
        <v>637</v>
      </c>
      <c r="CP761" t="s">
        <v>7</v>
      </c>
      <c r="CQ761" t="s">
        <v>12</v>
      </c>
      <c r="CR761">
        <v>46147</v>
      </c>
      <c r="CS761">
        <v>1</v>
      </c>
      <c r="CT761">
        <v>1</v>
      </c>
      <c r="CU761">
        <v>1</v>
      </c>
      <c r="CX761">
        <v>0.19119212962962964</v>
      </c>
      <c r="CY761">
        <v>0.19119212962962964</v>
      </c>
      <c r="CZ761">
        <v>0.1834375</v>
      </c>
      <c r="DA761">
        <v>6.5798611111111113E-2</v>
      </c>
      <c r="DB761">
        <v>88</v>
      </c>
      <c r="DC761">
        <v>223</v>
      </c>
      <c r="DD761">
        <v>21</v>
      </c>
      <c r="DE761" t="s">
        <v>791</v>
      </c>
      <c r="DF761">
        <v>53256</v>
      </c>
      <c r="DG761">
        <v>0.23860000000000001</v>
      </c>
      <c r="DO761">
        <v>60</v>
      </c>
    </row>
    <row r="762" spans="93:120" x14ac:dyDescent="0.25">
      <c r="CO762" t="s">
        <v>637</v>
      </c>
      <c r="CP762" t="s">
        <v>7</v>
      </c>
      <c r="CQ762" t="s">
        <v>26</v>
      </c>
      <c r="CR762">
        <v>46153</v>
      </c>
      <c r="CS762">
        <v>1</v>
      </c>
      <c r="CT762">
        <v>1</v>
      </c>
      <c r="CU762">
        <v>1</v>
      </c>
      <c r="CX762">
        <v>8.0787037037037043E-3</v>
      </c>
      <c r="CY762">
        <v>8.0787037037037043E-3</v>
      </c>
      <c r="CZ762">
        <v>0.2545486111111111</v>
      </c>
      <c r="DA762">
        <v>0.11241898148148148</v>
      </c>
      <c r="DB762">
        <v>147</v>
      </c>
      <c r="DC762">
        <v>280</v>
      </c>
      <c r="DD762">
        <v>26</v>
      </c>
      <c r="DE762" t="s">
        <v>882</v>
      </c>
      <c r="DF762">
        <v>32263</v>
      </c>
      <c r="DG762">
        <v>0.1769</v>
      </c>
      <c r="DO762">
        <v>60</v>
      </c>
    </row>
    <row r="763" spans="93:120" x14ac:dyDescent="0.25">
      <c r="CO763" t="s">
        <v>637</v>
      </c>
      <c r="CP763" t="s">
        <v>604</v>
      </c>
      <c r="CQ763" t="s">
        <v>495</v>
      </c>
      <c r="CR763">
        <v>46170</v>
      </c>
      <c r="CS763">
        <v>1</v>
      </c>
      <c r="CT763">
        <v>1</v>
      </c>
      <c r="CU763">
        <v>1</v>
      </c>
      <c r="CX763">
        <v>4.2476851851851851E-3</v>
      </c>
      <c r="CY763">
        <v>4.2476851851851851E-3</v>
      </c>
      <c r="CZ763">
        <v>0.18171296296296297</v>
      </c>
      <c r="DA763">
        <v>0.21299768518518519</v>
      </c>
      <c r="DB763">
        <v>101</v>
      </c>
      <c r="DC763">
        <v>242</v>
      </c>
      <c r="DD763">
        <v>18</v>
      </c>
      <c r="DE763" t="s">
        <v>677</v>
      </c>
      <c r="DF763">
        <v>28241</v>
      </c>
      <c r="DG763">
        <v>0.1782</v>
      </c>
      <c r="DH763">
        <v>1</v>
      </c>
      <c r="DI763">
        <v>5.5599999999999997E-2</v>
      </c>
      <c r="DJ763">
        <v>2000</v>
      </c>
      <c r="DK763">
        <v>2000</v>
      </c>
      <c r="DO763">
        <v>60</v>
      </c>
    </row>
    <row r="764" spans="93:120" x14ac:dyDescent="0.25">
      <c r="CO764" t="s">
        <v>637</v>
      </c>
      <c r="CP764" t="s">
        <v>604</v>
      </c>
      <c r="CQ764" t="s">
        <v>600</v>
      </c>
      <c r="CR764">
        <v>46147</v>
      </c>
      <c r="CS764">
        <v>1</v>
      </c>
      <c r="CT764">
        <v>1</v>
      </c>
      <c r="CV764">
        <v>1</v>
      </c>
      <c r="CX764">
        <v>7.6388888888888893E-4</v>
      </c>
      <c r="CY764">
        <v>7.6388888888888893E-4</v>
      </c>
      <c r="CZ764">
        <v>0.32662037037037039</v>
      </c>
      <c r="DA764">
        <v>9.5925925925925928E-2</v>
      </c>
      <c r="DB764">
        <v>153</v>
      </c>
      <c r="DC764">
        <v>271</v>
      </c>
      <c r="DD764">
        <v>50</v>
      </c>
      <c r="DE764">
        <v>2.3199999999999998</v>
      </c>
      <c r="DF764">
        <v>18441</v>
      </c>
      <c r="DG764">
        <v>0.32679999999999998</v>
      </c>
      <c r="DO764">
        <v>60</v>
      </c>
    </row>
    <row r="765" spans="93:120" x14ac:dyDescent="0.25">
      <c r="CO765" t="s">
        <v>637</v>
      </c>
      <c r="CP765" t="s">
        <v>604</v>
      </c>
      <c r="CQ765" t="s">
        <v>49</v>
      </c>
      <c r="CR765">
        <v>46156</v>
      </c>
      <c r="CS765">
        <v>1</v>
      </c>
      <c r="CT765">
        <v>1</v>
      </c>
      <c r="CU765">
        <v>1</v>
      </c>
      <c r="CX765">
        <v>5.185185185185185E-3</v>
      </c>
      <c r="CY765">
        <v>5.185185185185185E-3</v>
      </c>
      <c r="CZ765">
        <v>0.18747685185185184</v>
      </c>
      <c r="DA765">
        <v>9.9525462962962968E-2</v>
      </c>
      <c r="DB765">
        <v>80</v>
      </c>
      <c r="DC765">
        <v>112</v>
      </c>
      <c r="DD765">
        <v>9</v>
      </c>
      <c r="DE765" t="s">
        <v>693</v>
      </c>
      <c r="DF765">
        <v>19161</v>
      </c>
      <c r="DG765">
        <v>0.1125</v>
      </c>
      <c r="DO765">
        <v>60</v>
      </c>
    </row>
    <row r="766" spans="93:120" x14ac:dyDescent="0.25">
      <c r="CO766" t="s">
        <v>637</v>
      </c>
      <c r="CP766" t="s">
        <v>604</v>
      </c>
      <c r="CQ766" t="s">
        <v>599</v>
      </c>
      <c r="CR766">
        <v>46147</v>
      </c>
      <c r="CS766">
        <v>1</v>
      </c>
      <c r="CT766">
        <v>1</v>
      </c>
      <c r="CV766">
        <v>1</v>
      </c>
      <c r="CX766">
        <v>8.1018518518518516E-5</v>
      </c>
      <c r="CY766">
        <v>8.1018518518518516E-5</v>
      </c>
      <c r="CZ766">
        <v>0.31701388888888887</v>
      </c>
      <c r="DA766">
        <v>9.3645833333333331E-2</v>
      </c>
      <c r="DB766">
        <v>185</v>
      </c>
      <c r="DC766">
        <v>344</v>
      </c>
      <c r="DD766">
        <v>39</v>
      </c>
      <c r="DE766" t="s">
        <v>711</v>
      </c>
      <c r="DF766">
        <v>7064</v>
      </c>
      <c r="DG766">
        <v>0.21079999999999999</v>
      </c>
      <c r="DO766">
        <v>60</v>
      </c>
    </row>
    <row r="767" spans="93:120" x14ac:dyDescent="0.25">
      <c r="CO767" t="s">
        <v>637</v>
      </c>
      <c r="CP767" t="s">
        <v>604</v>
      </c>
      <c r="CQ767" t="s">
        <v>566</v>
      </c>
      <c r="CR767">
        <v>46156</v>
      </c>
      <c r="CS767">
        <v>1</v>
      </c>
      <c r="CT767">
        <v>1</v>
      </c>
      <c r="CU767">
        <v>1</v>
      </c>
      <c r="CX767">
        <v>9.5370370370370366E-3</v>
      </c>
      <c r="CY767">
        <v>9.5370370370370366E-3</v>
      </c>
      <c r="CZ767">
        <v>0.14483796296296297</v>
      </c>
      <c r="DA767">
        <v>0.17809027777777778</v>
      </c>
      <c r="DB767">
        <v>131</v>
      </c>
      <c r="DC767">
        <v>247</v>
      </c>
      <c r="DD767">
        <v>41</v>
      </c>
      <c r="DE767" t="s">
        <v>911</v>
      </c>
      <c r="DF767">
        <v>9703</v>
      </c>
      <c r="DG767">
        <v>0.313</v>
      </c>
      <c r="DO767">
        <v>60</v>
      </c>
    </row>
    <row r="768" spans="93:120" x14ac:dyDescent="0.25">
      <c r="CO768" t="s">
        <v>637</v>
      </c>
      <c r="CP768" t="s">
        <v>604</v>
      </c>
      <c r="CQ768" t="s">
        <v>566</v>
      </c>
      <c r="CR768">
        <v>46161</v>
      </c>
      <c r="CS768">
        <v>1</v>
      </c>
      <c r="CT768">
        <v>1</v>
      </c>
      <c r="CU768">
        <v>1</v>
      </c>
      <c r="CX768">
        <v>4.7222222222222223E-3</v>
      </c>
      <c r="CY768">
        <v>4.7222222222222223E-3</v>
      </c>
      <c r="CZ768">
        <v>0.18440972222222221</v>
      </c>
      <c r="DA768">
        <v>0.17598379629629629</v>
      </c>
      <c r="DB768">
        <v>165</v>
      </c>
      <c r="DC768">
        <v>267</v>
      </c>
      <c r="DD768">
        <v>44</v>
      </c>
      <c r="DE768" t="s">
        <v>912</v>
      </c>
      <c r="DF768">
        <v>14290</v>
      </c>
      <c r="DG768">
        <v>0.26669999999999999</v>
      </c>
      <c r="DO768">
        <v>60</v>
      </c>
    </row>
    <row r="769" spans="93:120" x14ac:dyDescent="0.25">
      <c r="CO769" t="s">
        <v>637</v>
      </c>
      <c r="CP769" t="s">
        <v>604</v>
      </c>
      <c r="CQ769" t="s">
        <v>48</v>
      </c>
      <c r="CR769">
        <v>46161</v>
      </c>
      <c r="CS769">
        <v>1</v>
      </c>
      <c r="CT769">
        <v>1</v>
      </c>
      <c r="CU769">
        <v>1</v>
      </c>
      <c r="CX769">
        <v>5.2314814814814811E-3</v>
      </c>
      <c r="CY769">
        <v>5.2314814814814811E-3</v>
      </c>
      <c r="CZ769">
        <v>0.22113425925925925</v>
      </c>
      <c r="DA769">
        <v>0.1315625</v>
      </c>
      <c r="DB769">
        <v>109</v>
      </c>
      <c r="DC769">
        <v>152</v>
      </c>
      <c r="DD769">
        <v>31</v>
      </c>
      <c r="DE769" t="s">
        <v>913</v>
      </c>
      <c r="DF769">
        <v>17433</v>
      </c>
      <c r="DG769">
        <v>0.28439999999999999</v>
      </c>
      <c r="DO769">
        <v>60</v>
      </c>
    </row>
    <row r="770" spans="93:120" x14ac:dyDescent="0.25">
      <c r="CO770" t="s">
        <v>637</v>
      </c>
      <c r="CP770" t="s">
        <v>604</v>
      </c>
      <c r="CQ770" t="s">
        <v>601</v>
      </c>
      <c r="CR770">
        <v>46157</v>
      </c>
      <c r="CS770">
        <v>1</v>
      </c>
      <c r="CT770">
        <v>1</v>
      </c>
      <c r="CU770">
        <v>1</v>
      </c>
      <c r="CX770">
        <v>2.2662037037037036E-2</v>
      </c>
      <c r="CY770">
        <v>2.2662037037037036E-2</v>
      </c>
      <c r="CZ770">
        <v>0.21144675925925926</v>
      </c>
      <c r="DA770">
        <v>8.2650462962962967E-2</v>
      </c>
      <c r="DB770">
        <v>172</v>
      </c>
      <c r="DC770">
        <v>254</v>
      </c>
      <c r="DD770">
        <v>69</v>
      </c>
      <c r="DE770" t="s">
        <v>914</v>
      </c>
      <c r="DF770">
        <v>7037</v>
      </c>
      <c r="DG770">
        <v>0.4012</v>
      </c>
      <c r="DH770">
        <v>3</v>
      </c>
      <c r="DI770">
        <v>4.3499999999999997E-2</v>
      </c>
      <c r="DJ770">
        <v>995</v>
      </c>
      <c r="DK770">
        <v>332</v>
      </c>
      <c r="DL770">
        <v>250</v>
      </c>
      <c r="DM770">
        <v>0.25130000000000002</v>
      </c>
      <c r="DN770">
        <v>5.6599999999999998E-2</v>
      </c>
      <c r="DO770">
        <v>60</v>
      </c>
      <c r="DP770">
        <v>250</v>
      </c>
    </row>
    <row r="771" spans="93:120" x14ac:dyDescent="0.25">
      <c r="CO771" t="s">
        <v>637</v>
      </c>
      <c r="CP771" t="s">
        <v>604</v>
      </c>
      <c r="CQ771" t="s">
        <v>601</v>
      </c>
      <c r="CR771">
        <v>46161</v>
      </c>
      <c r="CS771">
        <v>1</v>
      </c>
      <c r="CT771">
        <v>1</v>
      </c>
      <c r="CU771">
        <v>1</v>
      </c>
      <c r="CX771">
        <v>2.193287037037037E-2</v>
      </c>
      <c r="CY771">
        <v>2.193287037037037E-2</v>
      </c>
      <c r="CZ771">
        <v>0.19421296296296298</v>
      </c>
      <c r="DA771">
        <v>0.14884259259259258</v>
      </c>
      <c r="DB771">
        <v>158</v>
      </c>
      <c r="DC771">
        <v>189</v>
      </c>
      <c r="DD771">
        <v>49</v>
      </c>
      <c r="DE771" t="s">
        <v>915</v>
      </c>
      <c r="DF771">
        <v>11392</v>
      </c>
      <c r="DG771">
        <v>0.31009999999999999</v>
      </c>
      <c r="DO771">
        <v>60</v>
      </c>
    </row>
    <row r="772" spans="93:120" x14ac:dyDescent="0.25">
      <c r="CO772" t="s">
        <v>637</v>
      </c>
      <c r="CP772" t="s">
        <v>3</v>
      </c>
      <c r="CQ772" t="s">
        <v>85</v>
      </c>
      <c r="CR772">
        <v>46156</v>
      </c>
      <c r="CS772">
        <v>1</v>
      </c>
      <c r="CT772">
        <v>1</v>
      </c>
      <c r="CV772">
        <v>1</v>
      </c>
      <c r="CX772">
        <v>1.9675925925925926E-4</v>
      </c>
      <c r="CY772">
        <v>1.9675925925925926E-4</v>
      </c>
      <c r="CZ772">
        <v>0.16944444444444445</v>
      </c>
      <c r="DA772">
        <v>0.16064814814814815</v>
      </c>
      <c r="DB772">
        <v>95</v>
      </c>
      <c r="DC772">
        <v>204</v>
      </c>
      <c r="DD772">
        <v>36</v>
      </c>
      <c r="DE772" t="s">
        <v>797</v>
      </c>
      <c r="DF772">
        <v>42239</v>
      </c>
      <c r="DG772">
        <v>0.37890000000000001</v>
      </c>
      <c r="DO772">
        <v>60</v>
      </c>
    </row>
    <row r="773" spans="93:120" x14ac:dyDescent="0.25">
      <c r="CO773" t="s">
        <v>637</v>
      </c>
      <c r="CP773" t="s">
        <v>3</v>
      </c>
      <c r="CQ773" t="s">
        <v>85</v>
      </c>
      <c r="CR773">
        <v>46163</v>
      </c>
      <c r="CS773">
        <v>1</v>
      </c>
      <c r="CT773">
        <v>1</v>
      </c>
      <c r="CU773">
        <v>1</v>
      </c>
      <c r="CX773">
        <v>6.7025462962962967E-2</v>
      </c>
      <c r="CY773">
        <v>6.7025462962962967E-2</v>
      </c>
      <c r="CZ773">
        <v>0.16945601851851852</v>
      </c>
      <c r="DA773">
        <v>0.12100694444444444</v>
      </c>
      <c r="DB773">
        <v>66</v>
      </c>
      <c r="DC773">
        <v>156</v>
      </c>
      <c r="DD773">
        <v>26</v>
      </c>
      <c r="DE773" t="s">
        <v>714</v>
      </c>
      <c r="DF773">
        <v>33788</v>
      </c>
      <c r="DG773">
        <v>0.39389999999999997</v>
      </c>
      <c r="DO773">
        <v>60</v>
      </c>
    </row>
    <row r="774" spans="93:120" x14ac:dyDescent="0.25">
      <c r="CO774" t="s">
        <v>637</v>
      </c>
      <c r="CP774" t="s">
        <v>3</v>
      </c>
      <c r="CQ774" t="s">
        <v>174</v>
      </c>
      <c r="CR774">
        <v>46156</v>
      </c>
      <c r="CS774">
        <v>1</v>
      </c>
      <c r="CT774">
        <v>1</v>
      </c>
      <c r="CV774">
        <v>1</v>
      </c>
      <c r="CX774">
        <v>2.3148148148148147E-5</v>
      </c>
      <c r="CY774">
        <v>2.3148148148148147E-5</v>
      </c>
      <c r="CZ774">
        <v>0.10089120370370371</v>
      </c>
      <c r="DA774">
        <v>1.5949074074074074E-2</v>
      </c>
      <c r="DB774">
        <v>69</v>
      </c>
      <c r="DC774">
        <v>92</v>
      </c>
      <c r="DD774">
        <v>12</v>
      </c>
      <c r="DE774" t="s">
        <v>706</v>
      </c>
      <c r="DF774">
        <v>19490</v>
      </c>
      <c r="DG774">
        <v>0.1739</v>
      </c>
      <c r="DO774">
        <v>60</v>
      </c>
    </row>
    <row r="775" spans="93:120" x14ac:dyDescent="0.25">
      <c r="CO775" t="s">
        <v>637</v>
      </c>
      <c r="CP775" t="s">
        <v>3</v>
      </c>
      <c r="CQ775" t="s">
        <v>32</v>
      </c>
      <c r="CR775">
        <v>46156</v>
      </c>
      <c r="CS775">
        <v>1</v>
      </c>
      <c r="CT775">
        <v>1</v>
      </c>
      <c r="CV775">
        <v>1</v>
      </c>
      <c r="CX775">
        <v>1.7361111111111112E-4</v>
      </c>
      <c r="CY775">
        <v>1.7361111111111112E-4</v>
      </c>
      <c r="CZ775">
        <v>0.16305555555555556</v>
      </c>
      <c r="DA775">
        <v>0.15732638888888889</v>
      </c>
      <c r="DB775">
        <v>87</v>
      </c>
      <c r="DC775">
        <v>184</v>
      </c>
      <c r="DD775">
        <v>21</v>
      </c>
      <c r="DE775" t="s">
        <v>820</v>
      </c>
      <c r="DF775">
        <v>20207</v>
      </c>
      <c r="DG775">
        <v>0.2414</v>
      </c>
      <c r="DO775">
        <v>60</v>
      </c>
    </row>
    <row r="776" spans="93:120" x14ac:dyDescent="0.25">
      <c r="CO776" t="s">
        <v>637</v>
      </c>
      <c r="CP776" t="s">
        <v>3</v>
      </c>
      <c r="CQ776" t="s">
        <v>96</v>
      </c>
      <c r="CR776">
        <v>46162</v>
      </c>
      <c r="CS776">
        <v>1</v>
      </c>
      <c r="CT776">
        <v>1</v>
      </c>
      <c r="CV776">
        <v>1</v>
      </c>
      <c r="CX776">
        <v>0</v>
      </c>
      <c r="CY776">
        <v>0</v>
      </c>
      <c r="CZ776">
        <v>0.26501157407407405</v>
      </c>
      <c r="DA776">
        <v>0.13190972222222222</v>
      </c>
      <c r="DB776">
        <v>117</v>
      </c>
      <c r="DC776">
        <v>253</v>
      </c>
      <c r="DD776">
        <v>41</v>
      </c>
      <c r="DE776" t="s">
        <v>916</v>
      </c>
      <c r="DF776">
        <v>20961</v>
      </c>
      <c r="DG776">
        <v>0.35039999999999999</v>
      </c>
      <c r="DH776">
        <v>1</v>
      </c>
      <c r="DI776">
        <v>2.4400000000000002E-2</v>
      </c>
      <c r="DJ776">
        <v>500</v>
      </c>
      <c r="DK776">
        <v>500</v>
      </c>
      <c r="DL776">
        <v>500</v>
      </c>
      <c r="DM776">
        <v>1</v>
      </c>
      <c r="DO776">
        <v>60</v>
      </c>
      <c r="DP776">
        <v>500</v>
      </c>
    </row>
    <row r="777" spans="93:120" x14ac:dyDescent="0.25">
      <c r="CO777" t="s">
        <v>637</v>
      </c>
      <c r="CP777" t="s">
        <v>3</v>
      </c>
      <c r="CQ777" t="s">
        <v>29</v>
      </c>
      <c r="CR777">
        <v>46160</v>
      </c>
      <c r="CS777">
        <v>1</v>
      </c>
      <c r="CT777">
        <v>1</v>
      </c>
      <c r="CU777">
        <v>1</v>
      </c>
      <c r="CX777">
        <v>2.2060185185185186E-2</v>
      </c>
      <c r="CY777">
        <v>2.2060185185185186E-2</v>
      </c>
      <c r="CZ777">
        <v>0.19107638888888889</v>
      </c>
      <c r="DA777">
        <v>0.12730324074074073</v>
      </c>
      <c r="DB777">
        <v>71</v>
      </c>
      <c r="DC777">
        <v>133</v>
      </c>
      <c r="DD777">
        <v>32</v>
      </c>
      <c r="DE777">
        <v>2</v>
      </c>
      <c r="DF777">
        <v>15908</v>
      </c>
      <c r="DG777">
        <v>0.45069999999999999</v>
      </c>
      <c r="DH777">
        <v>2</v>
      </c>
      <c r="DI777">
        <v>6.25E-2</v>
      </c>
      <c r="DJ777">
        <v>4700</v>
      </c>
      <c r="DK777">
        <v>2350</v>
      </c>
      <c r="DL777">
        <v>4700</v>
      </c>
      <c r="DM777">
        <v>1</v>
      </c>
      <c r="DN777">
        <v>0.10920000000000001</v>
      </c>
      <c r="DO777">
        <v>60</v>
      </c>
      <c r="DP777">
        <v>2350</v>
      </c>
    </row>
    <row r="778" spans="93:120" x14ac:dyDescent="0.25">
      <c r="CO778" t="s">
        <v>637</v>
      </c>
      <c r="CP778" t="s">
        <v>3</v>
      </c>
      <c r="CQ778" t="s">
        <v>79</v>
      </c>
      <c r="CR778">
        <v>46163</v>
      </c>
      <c r="CS778">
        <v>1</v>
      </c>
      <c r="CT778">
        <v>1</v>
      </c>
      <c r="CX778">
        <v>3.7962962962962963E-3</v>
      </c>
      <c r="CY778">
        <v>3.7962962962962963E-3</v>
      </c>
      <c r="CZ778">
        <v>0.18319444444444444</v>
      </c>
      <c r="DA778">
        <v>0.16060185185185186</v>
      </c>
      <c r="DB778">
        <v>54</v>
      </c>
      <c r="DC778">
        <v>114</v>
      </c>
      <c r="DD778">
        <v>18</v>
      </c>
      <c r="DE778" t="s">
        <v>718</v>
      </c>
      <c r="DF778">
        <v>33791</v>
      </c>
      <c r="DG778">
        <v>0.33329999999999999</v>
      </c>
      <c r="DO778">
        <v>60</v>
      </c>
    </row>
    <row r="779" spans="93:120" x14ac:dyDescent="0.25">
      <c r="CO779" t="s">
        <v>637</v>
      </c>
      <c r="CP779" t="s">
        <v>2</v>
      </c>
      <c r="CQ779" t="s">
        <v>24</v>
      </c>
      <c r="CR779">
        <v>46169</v>
      </c>
      <c r="CS779">
        <v>1</v>
      </c>
      <c r="CT779">
        <v>1</v>
      </c>
      <c r="CU779">
        <v>1</v>
      </c>
      <c r="CX779">
        <v>9.525462962962963E-3</v>
      </c>
      <c r="CY779">
        <v>9.525462962962963E-3</v>
      </c>
      <c r="CZ779">
        <v>0.19930555555555557</v>
      </c>
      <c r="DA779">
        <v>0.14133101851851851</v>
      </c>
      <c r="DB779">
        <v>43</v>
      </c>
      <c r="DC779">
        <v>93</v>
      </c>
      <c r="DD779">
        <v>24</v>
      </c>
      <c r="DE779" t="s">
        <v>739</v>
      </c>
      <c r="DF779">
        <v>41558</v>
      </c>
      <c r="DG779">
        <v>0.55810000000000004</v>
      </c>
      <c r="DH779">
        <v>1</v>
      </c>
      <c r="DI779">
        <v>4.1700000000000001E-2</v>
      </c>
      <c r="DJ779">
        <v>360</v>
      </c>
      <c r="DK779">
        <v>360</v>
      </c>
      <c r="DO779">
        <v>58</v>
      </c>
    </row>
    <row r="780" spans="93:120" x14ac:dyDescent="0.25">
      <c r="CO780" t="s">
        <v>637</v>
      </c>
      <c r="CP780" t="s">
        <v>2</v>
      </c>
      <c r="CQ780" t="s">
        <v>13</v>
      </c>
      <c r="CR780">
        <v>46149</v>
      </c>
      <c r="CS780">
        <v>1</v>
      </c>
      <c r="CT780">
        <v>1</v>
      </c>
      <c r="CU780">
        <v>1</v>
      </c>
      <c r="CX780">
        <v>2.4120370370370372E-2</v>
      </c>
      <c r="CY780">
        <v>2.4120370370370372E-2</v>
      </c>
      <c r="CZ780">
        <v>0.1865162037037037</v>
      </c>
      <c r="DA780">
        <v>8.7187500000000001E-2</v>
      </c>
      <c r="DB780">
        <v>61</v>
      </c>
      <c r="DC780">
        <v>134</v>
      </c>
      <c r="DD780">
        <v>13</v>
      </c>
      <c r="DE780" t="s">
        <v>707</v>
      </c>
      <c r="DF780">
        <v>18003</v>
      </c>
      <c r="DG780">
        <v>0.21310000000000001</v>
      </c>
      <c r="DH780">
        <v>1</v>
      </c>
      <c r="DI780">
        <v>7.6899999999999996E-2</v>
      </c>
      <c r="DJ780">
        <v>1500</v>
      </c>
      <c r="DK780">
        <v>1500</v>
      </c>
      <c r="DO780">
        <v>58</v>
      </c>
    </row>
    <row r="781" spans="93:120" x14ac:dyDescent="0.25">
      <c r="CO781" t="s">
        <v>637</v>
      </c>
      <c r="CP781" t="s">
        <v>2</v>
      </c>
      <c r="CQ781" t="s">
        <v>42</v>
      </c>
      <c r="CR781">
        <v>46147</v>
      </c>
      <c r="CS781">
        <v>1</v>
      </c>
      <c r="CT781">
        <v>1</v>
      </c>
      <c r="CU781">
        <v>1</v>
      </c>
      <c r="CX781">
        <v>1.1539351851851851E-2</v>
      </c>
      <c r="CY781">
        <v>1.1539351851851851E-2</v>
      </c>
      <c r="CZ781">
        <v>0.27336805555555554</v>
      </c>
      <c r="DA781">
        <v>0.12136574074074075</v>
      </c>
      <c r="DB781">
        <v>92</v>
      </c>
      <c r="DC781">
        <v>168</v>
      </c>
      <c r="DD781">
        <v>25</v>
      </c>
      <c r="DE781">
        <v>2.4</v>
      </c>
      <c r="DF781">
        <v>19492</v>
      </c>
      <c r="DG781">
        <v>0.2717</v>
      </c>
      <c r="DH781">
        <v>1</v>
      </c>
      <c r="DI781">
        <v>0.04</v>
      </c>
      <c r="DJ781">
        <v>200</v>
      </c>
      <c r="DK781">
        <v>200</v>
      </c>
      <c r="DO781">
        <v>58</v>
      </c>
    </row>
    <row r="782" spans="93:120" x14ac:dyDescent="0.25">
      <c r="CO782" t="s">
        <v>637</v>
      </c>
      <c r="CP782" t="s">
        <v>2</v>
      </c>
      <c r="CQ782" t="s">
        <v>42</v>
      </c>
      <c r="CR782">
        <v>46161</v>
      </c>
      <c r="CS782">
        <v>1</v>
      </c>
      <c r="CT782">
        <v>1</v>
      </c>
      <c r="CU782">
        <v>1</v>
      </c>
      <c r="CX782">
        <v>2.6539351851851852E-2</v>
      </c>
      <c r="CY782">
        <v>2.6539351851851852E-2</v>
      </c>
      <c r="CZ782">
        <v>0.19488425925925926</v>
      </c>
      <c r="DA782">
        <v>0.12857638888888889</v>
      </c>
      <c r="DB782">
        <v>86</v>
      </c>
      <c r="DC782">
        <v>156</v>
      </c>
      <c r="DD782">
        <v>22</v>
      </c>
      <c r="DE782" t="s">
        <v>698</v>
      </c>
      <c r="DF782">
        <v>25706</v>
      </c>
      <c r="DG782">
        <v>0.25580000000000003</v>
      </c>
      <c r="DO782">
        <v>58</v>
      </c>
    </row>
    <row r="783" spans="93:120" x14ac:dyDescent="0.25">
      <c r="CO783" t="s">
        <v>637</v>
      </c>
      <c r="CP783" t="s">
        <v>2</v>
      </c>
      <c r="CQ783" t="s">
        <v>37</v>
      </c>
      <c r="CR783">
        <v>46161</v>
      </c>
      <c r="CS783">
        <v>1</v>
      </c>
      <c r="CT783">
        <v>1</v>
      </c>
      <c r="CU783">
        <v>1</v>
      </c>
      <c r="CX783">
        <v>1.0717592592592593E-2</v>
      </c>
      <c r="CY783">
        <v>1.0717592592592593E-2</v>
      </c>
      <c r="CZ783">
        <v>0.21525462962962963</v>
      </c>
      <c r="DA783">
        <v>0.12542824074074074</v>
      </c>
      <c r="DB783">
        <v>91</v>
      </c>
      <c r="DC783">
        <v>124</v>
      </c>
      <c r="DD783">
        <v>15</v>
      </c>
      <c r="DE783" t="s">
        <v>745</v>
      </c>
      <c r="DF783">
        <v>24837</v>
      </c>
      <c r="DG783">
        <v>0.1648</v>
      </c>
      <c r="DO783">
        <v>58</v>
      </c>
    </row>
    <row r="784" spans="93:120" x14ac:dyDescent="0.25">
      <c r="CO784" t="s">
        <v>637</v>
      </c>
      <c r="CP784" t="s">
        <v>2</v>
      </c>
      <c r="CQ784" t="s">
        <v>31</v>
      </c>
      <c r="CR784">
        <v>46154</v>
      </c>
      <c r="CS784">
        <v>1</v>
      </c>
      <c r="CT784">
        <v>1</v>
      </c>
      <c r="CV784">
        <v>1</v>
      </c>
      <c r="CX784">
        <v>6.9444444444444444E-5</v>
      </c>
      <c r="CY784">
        <v>6.9444444444444444E-5</v>
      </c>
      <c r="CZ784">
        <v>0.3087037037037037</v>
      </c>
      <c r="DA784">
        <v>0.10425925925925926</v>
      </c>
      <c r="DB784">
        <v>87</v>
      </c>
      <c r="DC784">
        <v>140</v>
      </c>
      <c r="DD784">
        <v>16</v>
      </c>
      <c r="DE784">
        <v>2</v>
      </c>
      <c r="DF784">
        <v>15660</v>
      </c>
      <c r="DG784">
        <v>0.18390000000000001</v>
      </c>
      <c r="DH784">
        <v>1</v>
      </c>
      <c r="DI784">
        <v>6.25E-2</v>
      </c>
      <c r="DJ784">
        <v>250</v>
      </c>
      <c r="DK784">
        <v>250</v>
      </c>
      <c r="DO784">
        <v>58</v>
      </c>
    </row>
    <row r="785" spans="93:120" x14ac:dyDescent="0.25">
      <c r="CO785" t="s">
        <v>637</v>
      </c>
      <c r="CP785" t="s">
        <v>2</v>
      </c>
      <c r="CQ785" t="s">
        <v>25</v>
      </c>
      <c r="CR785">
        <v>46161</v>
      </c>
      <c r="CS785">
        <v>1</v>
      </c>
      <c r="CT785">
        <v>1</v>
      </c>
      <c r="CU785">
        <v>1</v>
      </c>
      <c r="CX785">
        <v>0.16043981481481481</v>
      </c>
      <c r="CY785">
        <v>0.16043981481481481</v>
      </c>
      <c r="CZ785">
        <v>0.10050925925925926</v>
      </c>
      <c r="DA785">
        <v>0.14303240740740741</v>
      </c>
      <c r="DB785">
        <v>46</v>
      </c>
      <c r="DC785">
        <v>77</v>
      </c>
      <c r="DD785">
        <v>10</v>
      </c>
      <c r="DE785">
        <v>1.5</v>
      </c>
      <c r="DF785">
        <v>23431</v>
      </c>
      <c r="DG785">
        <v>0.21740000000000001</v>
      </c>
      <c r="DO785">
        <v>58</v>
      </c>
    </row>
    <row r="786" spans="93:120" x14ac:dyDescent="0.25">
      <c r="CO786" t="s">
        <v>637</v>
      </c>
      <c r="CP786" t="s">
        <v>2</v>
      </c>
      <c r="CQ786" t="s">
        <v>10</v>
      </c>
      <c r="CR786">
        <v>46147</v>
      </c>
      <c r="CS786">
        <v>1</v>
      </c>
      <c r="CT786">
        <v>1</v>
      </c>
      <c r="CV786">
        <v>1</v>
      </c>
      <c r="CX786">
        <v>2.6620370370370372E-4</v>
      </c>
      <c r="CY786">
        <v>2.6620370370370372E-4</v>
      </c>
      <c r="CZ786">
        <v>0.31887731481481479</v>
      </c>
      <c r="DA786">
        <v>9.1932870370370373E-2</v>
      </c>
      <c r="DB786">
        <v>171</v>
      </c>
      <c r="DC786">
        <v>302</v>
      </c>
      <c r="DD786">
        <v>37</v>
      </c>
      <c r="DE786" t="s">
        <v>917</v>
      </c>
      <c r="DF786">
        <v>34469</v>
      </c>
      <c r="DG786">
        <v>0.21640000000000001</v>
      </c>
      <c r="DH786">
        <v>1</v>
      </c>
      <c r="DI786">
        <v>2.7E-2</v>
      </c>
      <c r="DJ786">
        <v>420</v>
      </c>
      <c r="DK786">
        <v>420</v>
      </c>
      <c r="DO786">
        <v>58</v>
      </c>
    </row>
    <row r="787" spans="93:120" x14ac:dyDescent="0.25">
      <c r="CO787" t="s">
        <v>637</v>
      </c>
      <c r="CP787" t="s">
        <v>2</v>
      </c>
      <c r="CQ787" t="s">
        <v>10</v>
      </c>
      <c r="CR787">
        <v>46155</v>
      </c>
      <c r="CS787">
        <v>1</v>
      </c>
      <c r="CT787">
        <v>1</v>
      </c>
      <c r="CV787">
        <v>1</v>
      </c>
      <c r="CX787">
        <v>3.4722222222222222E-5</v>
      </c>
      <c r="CY787">
        <v>3.4722222222222222E-5</v>
      </c>
      <c r="CZ787">
        <v>0.20780092592592592</v>
      </c>
      <c r="DA787">
        <v>0.13180555555555556</v>
      </c>
      <c r="DB787">
        <v>119</v>
      </c>
      <c r="DC787">
        <v>217</v>
      </c>
      <c r="DD787">
        <v>23</v>
      </c>
      <c r="DE787" t="s">
        <v>750</v>
      </c>
      <c r="DF787">
        <v>23709</v>
      </c>
      <c r="DG787">
        <v>0.1933</v>
      </c>
      <c r="DH787">
        <v>2</v>
      </c>
      <c r="DI787">
        <v>8.6999999999999994E-2</v>
      </c>
      <c r="DJ787">
        <v>570</v>
      </c>
      <c r="DK787">
        <v>285</v>
      </c>
      <c r="DL787">
        <v>150</v>
      </c>
      <c r="DM787">
        <v>0.26319999999999999</v>
      </c>
      <c r="DN787">
        <v>5.4199999999999998E-2</v>
      </c>
      <c r="DO787">
        <v>58</v>
      </c>
      <c r="DP787">
        <v>150</v>
      </c>
    </row>
    <row r="788" spans="93:120" x14ac:dyDescent="0.25">
      <c r="CO788" t="s">
        <v>637</v>
      </c>
      <c r="CP788" t="s">
        <v>6</v>
      </c>
      <c r="CQ788" t="s">
        <v>35</v>
      </c>
      <c r="CR788">
        <v>46150</v>
      </c>
      <c r="CS788">
        <v>1</v>
      </c>
      <c r="CT788">
        <v>1</v>
      </c>
      <c r="CV788">
        <v>1</v>
      </c>
      <c r="CX788">
        <v>5.7870370370370373E-5</v>
      </c>
      <c r="CY788">
        <v>5.7870370370370373E-5</v>
      </c>
      <c r="CZ788">
        <v>0.22890046296296296</v>
      </c>
      <c r="DA788">
        <v>8.6435185185185184E-2</v>
      </c>
      <c r="DB788">
        <v>90</v>
      </c>
      <c r="DC788">
        <v>144</v>
      </c>
      <c r="DD788">
        <v>10</v>
      </c>
      <c r="DE788">
        <v>1.5</v>
      </c>
      <c r="DF788">
        <v>20938</v>
      </c>
      <c r="DG788">
        <v>0.1111</v>
      </c>
      <c r="DH788">
        <v>1</v>
      </c>
      <c r="DI788">
        <v>0.1</v>
      </c>
      <c r="DJ788">
        <v>548</v>
      </c>
      <c r="DK788">
        <v>548</v>
      </c>
      <c r="DO788">
        <v>58</v>
      </c>
    </row>
    <row r="789" spans="93:120" x14ac:dyDescent="0.25">
      <c r="CO789" t="s">
        <v>637</v>
      </c>
      <c r="CP789" t="s">
        <v>6</v>
      </c>
      <c r="CQ789" t="s">
        <v>11</v>
      </c>
      <c r="CR789">
        <v>46150</v>
      </c>
      <c r="CS789">
        <v>1</v>
      </c>
      <c r="CT789">
        <v>1</v>
      </c>
      <c r="CU789">
        <v>1</v>
      </c>
      <c r="CX789">
        <v>9.9189814814814817E-3</v>
      </c>
      <c r="CY789">
        <v>9.9189814814814817E-3</v>
      </c>
      <c r="CZ789">
        <v>0.16240740740740742</v>
      </c>
      <c r="DA789">
        <v>0.11336805555555556</v>
      </c>
      <c r="DB789">
        <v>83</v>
      </c>
      <c r="DC789">
        <v>184</v>
      </c>
      <c r="DD789">
        <v>19</v>
      </c>
      <c r="DE789" t="s">
        <v>724</v>
      </c>
      <c r="DF789">
        <v>26625</v>
      </c>
      <c r="DG789">
        <v>0.22889999999999999</v>
      </c>
      <c r="DH789">
        <v>2</v>
      </c>
      <c r="DI789">
        <v>0.1053</v>
      </c>
      <c r="DJ789">
        <v>7150</v>
      </c>
      <c r="DK789">
        <v>3575</v>
      </c>
      <c r="DL789">
        <v>5500</v>
      </c>
      <c r="DM789">
        <v>0.76919999999999999</v>
      </c>
      <c r="DN789">
        <v>9.1899999999999996E-2</v>
      </c>
      <c r="DO789">
        <v>58</v>
      </c>
      <c r="DP789">
        <v>5500</v>
      </c>
    </row>
    <row r="790" spans="93:120" x14ac:dyDescent="0.25">
      <c r="CO790" t="s">
        <v>637</v>
      </c>
      <c r="CP790" t="s">
        <v>6</v>
      </c>
      <c r="CQ790" t="s">
        <v>11</v>
      </c>
      <c r="CR790">
        <v>46167</v>
      </c>
      <c r="CS790">
        <v>1</v>
      </c>
      <c r="CT790">
        <v>1</v>
      </c>
      <c r="CV790">
        <v>1</v>
      </c>
      <c r="CX790">
        <v>9.837962962962962E-4</v>
      </c>
      <c r="CY790">
        <v>9.837962962962962E-4</v>
      </c>
      <c r="CZ790">
        <v>0.17479166666666668</v>
      </c>
      <c r="DA790">
        <v>0.15957175925925926</v>
      </c>
      <c r="DB790">
        <v>118</v>
      </c>
      <c r="DC790">
        <v>199</v>
      </c>
      <c r="DD790">
        <v>35</v>
      </c>
      <c r="DE790" t="s">
        <v>885</v>
      </c>
      <c r="DF790">
        <v>9356</v>
      </c>
      <c r="DG790">
        <v>0.29659999999999997</v>
      </c>
      <c r="DH790">
        <v>1</v>
      </c>
      <c r="DI790">
        <v>2.86E-2</v>
      </c>
      <c r="DJ790">
        <v>500</v>
      </c>
      <c r="DK790">
        <v>500</v>
      </c>
      <c r="DO790">
        <v>58</v>
      </c>
    </row>
    <row r="791" spans="93:120" x14ac:dyDescent="0.25">
      <c r="CO791" t="s">
        <v>637</v>
      </c>
      <c r="CP791" t="s">
        <v>6</v>
      </c>
      <c r="CQ791" t="s">
        <v>34</v>
      </c>
      <c r="CR791">
        <v>46169</v>
      </c>
      <c r="CS791">
        <v>1</v>
      </c>
      <c r="CT791">
        <v>1</v>
      </c>
      <c r="CU791">
        <v>1</v>
      </c>
      <c r="CX791">
        <v>4.5138888888888885E-3</v>
      </c>
      <c r="CY791">
        <v>4.5138888888888885E-3</v>
      </c>
      <c r="CZ791">
        <v>0.19248842592592594</v>
      </c>
      <c r="DA791">
        <v>0.1487037037037037</v>
      </c>
      <c r="DB791">
        <v>169</v>
      </c>
      <c r="DC791">
        <v>180</v>
      </c>
      <c r="DD791">
        <v>10</v>
      </c>
      <c r="DE791">
        <v>1.8</v>
      </c>
      <c r="DF791">
        <v>19014</v>
      </c>
      <c r="DG791">
        <v>5.9200000000000003E-2</v>
      </c>
      <c r="DH791">
        <v>1</v>
      </c>
      <c r="DI791">
        <v>0.1</v>
      </c>
      <c r="DJ791">
        <v>3500</v>
      </c>
      <c r="DK791">
        <v>3500</v>
      </c>
      <c r="DO791">
        <v>58</v>
      </c>
    </row>
    <row r="792" spans="93:120" x14ac:dyDescent="0.25">
      <c r="CO792" t="s">
        <v>637</v>
      </c>
      <c r="CP792" t="s">
        <v>604</v>
      </c>
      <c r="CQ792" t="s">
        <v>41</v>
      </c>
      <c r="CR792">
        <v>46157</v>
      </c>
      <c r="CS792">
        <v>1</v>
      </c>
      <c r="CT792">
        <v>1</v>
      </c>
      <c r="CV792">
        <v>1</v>
      </c>
      <c r="CX792">
        <v>3.2407407407407406E-4</v>
      </c>
      <c r="CY792">
        <v>3.2407407407407406E-4</v>
      </c>
      <c r="CZ792">
        <v>0.22373842592592594</v>
      </c>
      <c r="DA792">
        <v>6.2743055555555552E-2</v>
      </c>
      <c r="DB792">
        <v>61</v>
      </c>
      <c r="DC792">
        <v>117</v>
      </c>
      <c r="DD792">
        <v>31</v>
      </c>
      <c r="DE792" t="s">
        <v>753</v>
      </c>
      <c r="DF792">
        <v>10296</v>
      </c>
      <c r="DG792">
        <v>0.50819999999999999</v>
      </c>
      <c r="DH792">
        <v>1</v>
      </c>
      <c r="DI792">
        <v>3.2300000000000002E-2</v>
      </c>
      <c r="DJ792">
        <v>302</v>
      </c>
      <c r="DK792">
        <v>302</v>
      </c>
      <c r="DO792">
        <v>58</v>
      </c>
    </row>
    <row r="793" spans="93:120" x14ac:dyDescent="0.25">
      <c r="CO793" t="s">
        <v>637</v>
      </c>
      <c r="CP793" t="s">
        <v>604</v>
      </c>
      <c r="CQ793" t="s">
        <v>495</v>
      </c>
      <c r="CR793">
        <v>46160</v>
      </c>
      <c r="CS793">
        <v>1</v>
      </c>
      <c r="CT793">
        <v>1</v>
      </c>
      <c r="CU793">
        <v>1</v>
      </c>
      <c r="CX793">
        <v>2.0682870370370369E-2</v>
      </c>
      <c r="CY793">
        <v>2.0682870370370369E-2</v>
      </c>
      <c r="CZ793">
        <v>0.16371527777777778</v>
      </c>
      <c r="DA793">
        <v>0.17042824074074073</v>
      </c>
      <c r="DB793">
        <v>57</v>
      </c>
      <c r="DC793">
        <v>137</v>
      </c>
      <c r="DD793">
        <v>19</v>
      </c>
      <c r="DE793" t="s">
        <v>794</v>
      </c>
      <c r="DF793">
        <v>28944</v>
      </c>
      <c r="DG793">
        <v>0.33329999999999999</v>
      </c>
      <c r="DH793">
        <v>2</v>
      </c>
      <c r="DI793">
        <v>0.1053</v>
      </c>
      <c r="DJ793">
        <v>3710</v>
      </c>
      <c r="DK793">
        <v>1855</v>
      </c>
      <c r="DL793">
        <v>2460</v>
      </c>
      <c r="DM793">
        <v>0.66310000000000002</v>
      </c>
      <c r="DN793">
        <v>0.1376</v>
      </c>
      <c r="DO793">
        <v>58</v>
      </c>
      <c r="DP793">
        <v>2460</v>
      </c>
    </row>
    <row r="794" spans="93:120" x14ac:dyDescent="0.25">
      <c r="CO794" t="s">
        <v>637</v>
      </c>
      <c r="CP794" t="s">
        <v>604</v>
      </c>
      <c r="CQ794" t="s">
        <v>549</v>
      </c>
      <c r="CR794">
        <v>46163</v>
      </c>
      <c r="CS794">
        <v>1</v>
      </c>
      <c r="CT794">
        <v>1</v>
      </c>
      <c r="CU794">
        <v>1</v>
      </c>
      <c r="CX794">
        <v>7.5347222222222222E-3</v>
      </c>
      <c r="CY794">
        <v>7.5347222222222222E-3</v>
      </c>
      <c r="CZ794">
        <v>0.16023148148148147</v>
      </c>
      <c r="DA794">
        <v>0.12858796296296296</v>
      </c>
      <c r="DB794">
        <v>116</v>
      </c>
      <c r="DC794">
        <v>218</v>
      </c>
      <c r="DD794">
        <v>27</v>
      </c>
      <c r="DE794" t="s">
        <v>677</v>
      </c>
      <c r="DF794">
        <v>9738</v>
      </c>
      <c r="DG794">
        <v>0.23280000000000001</v>
      </c>
      <c r="DO794">
        <v>58</v>
      </c>
    </row>
    <row r="795" spans="93:120" x14ac:dyDescent="0.25">
      <c r="CO795" t="s">
        <v>637</v>
      </c>
      <c r="CP795" t="s">
        <v>604</v>
      </c>
      <c r="CQ795" t="s">
        <v>566</v>
      </c>
      <c r="CR795">
        <v>46163</v>
      </c>
      <c r="CS795">
        <v>1</v>
      </c>
      <c r="CT795">
        <v>1</v>
      </c>
      <c r="CX795">
        <v>3.9930555555555552E-3</v>
      </c>
      <c r="CY795">
        <v>3.9930555555555552E-3</v>
      </c>
      <c r="CZ795">
        <v>0.14857638888888888</v>
      </c>
      <c r="DA795">
        <v>0.15900462962962963</v>
      </c>
      <c r="DB795">
        <v>139</v>
      </c>
      <c r="DC795">
        <v>221</v>
      </c>
      <c r="DD795">
        <v>37</v>
      </c>
      <c r="DE795" t="s">
        <v>918</v>
      </c>
      <c r="DF795">
        <v>10370</v>
      </c>
      <c r="DG795">
        <v>0.26619999999999999</v>
      </c>
      <c r="DO795">
        <v>58</v>
      </c>
    </row>
    <row r="796" spans="93:120" x14ac:dyDescent="0.25">
      <c r="CO796" t="s">
        <v>637</v>
      </c>
      <c r="CP796" t="s">
        <v>3</v>
      </c>
      <c r="CQ796" t="s">
        <v>96</v>
      </c>
      <c r="CR796">
        <v>46146</v>
      </c>
      <c r="CS796">
        <v>1</v>
      </c>
      <c r="CT796">
        <v>1</v>
      </c>
      <c r="CU796">
        <v>1</v>
      </c>
      <c r="CX796">
        <v>1.0833333333333334E-2</v>
      </c>
      <c r="CY796">
        <v>1.0833333333333334E-2</v>
      </c>
      <c r="CZ796">
        <v>0.2545486111111111</v>
      </c>
      <c r="DA796">
        <v>7.8206018518518522E-2</v>
      </c>
      <c r="DB796">
        <v>100</v>
      </c>
      <c r="DC796">
        <v>157</v>
      </c>
      <c r="DD796">
        <v>53</v>
      </c>
      <c r="DE796" t="s">
        <v>919</v>
      </c>
      <c r="DF796">
        <v>16340</v>
      </c>
      <c r="DG796">
        <v>0.53</v>
      </c>
      <c r="DH796">
        <v>6</v>
      </c>
      <c r="DI796">
        <v>0.1132</v>
      </c>
      <c r="DJ796">
        <v>3210</v>
      </c>
      <c r="DK796">
        <v>535</v>
      </c>
      <c r="DL796">
        <v>2401</v>
      </c>
      <c r="DM796">
        <v>0.748</v>
      </c>
      <c r="DN796">
        <v>1.5694999999999999</v>
      </c>
      <c r="DO796">
        <v>58</v>
      </c>
      <c r="DP796">
        <v>600</v>
      </c>
    </row>
    <row r="797" spans="93:120" x14ac:dyDescent="0.25">
      <c r="CO797" t="s">
        <v>637</v>
      </c>
      <c r="CP797" t="s">
        <v>3</v>
      </c>
      <c r="CQ797" t="s">
        <v>96</v>
      </c>
      <c r="CR797">
        <v>46148</v>
      </c>
      <c r="CS797">
        <v>1</v>
      </c>
      <c r="CT797">
        <v>1</v>
      </c>
      <c r="CU797">
        <v>1</v>
      </c>
      <c r="CX797">
        <v>4.1898148148148146E-3</v>
      </c>
      <c r="CY797">
        <v>4.1898148148148146E-3</v>
      </c>
      <c r="CZ797">
        <v>0.27386574074074072</v>
      </c>
      <c r="DA797">
        <v>9.0162037037037041E-2</v>
      </c>
      <c r="DB797">
        <v>95</v>
      </c>
      <c r="DC797">
        <v>219</v>
      </c>
      <c r="DD797">
        <v>31</v>
      </c>
      <c r="DE797" t="s">
        <v>920</v>
      </c>
      <c r="DF797">
        <v>11429</v>
      </c>
      <c r="DG797">
        <v>0.32629999999999998</v>
      </c>
      <c r="DH797">
        <v>2</v>
      </c>
      <c r="DI797">
        <v>6.4500000000000002E-2</v>
      </c>
      <c r="DJ797">
        <v>2870</v>
      </c>
      <c r="DK797">
        <v>1435</v>
      </c>
      <c r="DL797">
        <v>2500</v>
      </c>
      <c r="DM797">
        <v>0.87109999999999999</v>
      </c>
      <c r="DN797">
        <v>0.22550000000000001</v>
      </c>
      <c r="DO797">
        <v>58</v>
      </c>
      <c r="DP797">
        <v>2500</v>
      </c>
    </row>
    <row r="798" spans="93:120" x14ac:dyDescent="0.25">
      <c r="CO798" t="s">
        <v>637</v>
      </c>
      <c r="CP798" t="s">
        <v>2</v>
      </c>
      <c r="CQ798" t="s">
        <v>22</v>
      </c>
      <c r="CR798">
        <v>46163</v>
      </c>
      <c r="CS798">
        <v>1</v>
      </c>
      <c r="CT798">
        <v>1</v>
      </c>
      <c r="CX798">
        <v>3.7384259259259259E-3</v>
      </c>
      <c r="CY798">
        <v>3.7384259259259259E-3</v>
      </c>
      <c r="CZ798">
        <v>0.22043981481481481</v>
      </c>
      <c r="DA798">
        <v>0.11646990740740741</v>
      </c>
      <c r="DB798">
        <v>69</v>
      </c>
      <c r="DC798">
        <v>126</v>
      </c>
      <c r="DD798">
        <v>23</v>
      </c>
      <c r="DE798" t="s">
        <v>857</v>
      </c>
      <c r="DF798">
        <v>26231</v>
      </c>
      <c r="DG798">
        <v>0.33329999999999999</v>
      </c>
      <c r="DO798">
        <v>56</v>
      </c>
    </row>
    <row r="799" spans="93:120" x14ac:dyDescent="0.25">
      <c r="CO799" t="s">
        <v>637</v>
      </c>
      <c r="CP799" t="s">
        <v>2</v>
      </c>
      <c r="CQ799" t="s">
        <v>13</v>
      </c>
      <c r="CR799">
        <v>46147</v>
      </c>
      <c r="CS799">
        <v>1</v>
      </c>
      <c r="CT799">
        <v>1</v>
      </c>
      <c r="CV799">
        <v>1</v>
      </c>
      <c r="CX799">
        <v>4.6296296296296294E-5</v>
      </c>
      <c r="CY799">
        <v>4.6296296296296294E-5</v>
      </c>
      <c r="CZ799">
        <v>0.3268287037037037</v>
      </c>
      <c r="DA799">
        <v>8.1030092592592598E-2</v>
      </c>
      <c r="DB799">
        <v>95</v>
      </c>
      <c r="DC799">
        <v>215</v>
      </c>
      <c r="DD799">
        <v>26</v>
      </c>
      <c r="DE799" t="s">
        <v>887</v>
      </c>
      <c r="DF799">
        <v>16660</v>
      </c>
      <c r="DG799">
        <v>0.2737</v>
      </c>
      <c r="DO799">
        <v>56</v>
      </c>
    </row>
    <row r="800" spans="93:120" x14ac:dyDescent="0.25">
      <c r="CO800" t="s">
        <v>637</v>
      </c>
      <c r="CP800" t="s">
        <v>2</v>
      </c>
      <c r="CQ800" t="s">
        <v>13</v>
      </c>
      <c r="CR800">
        <v>46156</v>
      </c>
      <c r="CS800">
        <v>1</v>
      </c>
      <c r="CT800">
        <v>1</v>
      </c>
      <c r="CV800">
        <v>1</v>
      </c>
      <c r="CX800">
        <v>1.6203703703703703E-4</v>
      </c>
      <c r="CY800">
        <v>1.6203703703703703E-4</v>
      </c>
      <c r="CZ800">
        <v>0.21184027777777778</v>
      </c>
      <c r="DA800">
        <v>0.11104166666666666</v>
      </c>
      <c r="DB800">
        <v>82</v>
      </c>
      <c r="DC800">
        <v>184</v>
      </c>
      <c r="DD800">
        <v>21</v>
      </c>
      <c r="DE800">
        <v>2</v>
      </c>
      <c r="DF800">
        <v>18956</v>
      </c>
      <c r="DG800">
        <v>0.25609999999999999</v>
      </c>
      <c r="DO800">
        <v>56</v>
      </c>
    </row>
    <row r="801" spans="93:119" x14ac:dyDescent="0.25">
      <c r="CO801" t="s">
        <v>637</v>
      </c>
      <c r="CP801" t="s">
        <v>2</v>
      </c>
      <c r="CQ801" t="s">
        <v>13</v>
      </c>
      <c r="CR801">
        <v>46172</v>
      </c>
      <c r="CS801">
        <v>1</v>
      </c>
      <c r="CT801">
        <v>1</v>
      </c>
      <c r="CV801">
        <v>1</v>
      </c>
      <c r="CX801">
        <v>2.1759259259259258E-3</v>
      </c>
      <c r="CY801">
        <v>2.1759259259259258E-3</v>
      </c>
      <c r="CZ801">
        <v>0.13106481481481483</v>
      </c>
      <c r="DA801">
        <v>5.5555555555555552E-2</v>
      </c>
      <c r="DB801">
        <v>7</v>
      </c>
      <c r="DC801">
        <v>9</v>
      </c>
      <c r="DD801">
        <v>3</v>
      </c>
      <c r="DE801">
        <v>1</v>
      </c>
      <c r="DF801">
        <v>28481</v>
      </c>
      <c r="DG801">
        <v>0.42859999999999998</v>
      </c>
      <c r="DO801">
        <v>56</v>
      </c>
    </row>
    <row r="802" spans="93:119" x14ac:dyDescent="0.25">
      <c r="CO802" t="s">
        <v>637</v>
      </c>
      <c r="CP802" t="s">
        <v>2</v>
      </c>
      <c r="CQ802" t="s">
        <v>65</v>
      </c>
      <c r="CR802">
        <v>46149</v>
      </c>
      <c r="CS802">
        <v>1</v>
      </c>
      <c r="CT802">
        <v>1</v>
      </c>
      <c r="CV802">
        <v>1</v>
      </c>
      <c r="CX802">
        <v>1.3888888888888889E-4</v>
      </c>
      <c r="CY802">
        <v>1.3888888888888889E-4</v>
      </c>
      <c r="CZ802">
        <v>0.21046296296296296</v>
      </c>
      <c r="DA802">
        <v>8.0740740740740738E-2</v>
      </c>
      <c r="DB802">
        <v>55</v>
      </c>
      <c r="DC802">
        <v>106</v>
      </c>
      <c r="DD802">
        <v>16</v>
      </c>
      <c r="DE802">
        <v>1.4375</v>
      </c>
      <c r="DF802">
        <v>14846</v>
      </c>
      <c r="DG802">
        <v>0.29089999999999999</v>
      </c>
      <c r="DO802">
        <v>56</v>
      </c>
    </row>
    <row r="803" spans="93:119" x14ac:dyDescent="0.25">
      <c r="CO803" t="s">
        <v>637</v>
      </c>
      <c r="CP803" t="s">
        <v>2</v>
      </c>
      <c r="CQ803" t="s">
        <v>65</v>
      </c>
      <c r="CR803">
        <v>46156</v>
      </c>
      <c r="CS803">
        <v>1</v>
      </c>
      <c r="CT803">
        <v>1</v>
      </c>
      <c r="CV803">
        <v>1</v>
      </c>
      <c r="CX803">
        <v>1.273148148148148E-4</v>
      </c>
      <c r="CY803">
        <v>1.273148148148148E-4</v>
      </c>
      <c r="CZ803">
        <v>0.20825231481481482</v>
      </c>
      <c r="DA803">
        <v>0.13689814814814816</v>
      </c>
      <c r="DB803">
        <v>47</v>
      </c>
      <c r="DC803">
        <v>103</v>
      </c>
      <c r="DD803">
        <v>16</v>
      </c>
      <c r="DE803">
        <v>1.4375</v>
      </c>
      <c r="DF803">
        <v>15053</v>
      </c>
      <c r="DG803">
        <v>0.34039999999999998</v>
      </c>
      <c r="DO803">
        <v>56</v>
      </c>
    </row>
    <row r="804" spans="93:119" x14ac:dyDescent="0.25">
      <c r="CO804" t="s">
        <v>637</v>
      </c>
      <c r="CP804" t="s">
        <v>2</v>
      </c>
      <c r="CQ804" t="s">
        <v>65</v>
      </c>
      <c r="CR804">
        <v>46169</v>
      </c>
      <c r="CS804">
        <v>1</v>
      </c>
      <c r="CT804">
        <v>1</v>
      </c>
      <c r="CV804">
        <v>1</v>
      </c>
      <c r="CX804">
        <v>2.7777777777777778E-4</v>
      </c>
      <c r="CY804">
        <v>2.7777777777777778E-4</v>
      </c>
      <c r="CZ804">
        <v>0.19673611111111111</v>
      </c>
      <c r="DA804">
        <v>0.15106481481481482</v>
      </c>
      <c r="DB804">
        <v>27</v>
      </c>
      <c r="DC804">
        <v>49</v>
      </c>
      <c r="DD804">
        <v>7</v>
      </c>
      <c r="DE804" t="s">
        <v>697</v>
      </c>
      <c r="DF804">
        <v>15089</v>
      </c>
      <c r="DG804">
        <v>0.25929999999999997</v>
      </c>
      <c r="DO804">
        <v>56</v>
      </c>
    </row>
    <row r="805" spans="93:119" x14ac:dyDescent="0.25">
      <c r="CO805" t="s">
        <v>637</v>
      </c>
      <c r="CP805" t="s">
        <v>2</v>
      </c>
      <c r="CQ805" t="s">
        <v>65</v>
      </c>
      <c r="CR805">
        <v>46172</v>
      </c>
      <c r="CS805">
        <v>1</v>
      </c>
      <c r="CT805">
        <v>1</v>
      </c>
      <c r="CV805">
        <v>1</v>
      </c>
      <c r="CX805">
        <v>2.199074074074074E-4</v>
      </c>
      <c r="CY805">
        <v>2.199074074074074E-4</v>
      </c>
      <c r="CZ805">
        <v>0.10906250000000001</v>
      </c>
      <c r="DA805">
        <v>8.1087962962962959E-2</v>
      </c>
      <c r="DB805">
        <v>12</v>
      </c>
      <c r="DC805">
        <v>27</v>
      </c>
      <c r="DD805">
        <v>4</v>
      </c>
      <c r="DE805">
        <v>1.75</v>
      </c>
      <c r="DF805">
        <v>14321</v>
      </c>
      <c r="DG805">
        <v>0.33329999999999999</v>
      </c>
      <c r="DO805">
        <v>56</v>
      </c>
    </row>
    <row r="806" spans="93:119" x14ac:dyDescent="0.25">
      <c r="CO806" t="s">
        <v>637</v>
      </c>
      <c r="CP806" t="s">
        <v>2</v>
      </c>
      <c r="CQ806" t="s">
        <v>31</v>
      </c>
      <c r="CR806">
        <v>46149</v>
      </c>
      <c r="CS806">
        <v>1</v>
      </c>
      <c r="CT806">
        <v>1</v>
      </c>
      <c r="CV806">
        <v>1</v>
      </c>
      <c r="CX806">
        <v>2.0833333333333335E-4</v>
      </c>
      <c r="CY806">
        <v>2.0833333333333335E-4</v>
      </c>
      <c r="CZ806">
        <v>0.14636574074074074</v>
      </c>
      <c r="DA806">
        <v>4.2928240740740739E-2</v>
      </c>
      <c r="DB806">
        <v>23</v>
      </c>
      <c r="DC806">
        <v>52</v>
      </c>
      <c r="DD806">
        <v>8</v>
      </c>
      <c r="DE806">
        <v>1.75</v>
      </c>
      <c r="DF806">
        <v>26193</v>
      </c>
      <c r="DG806">
        <v>0.3478</v>
      </c>
      <c r="DO806">
        <v>56</v>
      </c>
    </row>
    <row r="807" spans="93:119" x14ac:dyDescent="0.25">
      <c r="CO807" t="s">
        <v>637</v>
      </c>
      <c r="CP807" t="s">
        <v>2</v>
      </c>
      <c r="CQ807" t="s">
        <v>31</v>
      </c>
      <c r="CR807">
        <v>46169</v>
      </c>
      <c r="CS807">
        <v>1</v>
      </c>
      <c r="CT807">
        <v>1</v>
      </c>
      <c r="CV807">
        <v>1</v>
      </c>
      <c r="CX807">
        <v>1.6203703703703703E-4</v>
      </c>
      <c r="CY807">
        <v>1.6203703703703703E-4</v>
      </c>
      <c r="CZ807">
        <v>0.14309027777777777</v>
      </c>
      <c r="DA807">
        <v>0.16047453703703704</v>
      </c>
      <c r="DB807">
        <v>80</v>
      </c>
      <c r="DC807">
        <v>192</v>
      </c>
      <c r="DD807">
        <v>18</v>
      </c>
      <c r="DE807">
        <v>2</v>
      </c>
      <c r="DF807">
        <v>23986</v>
      </c>
      <c r="DG807">
        <v>0.22500000000000001</v>
      </c>
      <c r="DO807">
        <v>56</v>
      </c>
    </row>
    <row r="808" spans="93:119" x14ac:dyDescent="0.25">
      <c r="CO808" t="s">
        <v>637</v>
      </c>
      <c r="CP808" t="s">
        <v>2</v>
      </c>
      <c r="CQ808" t="s">
        <v>10</v>
      </c>
      <c r="CR808">
        <v>46149</v>
      </c>
      <c r="CS808">
        <v>1</v>
      </c>
      <c r="CT808">
        <v>1</v>
      </c>
      <c r="CV808">
        <v>1</v>
      </c>
      <c r="CX808">
        <v>4.6296296296296294E-5</v>
      </c>
      <c r="CY808">
        <v>4.6296296296296294E-5</v>
      </c>
      <c r="CZ808">
        <v>0.20769675925925926</v>
      </c>
      <c r="DA808">
        <v>8.774305555555556E-2</v>
      </c>
      <c r="DB808">
        <v>134</v>
      </c>
      <c r="DC808">
        <v>231</v>
      </c>
      <c r="DD808">
        <v>20</v>
      </c>
      <c r="DE808">
        <v>1.4</v>
      </c>
      <c r="DF808">
        <v>33865</v>
      </c>
      <c r="DG808">
        <v>0.14929999999999999</v>
      </c>
      <c r="DO808">
        <v>56</v>
      </c>
    </row>
    <row r="809" spans="93:119" x14ac:dyDescent="0.25">
      <c r="CO809" t="s">
        <v>637</v>
      </c>
      <c r="CP809" t="s">
        <v>2</v>
      </c>
      <c r="CQ809" t="s">
        <v>10</v>
      </c>
      <c r="CR809">
        <v>46169</v>
      </c>
      <c r="CS809">
        <v>1</v>
      </c>
      <c r="CT809">
        <v>1</v>
      </c>
      <c r="CV809">
        <v>1</v>
      </c>
      <c r="CX809">
        <v>8.1018518518518516E-5</v>
      </c>
      <c r="CY809">
        <v>8.1018518518518516E-5</v>
      </c>
      <c r="CZ809">
        <v>0.16534722222222223</v>
      </c>
      <c r="DA809">
        <v>0.17612268518518517</v>
      </c>
      <c r="DB809">
        <v>163</v>
      </c>
      <c r="DC809">
        <v>276</v>
      </c>
      <c r="DD809">
        <v>30</v>
      </c>
      <c r="DE809">
        <v>1.5</v>
      </c>
      <c r="DF809">
        <v>41644</v>
      </c>
      <c r="DG809">
        <v>0.184</v>
      </c>
      <c r="DO809">
        <v>56</v>
      </c>
    </row>
    <row r="810" spans="93:119" x14ac:dyDescent="0.25">
      <c r="CO810" t="s">
        <v>637</v>
      </c>
      <c r="CP810" t="s">
        <v>2</v>
      </c>
      <c r="CQ810" t="s">
        <v>10</v>
      </c>
      <c r="CR810">
        <v>46172</v>
      </c>
      <c r="CS810">
        <v>1</v>
      </c>
      <c r="CT810">
        <v>1</v>
      </c>
      <c r="CV810">
        <v>1</v>
      </c>
      <c r="CX810">
        <v>1.0416666666666667E-4</v>
      </c>
      <c r="CY810">
        <v>1.0416666666666667E-4</v>
      </c>
      <c r="CZ810">
        <v>0.11715277777777777</v>
      </c>
      <c r="DA810">
        <v>7.0578703703703699E-2</v>
      </c>
      <c r="DB810">
        <v>39</v>
      </c>
      <c r="DC810">
        <v>61</v>
      </c>
      <c r="DD810">
        <v>18</v>
      </c>
      <c r="DE810" t="s">
        <v>784</v>
      </c>
      <c r="DF810">
        <v>23319</v>
      </c>
      <c r="DG810">
        <v>0.46150000000000002</v>
      </c>
      <c r="DO810">
        <v>56</v>
      </c>
    </row>
    <row r="811" spans="93:119" x14ac:dyDescent="0.25">
      <c r="CO811" t="s">
        <v>637</v>
      </c>
      <c r="CP811" t="s">
        <v>6</v>
      </c>
      <c r="CQ811" t="s">
        <v>19</v>
      </c>
      <c r="CR811">
        <v>46156</v>
      </c>
      <c r="CS811">
        <v>1</v>
      </c>
      <c r="CT811">
        <v>1</v>
      </c>
      <c r="CU811">
        <v>1</v>
      </c>
      <c r="CX811">
        <v>8.5300925925925926E-3</v>
      </c>
      <c r="CY811">
        <v>8.5300925925925926E-3</v>
      </c>
      <c r="CZ811">
        <v>0.15592592592592591</v>
      </c>
      <c r="DA811">
        <v>0.14422453703703703</v>
      </c>
      <c r="DB811">
        <v>203</v>
      </c>
      <c r="DC811">
        <v>324</v>
      </c>
      <c r="DD811">
        <v>35</v>
      </c>
      <c r="DE811" t="s">
        <v>921</v>
      </c>
      <c r="DF811">
        <v>30673</v>
      </c>
      <c r="DG811">
        <v>0.1724</v>
      </c>
      <c r="DO811">
        <v>56</v>
      </c>
    </row>
    <row r="812" spans="93:119" x14ac:dyDescent="0.25">
      <c r="CO812" t="s">
        <v>637</v>
      </c>
      <c r="CP812" t="s">
        <v>6</v>
      </c>
      <c r="CQ812" t="s">
        <v>19</v>
      </c>
      <c r="CR812">
        <v>46162</v>
      </c>
      <c r="CS812">
        <v>1</v>
      </c>
      <c r="CT812">
        <v>1</v>
      </c>
      <c r="CV812">
        <v>1</v>
      </c>
      <c r="CX812">
        <v>9.2592592592592588E-5</v>
      </c>
      <c r="CY812">
        <v>9.2592592592592588E-5</v>
      </c>
      <c r="CZ812">
        <v>0.25525462962962964</v>
      </c>
      <c r="DA812">
        <v>0.14085648148148147</v>
      </c>
      <c r="DB812">
        <v>226</v>
      </c>
      <c r="DC812">
        <v>349</v>
      </c>
      <c r="DD812">
        <v>29</v>
      </c>
      <c r="DE812" t="s">
        <v>870</v>
      </c>
      <c r="DF812">
        <v>39644</v>
      </c>
      <c r="DG812">
        <v>0.1283</v>
      </c>
      <c r="DO812">
        <v>56</v>
      </c>
    </row>
    <row r="813" spans="93:119" x14ac:dyDescent="0.25">
      <c r="CO813" t="s">
        <v>637</v>
      </c>
      <c r="CP813" t="s">
        <v>6</v>
      </c>
      <c r="CQ813" t="s">
        <v>19</v>
      </c>
      <c r="CR813">
        <v>46163</v>
      </c>
      <c r="CS813">
        <v>1</v>
      </c>
      <c r="CT813">
        <v>1</v>
      </c>
      <c r="CV813">
        <v>1</v>
      </c>
      <c r="CX813">
        <v>1.7361111111111112E-4</v>
      </c>
      <c r="CY813">
        <v>1.7361111111111112E-4</v>
      </c>
      <c r="CZ813">
        <v>0.21659722222222222</v>
      </c>
      <c r="DA813">
        <v>0.14582175925925925</v>
      </c>
      <c r="DB813">
        <v>219</v>
      </c>
      <c r="DC813">
        <v>333</v>
      </c>
      <c r="DD813">
        <v>17</v>
      </c>
      <c r="DE813" t="s">
        <v>731</v>
      </c>
      <c r="DF813">
        <v>35101</v>
      </c>
      <c r="DG813">
        <v>7.7600000000000002E-2</v>
      </c>
      <c r="DO813">
        <v>56</v>
      </c>
    </row>
    <row r="814" spans="93:119" x14ac:dyDescent="0.25">
      <c r="CO814" t="s">
        <v>637</v>
      </c>
      <c r="CP814" t="s">
        <v>6</v>
      </c>
      <c r="CQ814" t="s">
        <v>35</v>
      </c>
      <c r="CR814">
        <v>46164</v>
      </c>
      <c r="CS814">
        <v>1</v>
      </c>
      <c r="CT814">
        <v>1</v>
      </c>
      <c r="CU814">
        <v>1</v>
      </c>
      <c r="CX814">
        <v>1.8692129629629628E-2</v>
      </c>
      <c r="CY814">
        <v>1.8692129629629628E-2</v>
      </c>
      <c r="CZ814">
        <v>0.1855324074074074</v>
      </c>
      <c r="DA814">
        <v>0.1426736111111111</v>
      </c>
      <c r="DB814">
        <v>48</v>
      </c>
      <c r="DC814">
        <v>82</v>
      </c>
      <c r="DD814">
        <v>17</v>
      </c>
      <c r="DE814" t="s">
        <v>894</v>
      </c>
      <c r="DF814">
        <v>23562</v>
      </c>
      <c r="DG814">
        <v>0.35420000000000001</v>
      </c>
      <c r="DO814">
        <v>56</v>
      </c>
    </row>
    <row r="815" spans="93:119" x14ac:dyDescent="0.25">
      <c r="CO815" t="s">
        <v>637</v>
      </c>
      <c r="CP815" t="s">
        <v>6</v>
      </c>
      <c r="CQ815" t="s">
        <v>34</v>
      </c>
      <c r="CR815">
        <v>46162</v>
      </c>
      <c r="CS815">
        <v>1</v>
      </c>
      <c r="CT815">
        <v>1</v>
      </c>
      <c r="CV815">
        <v>1</v>
      </c>
      <c r="CX815">
        <v>2.3148148148148147E-5</v>
      </c>
      <c r="CY815">
        <v>2.3148148148148147E-5</v>
      </c>
      <c r="CZ815">
        <v>0.2363425925925926</v>
      </c>
      <c r="DA815">
        <v>0.13747685185185185</v>
      </c>
      <c r="DB815">
        <v>134</v>
      </c>
      <c r="DC815">
        <v>152</v>
      </c>
      <c r="DD815">
        <v>17</v>
      </c>
      <c r="DE815" t="s">
        <v>824</v>
      </c>
      <c r="DF815">
        <v>16045</v>
      </c>
      <c r="DG815">
        <v>0.12690000000000001</v>
      </c>
      <c r="DO815">
        <v>56</v>
      </c>
    </row>
    <row r="816" spans="93:119" x14ac:dyDescent="0.25">
      <c r="CO816" t="s">
        <v>637</v>
      </c>
      <c r="CP816" t="s">
        <v>6</v>
      </c>
      <c r="CQ816" t="s">
        <v>76</v>
      </c>
      <c r="CR816">
        <v>46156</v>
      </c>
      <c r="CS816">
        <v>1</v>
      </c>
      <c r="CT816">
        <v>1</v>
      </c>
      <c r="CU816">
        <v>1</v>
      </c>
      <c r="CX816">
        <v>6.099537037037037E-3</v>
      </c>
      <c r="CY816">
        <v>6.099537037037037E-3</v>
      </c>
      <c r="CZ816">
        <v>0.16939814814814816</v>
      </c>
      <c r="DA816">
        <v>9.2372685185185183E-2</v>
      </c>
      <c r="DB816">
        <v>144</v>
      </c>
      <c r="DC816">
        <v>174</v>
      </c>
      <c r="DD816">
        <v>20</v>
      </c>
      <c r="DE816">
        <v>1.8</v>
      </c>
      <c r="DF816">
        <v>18339</v>
      </c>
      <c r="DG816">
        <v>0.1389</v>
      </c>
      <c r="DO816">
        <v>56</v>
      </c>
    </row>
    <row r="817" spans="93:119" x14ac:dyDescent="0.25">
      <c r="CO817" t="s">
        <v>637</v>
      </c>
      <c r="CP817" t="s">
        <v>6</v>
      </c>
      <c r="CQ817" t="s">
        <v>76</v>
      </c>
      <c r="CR817">
        <v>46157</v>
      </c>
      <c r="CS817">
        <v>1</v>
      </c>
      <c r="CT817">
        <v>1</v>
      </c>
      <c r="CU817">
        <v>1</v>
      </c>
      <c r="CX817">
        <v>1.3148148148148148E-2</v>
      </c>
      <c r="CY817">
        <v>1.3148148148148148E-2</v>
      </c>
      <c r="CZ817">
        <v>0.23313657407407407</v>
      </c>
      <c r="DA817">
        <v>7.4143518518518525E-2</v>
      </c>
      <c r="DB817">
        <v>73</v>
      </c>
      <c r="DC817">
        <v>77</v>
      </c>
      <c r="DD817">
        <v>16</v>
      </c>
      <c r="DE817">
        <v>1.25</v>
      </c>
      <c r="DF817">
        <v>14817</v>
      </c>
      <c r="DG817">
        <v>0.21920000000000001</v>
      </c>
      <c r="DO817">
        <v>56</v>
      </c>
    </row>
    <row r="818" spans="93:119" x14ac:dyDescent="0.25">
      <c r="CO818" t="s">
        <v>637</v>
      </c>
      <c r="CP818" t="s">
        <v>6</v>
      </c>
      <c r="CQ818" t="s">
        <v>76</v>
      </c>
      <c r="CR818">
        <v>46162</v>
      </c>
      <c r="CS818">
        <v>1</v>
      </c>
      <c r="CT818">
        <v>1</v>
      </c>
      <c r="CV818">
        <v>1</v>
      </c>
      <c r="CX818">
        <v>4.6296296296296294E-5</v>
      </c>
      <c r="CY818">
        <v>4.6296296296296294E-5</v>
      </c>
      <c r="CZ818">
        <v>0.24552083333333333</v>
      </c>
      <c r="DA818">
        <v>0.11085648148148149</v>
      </c>
      <c r="DB818">
        <v>163</v>
      </c>
      <c r="DC818">
        <v>190</v>
      </c>
      <c r="DD818">
        <v>19</v>
      </c>
      <c r="DE818" t="s">
        <v>795</v>
      </c>
      <c r="DF818">
        <v>23450</v>
      </c>
      <c r="DG818">
        <v>0.1166</v>
      </c>
      <c r="DO818">
        <v>56</v>
      </c>
    </row>
    <row r="819" spans="93:119" x14ac:dyDescent="0.25">
      <c r="CO819" t="s">
        <v>637</v>
      </c>
      <c r="CP819" t="s">
        <v>6</v>
      </c>
      <c r="CQ819" t="s">
        <v>76</v>
      </c>
      <c r="CR819">
        <v>46170</v>
      </c>
      <c r="CS819">
        <v>1</v>
      </c>
      <c r="CT819">
        <v>1</v>
      </c>
      <c r="CU819">
        <v>1</v>
      </c>
      <c r="CX819">
        <v>6.3888888888888893E-3</v>
      </c>
      <c r="CY819">
        <v>6.3888888888888893E-3</v>
      </c>
      <c r="CZ819">
        <v>0.17019675925925926</v>
      </c>
      <c r="DA819">
        <v>0.14484953703703704</v>
      </c>
      <c r="DB819">
        <v>175</v>
      </c>
      <c r="DC819">
        <v>193</v>
      </c>
      <c r="DD819">
        <v>10</v>
      </c>
      <c r="DE819">
        <v>1.8</v>
      </c>
      <c r="DF819">
        <v>8828</v>
      </c>
      <c r="DG819">
        <v>5.7099999999999998E-2</v>
      </c>
      <c r="DO819">
        <v>56</v>
      </c>
    </row>
    <row r="820" spans="93:119" x14ac:dyDescent="0.25">
      <c r="CO820" t="s">
        <v>637</v>
      </c>
      <c r="CP820" t="s">
        <v>6</v>
      </c>
      <c r="CQ820" t="s">
        <v>76</v>
      </c>
      <c r="CR820">
        <v>46172</v>
      </c>
      <c r="CS820">
        <v>1</v>
      </c>
      <c r="CT820">
        <v>1</v>
      </c>
      <c r="CX820">
        <v>1.3888888888888889E-4</v>
      </c>
      <c r="CY820">
        <v>1.3888888888888889E-4</v>
      </c>
      <c r="CZ820">
        <v>0.11837962962962963</v>
      </c>
      <c r="DA820">
        <v>1.1574074074074073E-5</v>
      </c>
      <c r="DB820">
        <v>31</v>
      </c>
      <c r="DC820">
        <v>32</v>
      </c>
      <c r="DD820">
        <v>7</v>
      </c>
      <c r="DE820">
        <v>1</v>
      </c>
      <c r="DF820">
        <v>12806</v>
      </c>
      <c r="DG820">
        <v>0.2258</v>
      </c>
      <c r="DO820">
        <v>56</v>
      </c>
    </row>
    <row r="821" spans="93:119" x14ac:dyDescent="0.25">
      <c r="CO821" t="s">
        <v>637</v>
      </c>
      <c r="CP821" t="s">
        <v>7</v>
      </c>
      <c r="CQ821" t="s">
        <v>60</v>
      </c>
      <c r="CR821">
        <v>46170</v>
      </c>
      <c r="CS821">
        <v>1</v>
      </c>
      <c r="CT821">
        <v>1</v>
      </c>
      <c r="CV821">
        <v>1</v>
      </c>
      <c r="CX821">
        <v>1.273148148148148E-4</v>
      </c>
      <c r="CY821">
        <v>1.273148148148148E-4</v>
      </c>
      <c r="CZ821">
        <v>0.17181712962962964</v>
      </c>
      <c r="DA821">
        <v>0.14887731481481481</v>
      </c>
      <c r="DB821">
        <v>209</v>
      </c>
      <c r="DC821">
        <v>244</v>
      </c>
      <c r="DD821">
        <v>11</v>
      </c>
      <c r="DE821" t="s">
        <v>676</v>
      </c>
      <c r="DF821">
        <v>32990</v>
      </c>
      <c r="DG821">
        <v>5.2600000000000001E-2</v>
      </c>
      <c r="DO821">
        <v>56</v>
      </c>
    </row>
    <row r="822" spans="93:119" x14ac:dyDescent="0.25">
      <c r="CO822" t="s">
        <v>637</v>
      </c>
      <c r="CP822" t="s">
        <v>7</v>
      </c>
      <c r="CQ822" t="s">
        <v>61</v>
      </c>
      <c r="CR822">
        <v>46157</v>
      </c>
      <c r="CS822">
        <v>1</v>
      </c>
      <c r="CT822">
        <v>1</v>
      </c>
      <c r="CU822">
        <v>1</v>
      </c>
      <c r="CX822">
        <v>4.7106481481481478E-3</v>
      </c>
      <c r="CY822">
        <v>4.7106481481481478E-3</v>
      </c>
      <c r="CZ822">
        <v>0.20613425925925927</v>
      </c>
      <c r="DA822">
        <v>0.11606481481481482</v>
      </c>
      <c r="DB822">
        <v>72</v>
      </c>
      <c r="DC822">
        <v>113</v>
      </c>
      <c r="DD822">
        <v>10</v>
      </c>
      <c r="DE822">
        <v>1.4</v>
      </c>
      <c r="DF822">
        <v>22616</v>
      </c>
      <c r="DG822">
        <v>0.1389</v>
      </c>
      <c r="DO822">
        <v>56</v>
      </c>
    </row>
    <row r="823" spans="93:119" x14ac:dyDescent="0.25">
      <c r="CO823" t="s">
        <v>637</v>
      </c>
      <c r="CP823" t="s">
        <v>7</v>
      </c>
      <c r="CQ823" t="s">
        <v>80</v>
      </c>
      <c r="CR823">
        <v>46168</v>
      </c>
      <c r="CS823">
        <v>1</v>
      </c>
      <c r="CT823">
        <v>1</v>
      </c>
      <c r="CV823">
        <v>1</v>
      </c>
      <c r="CX823">
        <v>4.6296296296296294E-5</v>
      </c>
      <c r="CY823">
        <v>4.6296296296296294E-5</v>
      </c>
      <c r="CZ823">
        <v>0.16172453703703704</v>
      </c>
      <c r="DA823">
        <v>0.16896990740740742</v>
      </c>
      <c r="DB823">
        <v>81</v>
      </c>
      <c r="DC823">
        <v>152</v>
      </c>
      <c r="DD823">
        <v>12</v>
      </c>
      <c r="DE823" t="s">
        <v>719</v>
      </c>
      <c r="DF823">
        <v>23464</v>
      </c>
      <c r="DG823">
        <v>0.14810000000000001</v>
      </c>
      <c r="DO823">
        <v>56</v>
      </c>
    </row>
    <row r="824" spans="93:119" x14ac:dyDescent="0.25">
      <c r="CO824" t="s">
        <v>637</v>
      </c>
      <c r="CP824" t="s">
        <v>7</v>
      </c>
      <c r="CQ824" t="s">
        <v>80</v>
      </c>
      <c r="CR824">
        <v>46170</v>
      </c>
      <c r="CS824">
        <v>1</v>
      </c>
      <c r="CT824">
        <v>1</v>
      </c>
      <c r="CV824">
        <v>1</v>
      </c>
      <c r="CX824">
        <v>2.7777777777777778E-4</v>
      </c>
      <c r="CY824">
        <v>2.7777777777777778E-4</v>
      </c>
      <c r="CZ824">
        <v>0.14847222222222223</v>
      </c>
      <c r="DA824">
        <v>0.16484953703703703</v>
      </c>
      <c r="DB824">
        <v>85</v>
      </c>
      <c r="DC824">
        <v>157</v>
      </c>
      <c r="DD824">
        <v>11</v>
      </c>
      <c r="DE824" t="s">
        <v>850</v>
      </c>
      <c r="DF824">
        <v>30517</v>
      </c>
      <c r="DG824">
        <v>0.12939999999999999</v>
      </c>
      <c r="DO824">
        <v>56</v>
      </c>
    </row>
    <row r="825" spans="93:119" x14ac:dyDescent="0.25">
      <c r="CO825" t="s">
        <v>637</v>
      </c>
      <c r="CP825" t="s">
        <v>7</v>
      </c>
      <c r="CQ825" t="s">
        <v>72</v>
      </c>
      <c r="CR825">
        <v>46164</v>
      </c>
      <c r="CS825">
        <v>1</v>
      </c>
      <c r="CT825">
        <v>1</v>
      </c>
      <c r="CV825">
        <v>1</v>
      </c>
      <c r="CX825">
        <v>4.6296296296296294E-5</v>
      </c>
      <c r="CY825">
        <v>4.6296296296296294E-5</v>
      </c>
      <c r="CZ825">
        <v>0.19585648148148149</v>
      </c>
      <c r="DA825">
        <v>0.12695601851851851</v>
      </c>
      <c r="DB825">
        <v>127</v>
      </c>
      <c r="DC825">
        <v>259</v>
      </c>
      <c r="DD825">
        <v>5</v>
      </c>
      <c r="DE825">
        <v>1.8</v>
      </c>
      <c r="DF825">
        <v>19698</v>
      </c>
      <c r="DG825">
        <v>3.9399999999999998E-2</v>
      </c>
      <c r="DO825">
        <v>56</v>
      </c>
    </row>
    <row r="826" spans="93:119" x14ac:dyDescent="0.25">
      <c r="CO826" t="s">
        <v>637</v>
      </c>
      <c r="CP826" t="s">
        <v>7</v>
      </c>
      <c r="CQ826" t="s">
        <v>12</v>
      </c>
      <c r="CR826">
        <v>46164</v>
      </c>
      <c r="CS826">
        <v>1</v>
      </c>
      <c r="CT826">
        <v>1</v>
      </c>
      <c r="CV826">
        <v>1</v>
      </c>
      <c r="CX826">
        <v>2.199074074074074E-4</v>
      </c>
      <c r="CY826">
        <v>2.199074074074074E-4</v>
      </c>
      <c r="CZ826">
        <v>0.19711805555555556</v>
      </c>
      <c r="DA826">
        <v>0.14378472222222222</v>
      </c>
      <c r="DB826">
        <v>60</v>
      </c>
      <c r="DC826">
        <v>154</v>
      </c>
      <c r="DD826">
        <v>9</v>
      </c>
      <c r="DE826" t="s">
        <v>770</v>
      </c>
      <c r="DF826">
        <v>13068</v>
      </c>
      <c r="DG826">
        <v>0.15</v>
      </c>
      <c r="DO826">
        <v>56</v>
      </c>
    </row>
    <row r="827" spans="93:119" x14ac:dyDescent="0.25">
      <c r="CO827" t="s">
        <v>637</v>
      </c>
      <c r="CP827" t="s">
        <v>7</v>
      </c>
      <c r="CQ827" t="s">
        <v>12</v>
      </c>
      <c r="CR827">
        <v>46168</v>
      </c>
      <c r="CS827">
        <v>1</v>
      </c>
      <c r="CT827">
        <v>1</v>
      </c>
      <c r="CV827">
        <v>1</v>
      </c>
      <c r="CX827">
        <v>3.1250000000000001E-4</v>
      </c>
      <c r="CY827">
        <v>3.1250000000000001E-4</v>
      </c>
      <c r="CZ827">
        <v>0.1532175925925926</v>
      </c>
      <c r="DA827">
        <v>0.17276620370370371</v>
      </c>
      <c r="DB827">
        <v>74</v>
      </c>
      <c r="DC827">
        <v>193</v>
      </c>
      <c r="DD827">
        <v>14</v>
      </c>
      <c r="DE827" t="s">
        <v>748</v>
      </c>
      <c r="DF827">
        <v>43074</v>
      </c>
      <c r="DG827">
        <v>0.18920000000000001</v>
      </c>
      <c r="DO827">
        <v>56</v>
      </c>
    </row>
    <row r="828" spans="93:119" x14ac:dyDescent="0.25">
      <c r="CO828" t="s">
        <v>637</v>
      </c>
      <c r="CP828" t="s">
        <v>7</v>
      </c>
      <c r="CQ828" t="s">
        <v>12</v>
      </c>
      <c r="CR828">
        <v>46170</v>
      </c>
      <c r="CS828">
        <v>1</v>
      </c>
      <c r="CT828">
        <v>1</v>
      </c>
      <c r="CV828">
        <v>1</v>
      </c>
      <c r="CX828">
        <v>3.9351851851851852E-4</v>
      </c>
      <c r="CY828">
        <v>3.9351851851851852E-4</v>
      </c>
      <c r="CZ828">
        <v>0.15781249999999999</v>
      </c>
      <c r="DA828">
        <v>0.16479166666666667</v>
      </c>
      <c r="DB828">
        <v>96</v>
      </c>
      <c r="DC828">
        <v>201</v>
      </c>
      <c r="DD828">
        <v>18</v>
      </c>
      <c r="DE828" t="s">
        <v>718</v>
      </c>
      <c r="DF828">
        <v>32717</v>
      </c>
      <c r="DG828">
        <v>0.1875</v>
      </c>
      <c r="DO828">
        <v>56</v>
      </c>
    </row>
    <row r="829" spans="93:119" x14ac:dyDescent="0.25">
      <c r="CO829" t="s">
        <v>637</v>
      </c>
      <c r="CP829" t="s">
        <v>7</v>
      </c>
      <c r="CQ829" t="s">
        <v>51</v>
      </c>
      <c r="CR829">
        <v>46164</v>
      </c>
      <c r="CS829">
        <v>1</v>
      </c>
      <c r="CT829">
        <v>1</v>
      </c>
      <c r="CV829">
        <v>1</v>
      </c>
      <c r="CX829">
        <v>4.1666666666666669E-4</v>
      </c>
      <c r="CY829">
        <v>4.1666666666666669E-4</v>
      </c>
      <c r="CZ829">
        <v>0.18182870370370371</v>
      </c>
      <c r="DA829">
        <v>0.15107638888888889</v>
      </c>
      <c r="DB829">
        <v>55</v>
      </c>
      <c r="DC829">
        <v>155</v>
      </c>
      <c r="DD829">
        <v>8</v>
      </c>
      <c r="DE829">
        <v>1.125</v>
      </c>
      <c r="DF829">
        <v>37584</v>
      </c>
      <c r="DG829">
        <v>0.14549999999999999</v>
      </c>
      <c r="DO829">
        <v>56</v>
      </c>
    </row>
    <row r="830" spans="93:119" x14ac:dyDescent="0.25">
      <c r="CO830" t="s">
        <v>637</v>
      </c>
      <c r="CP830" t="s">
        <v>7</v>
      </c>
      <c r="CQ830" t="s">
        <v>26</v>
      </c>
      <c r="CR830">
        <v>46164</v>
      </c>
      <c r="CS830">
        <v>1</v>
      </c>
      <c r="CT830">
        <v>1</v>
      </c>
      <c r="CV830">
        <v>1</v>
      </c>
      <c r="CX830">
        <v>8.1018518518518516E-5</v>
      </c>
      <c r="CY830">
        <v>8.1018518518518516E-5</v>
      </c>
      <c r="CZ830">
        <v>0.22207175925925926</v>
      </c>
      <c r="DA830">
        <v>0.13402777777777777</v>
      </c>
      <c r="DB830">
        <v>140</v>
      </c>
      <c r="DC830">
        <v>260</v>
      </c>
      <c r="DD830">
        <v>16</v>
      </c>
      <c r="DE830">
        <v>1.4375</v>
      </c>
      <c r="DF830">
        <v>38011</v>
      </c>
      <c r="DG830">
        <v>0.1143</v>
      </c>
      <c r="DO830">
        <v>56</v>
      </c>
    </row>
    <row r="831" spans="93:119" x14ac:dyDescent="0.25">
      <c r="CO831" t="s">
        <v>637</v>
      </c>
      <c r="CP831" t="s">
        <v>7</v>
      </c>
      <c r="CQ831" t="s">
        <v>26</v>
      </c>
      <c r="CR831">
        <v>46168</v>
      </c>
      <c r="CS831">
        <v>1</v>
      </c>
      <c r="CT831">
        <v>1</v>
      </c>
      <c r="CV831">
        <v>1</v>
      </c>
      <c r="CX831">
        <v>4.6296296296296294E-5</v>
      </c>
      <c r="CY831">
        <v>4.6296296296296294E-5</v>
      </c>
      <c r="CZ831">
        <v>0.15516203703703704</v>
      </c>
      <c r="DA831">
        <v>0.18224537037037036</v>
      </c>
      <c r="DB831">
        <v>143</v>
      </c>
      <c r="DC831">
        <v>342</v>
      </c>
      <c r="DD831">
        <v>19</v>
      </c>
      <c r="DE831" t="s">
        <v>694</v>
      </c>
      <c r="DF831">
        <v>23489</v>
      </c>
      <c r="DG831">
        <v>0.13289999999999999</v>
      </c>
      <c r="DO831">
        <v>56</v>
      </c>
    </row>
    <row r="832" spans="93:119" x14ac:dyDescent="0.25">
      <c r="CO832" t="s">
        <v>637</v>
      </c>
      <c r="CP832" t="s">
        <v>7</v>
      </c>
      <c r="CQ832" t="s">
        <v>26</v>
      </c>
      <c r="CR832">
        <v>46170</v>
      </c>
      <c r="CS832">
        <v>1</v>
      </c>
      <c r="CT832">
        <v>1</v>
      </c>
      <c r="CV832">
        <v>1</v>
      </c>
      <c r="CX832">
        <v>4.6296296296296294E-5</v>
      </c>
      <c r="CY832">
        <v>4.6296296296296294E-5</v>
      </c>
      <c r="CZ832">
        <v>0.13982638888888888</v>
      </c>
      <c r="DA832">
        <v>0.16873842592592592</v>
      </c>
      <c r="DB832">
        <v>127</v>
      </c>
      <c r="DC832">
        <v>291</v>
      </c>
      <c r="DD832">
        <v>18</v>
      </c>
      <c r="DE832" t="s">
        <v>721</v>
      </c>
      <c r="DF832">
        <v>38014</v>
      </c>
      <c r="DG832">
        <v>0.14169999999999999</v>
      </c>
      <c r="DO832">
        <v>56</v>
      </c>
    </row>
    <row r="833" spans="93:119" x14ac:dyDescent="0.25">
      <c r="CO833" t="s">
        <v>637</v>
      </c>
      <c r="CP833" t="s">
        <v>604</v>
      </c>
      <c r="CQ833" t="s">
        <v>109</v>
      </c>
      <c r="CR833">
        <v>46155</v>
      </c>
      <c r="CS833">
        <v>1</v>
      </c>
      <c r="CT833">
        <v>1</v>
      </c>
      <c r="CV833">
        <v>1</v>
      </c>
      <c r="CX833">
        <v>2.199074074074074E-4</v>
      </c>
      <c r="CY833">
        <v>2.199074074074074E-4</v>
      </c>
      <c r="CZ833">
        <v>0.22528935185185187</v>
      </c>
      <c r="DA833">
        <v>0.10021990740740741</v>
      </c>
      <c r="DB833">
        <v>83</v>
      </c>
      <c r="DC833">
        <v>142</v>
      </c>
      <c r="DD833">
        <v>21</v>
      </c>
      <c r="DE833" t="s">
        <v>791</v>
      </c>
      <c r="DF833">
        <v>23419</v>
      </c>
      <c r="DG833">
        <v>0.253</v>
      </c>
      <c r="DO833">
        <v>56</v>
      </c>
    </row>
    <row r="834" spans="93:119" x14ac:dyDescent="0.25">
      <c r="CO834" t="s">
        <v>637</v>
      </c>
      <c r="CP834" t="s">
        <v>604</v>
      </c>
      <c r="CQ834" t="s">
        <v>109</v>
      </c>
      <c r="CR834">
        <v>46164</v>
      </c>
      <c r="CS834">
        <v>1</v>
      </c>
      <c r="CT834">
        <v>1</v>
      </c>
      <c r="CV834">
        <v>1</v>
      </c>
      <c r="CX834">
        <v>1.5046296296296297E-4</v>
      </c>
      <c r="CY834">
        <v>1.5046296296296297E-4</v>
      </c>
      <c r="CZ834">
        <v>0.21315972222222221</v>
      </c>
      <c r="DA834">
        <v>0.1153125</v>
      </c>
      <c r="DB834">
        <v>83</v>
      </c>
      <c r="DC834">
        <v>141</v>
      </c>
      <c r="DD834">
        <v>20</v>
      </c>
      <c r="DE834">
        <v>1.65</v>
      </c>
      <c r="DF834">
        <v>39645</v>
      </c>
      <c r="DG834">
        <v>0.24099999999999999</v>
      </c>
      <c r="DO834">
        <v>56</v>
      </c>
    </row>
    <row r="835" spans="93:119" x14ac:dyDescent="0.25">
      <c r="CO835" t="s">
        <v>637</v>
      </c>
      <c r="CP835" t="s">
        <v>604</v>
      </c>
      <c r="CQ835" t="s">
        <v>41</v>
      </c>
      <c r="CR835">
        <v>46155</v>
      </c>
      <c r="CS835">
        <v>1</v>
      </c>
      <c r="CT835">
        <v>1</v>
      </c>
      <c r="CV835">
        <v>1</v>
      </c>
      <c r="CX835">
        <v>1.7361111111111112E-4</v>
      </c>
      <c r="CY835">
        <v>1.7361111111111112E-4</v>
      </c>
      <c r="CZ835">
        <v>0.18606481481481482</v>
      </c>
      <c r="DA835">
        <v>0.15004629629629629</v>
      </c>
      <c r="DB835">
        <v>110</v>
      </c>
      <c r="DC835">
        <v>202</v>
      </c>
      <c r="DD835">
        <v>37</v>
      </c>
      <c r="DE835" t="s">
        <v>831</v>
      </c>
      <c r="DF835">
        <v>10399</v>
      </c>
      <c r="DG835">
        <v>0.33639999999999998</v>
      </c>
      <c r="DO835">
        <v>56</v>
      </c>
    </row>
    <row r="836" spans="93:119" x14ac:dyDescent="0.25">
      <c r="CO836" t="s">
        <v>637</v>
      </c>
      <c r="CP836" t="s">
        <v>604</v>
      </c>
      <c r="CQ836" t="s">
        <v>495</v>
      </c>
      <c r="CR836">
        <v>46167</v>
      </c>
      <c r="CS836">
        <v>1</v>
      </c>
      <c r="CT836">
        <v>1</v>
      </c>
      <c r="CU836">
        <v>1</v>
      </c>
      <c r="CX836">
        <v>5.8796296296296296E-3</v>
      </c>
      <c r="CY836">
        <v>5.8796296296296296E-3</v>
      </c>
      <c r="CZ836">
        <v>0.17005787037037037</v>
      </c>
      <c r="DA836">
        <v>0.13773148148148148</v>
      </c>
      <c r="DB836">
        <v>127</v>
      </c>
      <c r="DC836">
        <v>302</v>
      </c>
      <c r="DD836">
        <v>18</v>
      </c>
      <c r="DE836" t="s">
        <v>677</v>
      </c>
      <c r="DF836">
        <v>39037</v>
      </c>
      <c r="DG836">
        <v>0.14169999999999999</v>
      </c>
      <c r="DH836">
        <v>1</v>
      </c>
      <c r="DI836">
        <v>5.5599999999999997E-2</v>
      </c>
      <c r="DJ836">
        <v>600</v>
      </c>
      <c r="DK836">
        <v>600</v>
      </c>
      <c r="DO836">
        <v>56</v>
      </c>
    </row>
    <row r="837" spans="93:119" x14ac:dyDescent="0.25">
      <c r="CO837" t="s">
        <v>637</v>
      </c>
      <c r="CP837" t="s">
        <v>604</v>
      </c>
      <c r="CQ837" t="s">
        <v>495</v>
      </c>
      <c r="CR837">
        <v>46169</v>
      </c>
      <c r="CS837">
        <v>1</v>
      </c>
      <c r="CT837">
        <v>1</v>
      </c>
      <c r="CV837">
        <v>1</v>
      </c>
      <c r="CX837">
        <v>2.9861111111111113E-3</v>
      </c>
      <c r="CY837">
        <v>2.9861111111111113E-3</v>
      </c>
      <c r="CZ837">
        <v>0.21189814814814814</v>
      </c>
      <c r="DA837">
        <v>0.13572916666666668</v>
      </c>
      <c r="DB837">
        <v>82</v>
      </c>
      <c r="DC837">
        <v>202</v>
      </c>
      <c r="DD837">
        <v>10</v>
      </c>
      <c r="DE837">
        <v>1.9</v>
      </c>
      <c r="DF837">
        <v>35875</v>
      </c>
      <c r="DG837">
        <v>0.122</v>
      </c>
      <c r="DO837">
        <v>56</v>
      </c>
    </row>
    <row r="838" spans="93:119" x14ac:dyDescent="0.25">
      <c r="CO838" t="s">
        <v>637</v>
      </c>
      <c r="CP838" t="s">
        <v>604</v>
      </c>
      <c r="CQ838" t="s">
        <v>600</v>
      </c>
      <c r="CR838">
        <v>46169</v>
      </c>
      <c r="CS838">
        <v>1</v>
      </c>
      <c r="CT838">
        <v>1</v>
      </c>
      <c r="CV838">
        <v>1</v>
      </c>
      <c r="CX838">
        <v>0</v>
      </c>
      <c r="CY838">
        <v>0</v>
      </c>
      <c r="CZ838">
        <v>0.18402777777777779</v>
      </c>
      <c r="DA838">
        <v>0.16325231481481481</v>
      </c>
      <c r="DB838">
        <v>88</v>
      </c>
      <c r="DC838">
        <v>177</v>
      </c>
      <c r="DD838">
        <v>19</v>
      </c>
      <c r="DE838" t="s">
        <v>694</v>
      </c>
      <c r="DF838">
        <v>24522</v>
      </c>
      <c r="DG838">
        <v>0.21590000000000001</v>
      </c>
      <c r="DO838">
        <v>56</v>
      </c>
    </row>
    <row r="839" spans="93:119" x14ac:dyDescent="0.25">
      <c r="CO839" t="s">
        <v>637</v>
      </c>
      <c r="CP839" t="s">
        <v>604</v>
      </c>
      <c r="CQ839" t="s">
        <v>600</v>
      </c>
      <c r="CR839">
        <v>46171</v>
      </c>
      <c r="CS839">
        <v>1</v>
      </c>
      <c r="CT839">
        <v>1</v>
      </c>
      <c r="CV839">
        <v>1</v>
      </c>
      <c r="CX839">
        <v>1.7361111111111112E-4</v>
      </c>
      <c r="CY839">
        <v>1.7361111111111112E-4</v>
      </c>
      <c r="CZ839">
        <v>0.17751157407407409</v>
      </c>
      <c r="DA839">
        <v>0.20380787037037038</v>
      </c>
      <c r="DB839">
        <v>98</v>
      </c>
      <c r="DC839">
        <v>190</v>
      </c>
      <c r="DD839">
        <v>17</v>
      </c>
      <c r="DE839" t="s">
        <v>785</v>
      </c>
      <c r="DF839">
        <v>18716</v>
      </c>
      <c r="DG839">
        <v>0.17349999999999999</v>
      </c>
      <c r="DO839">
        <v>56</v>
      </c>
    </row>
    <row r="840" spans="93:119" x14ac:dyDescent="0.25">
      <c r="CO840" t="s">
        <v>637</v>
      </c>
      <c r="CP840" t="s">
        <v>604</v>
      </c>
      <c r="CQ840" t="s">
        <v>49</v>
      </c>
      <c r="CR840">
        <v>46164</v>
      </c>
      <c r="CS840">
        <v>1</v>
      </c>
      <c r="CT840">
        <v>1</v>
      </c>
      <c r="CV840">
        <v>1</v>
      </c>
      <c r="CX840">
        <v>0</v>
      </c>
      <c r="CY840">
        <v>0</v>
      </c>
      <c r="CZ840">
        <v>0.19962962962962963</v>
      </c>
      <c r="DA840">
        <v>5.9363425925925924E-2</v>
      </c>
      <c r="DB840">
        <v>66</v>
      </c>
      <c r="DC840">
        <v>98</v>
      </c>
      <c r="DD840">
        <v>10</v>
      </c>
      <c r="DE840">
        <v>1.5</v>
      </c>
      <c r="DF840">
        <v>43529</v>
      </c>
      <c r="DG840">
        <v>0.1515</v>
      </c>
      <c r="DO840">
        <v>56</v>
      </c>
    </row>
    <row r="841" spans="93:119" x14ac:dyDescent="0.25">
      <c r="CO841" t="s">
        <v>637</v>
      </c>
      <c r="CP841" t="s">
        <v>604</v>
      </c>
      <c r="CQ841" t="s">
        <v>49</v>
      </c>
      <c r="CR841">
        <v>46168</v>
      </c>
      <c r="CS841">
        <v>1</v>
      </c>
      <c r="CT841">
        <v>1</v>
      </c>
      <c r="CV841">
        <v>1</v>
      </c>
      <c r="CX841">
        <v>0</v>
      </c>
      <c r="CY841">
        <v>0</v>
      </c>
      <c r="CZ841">
        <v>0.17571759259259259</v>
      </c>
      <c r="DA841">
        <v>0.14297453703703702</v>
      </c>
      <c r="DB841">
        <v>62</v>
      </c>
      <c r="DC841">
        <v>99</v>
      </c>
      <c r="DD841">
        <v>9</v>
      </c>
      <c r="DE841" t="s">
        <v>677</v>
      </c>
      <c r="DF841">
        <v>28738</v>
      </c>
      <c r="DG841">
        <v>0.1452</v>
      </c>
      <c r="DO841">
        <v>56</v>
      </c>
    </row>
    <row r="842" spans="93:119" x14ac:dyDescent="0.25">
      <c r="CO842" t="s">
        <v>637</v>
      </c>
      <c r="CP842" t="s">
        <v>604</v>
      </c>
      <c r="CQ842" t="s">
        <v>49</v>
      </c>
      <c r="CR842">
        <v>46170</v>
      </c>
      <c r="CS842">
        <v>1</v>
      </c>
      <c r="CT842">
        <v>1</v>
      </c>
      <c r="CV842">
        <v>1</v>
      </c>
      <c r="CX842">
        <v>0</v>
      </c>
      <c r="CY842">
        <v>0</v>
      </c>
      <c r="CZ842">
        <v>0.14710648148148148</v>
      </c>
      <c r="DA842">
        <v>0.17719907407407406</v>
      </c>
      <c r="DB842">
        <v>41</v>
      </c>
      <c r="DC842">
        <v>60</v>
      </c>
      <c r="DD842">
        <v>8</v>
      </c>
      <c r="DE842">
        <v>1.75</v>
      </c>
      <c r="DF842">
        <v>19559</v>
      </c>
      <c r="DG842">
        <v>0.1951</v>
      </c>
      <c r="DO842">
        <v>56</v>
      </c>
    </row>
    <row r="843" spans="93:119" x14ac:dyDescent="0.25">
      <c r="CO843" t="s">
        <v>637</v>
      </c>
      <c r="CP843" t="s">
        <v>604</v>
      </c>
      <c r="CQ843" t="s">
        <v>49</v>
      </c>
      <c r="CR843">
        <v>46171</v>
      </c>
      <c r="CS843">
        <v>1</v>
      </c>
      <c r="CT843">
        <v>1</v>
      </c>
      <c r="CV843">
        <v>1</v>
      </c>
      <c r="CX843">
        <v>0</v>
      </c>
      <c r="CY843">
        <v>0</v>
      </c>
      <c r="CZ843">
        <v>0.22306712962962963</v>
      </c>
      <c r="DA843">
        <v>0.13047453703703704</v>
      </c>
      <c r="DB843">
        <v>53</v>
      </c>
      <c r="DC843">
        <v>78</v>
      </c>
      <c r="DD843">
        <v>10</v>
      </c>
      <c r="DE843">
        <v>1.4</v>
      </c>
      <c r="DF843">
        <v>28491</v>
      </c>
      <c r="DG843">
        <v>0.18870000000000001</v>
      </c>
      <c r="DO843">
        <v>56</v>
      </c>
    </row>
    <row r="844" spans="93:119" x14ac:dyDescent="0.25">
      <c r="CO844" t="s">
        <v>637</v>
      </c>
      <c r="CP844" t="s">
        <v>604</v>
      </c>
      <c r="CQ844" t="s">
        <v>599</v>
      </c>
      <c r="CR844">
        <v>46164</v>
      </c>
      <c r="CS844">
        <v>1</v>
      </c>
      <c r="CT844">
        <v>1</v>
      </c>
      <c r="CV844">
        <v>1</v>
      </c>
      <c r="CX844">
        <v>0</v>
      </c>
      <c r="CY844">
        <v>0</v>
      </c>
      <c r="CZ844">
        <v>0.18884259259259259</v>
      </c>
      <c r="DA844">
        <v>0.13582175925925927</v>
      </c>
      <c r="DB844">
        <v>132</v>
      </c>
      <c r="DC844">
        <v>165</v>
      </c>
      <c r="DD844">
        <v>24</v>
      </c>
      <c r="DE844" t="s">
        <v>922</v>
      </c>
      <c r="DF844">
        <v>9884</v>
      </c>
      <c r="DG844">
        <v>0.18179999999999999</v>
      </c>
      <c r="DO844">
        <v>56</v>
      </c>
    </row>
    <row r="845" spans="93:119" x14ac:dyDescent="0.25">
      <c r="CO845" t="s">
        <v>637</v>
      </c>
      <c r="CP845" t="s">
        <v>604</v>
      </c>
      <c r="CQ845" t="s">
        <v>599</v>
      </c>
      <c r="CR845">
        <v>46168</v>
      </c>
      <c r="CS845">
        <v>1</v>
      </c>
      <c r="CT845">
        <v>1</v>
      </c>
      <c r="CV845">
        <v>1</v>
      </c>
      <c r="CX845">
        <v>1.5046296296296297E-4</v>
      </c>
      <c r="CY845">
        <v>1.5046296296296297E-4</v>
      </c>
      <c r="CZ845">
        <v>0.18157407407407408</v>
      </c>
      <c r="DA845">
        <v>9.0231481481481482E-2</v>
      </c>
      <c r="DB845">
        <v>120</v>
      </c>
      <c r="DC845">
        <v>158</v>
      </c>
      <c r="DD845">
        <v>25</v>
      </c>
      <c r="DE845">
        <v>1.52</v>
      </c>
      <c r="DF845">
        <v>11862</v>
      </c>
      <c r="DG845">
        <v>0.20830000000000001</v>
      </c>
      <c r="DO845">
        <v>56</v>
      </c>
    </row>
    <row r="846" spans="93:119" x14ac:dyDescent="0.25">
      <c r="CO846" t="s">
        <v>637</v>
      </c>
      <c r="CP846" t="s">
        <v>604</v>
      </c>
      <c r="CQ846" t="s">
        <v>599</v>
      </c>
      <c r="CR846">
        <v>46170</v>
      </c>
      <c r="CS846">
        <v>1</v>
      </c>
      <c r="CT846">
        <v>1</v>
      </c>
      <c r="CV846">
        <v>1</v>
      </c>
      <c r="CX846">
        <v>0</v>
      </c>
      <c r="CY846">
        <v>0</v>
      </c>
      <c r="CZ846">
        <v>0.14958333333333335</v>
      </c>
      <c r="DA846">
        <v>0.16737268518518519</v>
      </c>
      <c r="DB846">
        <v>112</v>
      </c>
      <c r="DC846">
        <v>145</v>
      </c>
      <c r="DD846">
        <v>16</v>
      </c>
      <c r="DE846">
        <v>1.5625</v>
      </c>
      <c r="DF846">
        <v>10728</v>
      </c>
      <c r="DG846">
        <v>0.1429</v>
      </c>
      <c r="DO846">
        <v>56</v>
      </c>
    </row>
    <row r="847" spans="93:119" x14ac:dyDescent="0.25">
      <c r="CO847" t="s">
        <v>637</v>
      </c>
      <c r="CP847" t="s">
        <v>604</v>
      </c>
      <c r="CQ847" t="s">
        <v>549</v>
      </c>
      <c r="CR847">
        <v>46168</v>
      </c>
      <c r="CS847">
        <v>1</v>
      </c>
      <c r="CT847">
        <v>1</v>
      </c>
      <c r="CV847">
        <v>1</v>
      </c>
      <c r="CX847">
        <v>3.4722222222222222E-5</v>
      </c>
      <c r="CY847">
        <v>3.4722222222222222E-5</v>
      </c>
      <c r="CZ847">
        <v>0.19869212962962962</v>
      </c>
      <c r="DA847">
        <v>0.12917824074074075</v>
      </c>
      <c r="DB847">
        <v>161</v>
      </c>
      <c r="DC847">
        <v>258</v>
      </c>
      <c r="DD847">
        <v>35</v>
      </c>
      <c r="DE847" t="s">
        <v>923</v>
      </c>
      <c r="DF847">
        <v>11785</v>
      </c>
      <c r="DG847">
        <v>0.21740000000000001</v>
      </c>
      <c r="DO847">
        <v>56</v>
      </c>
    </row>
    <row r="848" spans="93:119" x14ac:dyDescent="0.25">
      <c r="CO848" t="s">
        <v>637</v>
      </c>
      <c r="CP848" t="s">
        <v>604</v>
      </c>
      <c r="CQ848" t="s">
        <v>549</v>
      </c>
      <c r="CR848">
        <v>46170</v>
      </c>
      <c r="CS848">
        <v>1</v>
      </c>
      <c r="CT848">
        <v>1</v>
      </c>
      <c r="CV848">
        <v>1</v>
      </c>
      <c r="CX848">
        <v>0</v>
      </c>
      <c r="CY848">
        <v>0</v>
      </c>
      <c r="CZ848">
        <v>0.19515046296296296</v>
      </c>
      <c r="DA848">
        <v>0.14592592592592593</v>
      </c>
      <c r="DB848">
        <v>148</v>
      </c>
      <c r="DC848">
        <v>232</v>
      </c>
      <c r="DD848">
        <v>28</v>
      </c>
      <c r="DE848" t="s">
        <v>874</v>
      </c>
      <c r="DF848">
        <v>16357</v>
      </c>
      <c r="DG848">
        <v>0.18920000000000001</v>
      </c>
      <c r="DH848">
        <v>1</v>
      </c>
      <c r="DI848">
        <v>3.5700000000000003E-2</v>
      </c>
      <c r="DJ848">
        <v>270</v>
      </c>
      <c r="DK848">
        <v>270</v>
      </c>
      <c r="DO848">
        <v>56</v>
      </c>
    </row>
    <row r="849" spans="93:120" x14ac:dyDescent="0.25">
      <c r="CO849" t="s">
        <v>637</v>
      </c>
      <c r="CP849" t="s">
        <v>604</v>
      </c>
      <c r="CQ849" t="s">
        <v>77</v>
      </c>
      <c r="CR849">
        <v>46164</v>
      </c>
      <c r="CS849">
        <v>1</v>
      </c>
      <c r="CT849">
        <v>1</v>
      </c>
      <c r="CV849">
        <v>1</v>
      </c>
      <c r="CX849">
        <v>0</v>
      </c>
      <c r="CY849">
        <v>0</v>
      </c>
      <c r="CZ849">
        <v>0.2152662037037037</v>
      </c>
      <c r="DA849">
        <v>8.8298611111111105E-2</v>
      </c>
      <c r="DB849">
        <v>111</v>
      </c>
      <c r="DC849">
        <v>221</v>
      </c>
      <c r="DD849">
        <v>19</v>
      </c>
      <c r="DE849" t="s">
        <v>924</v>
      </c>
      <c r="DF849">
        <v>20414</v>
      </c>
      <c r="DG849">
        <v>0.17119999999999999</v>
      </c>
      <c r="DO849">
        <v>56</v>
      </c>
    </row>
    <row r="850" spans="93:120" x14ac:dyDescent="0.25">
      <c r="CO850" t="s">
        <v>637</v>
      </c>
      <c r="CP850" t="s">
        <v>604</v>
      </c>
      <c r="CQ850" t="s">
        <v>55</v>
      </c>
      <c r="CR850">
        <v>46171</v>
      </c>
      <c r="CS850">
        <v>1</v>
      </c>
      <c r="CT850">
        <v>1</v>
      </c>
      <c r="CV850">
        <v>1</v>
      </c>
      <c r="CX850">
        <v>2.6620370370370372E-4</v>
      </c>
      <c r="CY850">
        <v>2.6620370370370372E-4</v>
      </c>
      <c r="CZ850">
        <v>0.2074074074074074</v>
      </c>
      <c r="DA850">
        <v>0.18381944444444445</v>
      </c>
      <c r="DB850">
        <v>138</v>
      </c>
      <c r="DC850">
        <v>213</v>
      </c>
      <c r="DD850">
        <v>15</v>
      </c>
      <c r="DE850" t="s">
        <v>713</v>
      </c>
      <c r="DF850">
        <v>22975</v>
      </c>
      <c r="DG850">
        <v>0.1087</v>
      </c>
      <c r="DO850">
        <v>56</v>
      </c>
    </row>
    <row r="851" spans="93:120" x14ac:dyDescent="0.25">
      <c r="CO851" t="s">
        <v>637</v>
      </c>
      <c r="CP851" t="s">
        <v>604</v>
      </c>
      <c r="CQ851" t="s">
        <v>566</v>
      </c>
      <c r="CR851">
        <v>46164</v>
      </c>
      <c r="CS851">
        <v>1</v>
      </c>
      <c r="CT851">
        <v>1</v>
      </c>
      <c r="CV851">
        <v>1</v>
      </c>
      <c r="CX851">
        <v>0</v>
      </c>
      <c r="CY851">
        <v>0</v>
      </c>
      <c r="CZ851">
        <v>0.20072916666666665</v>
      </c>
      <c r="DA851">
        <v>0.14957175925925925</v>
      </c>
      <c r="DB851">
        <v>170</v>
      </c>
      <c r="DC851">
        <v>256</v>
      </c>
      <c r="DD851">
        <v>31</v>
      </c>
      <c r="DE851" t="s">
        <v>925</v>
      </c>
      <c r="DF851">
        <v>11504</v>
      </c>
      <c r="DG851">
        <v>0.18240000000000001</v>
      </c>
      <c r="DH851">
        <v>1</v>
      </c>
      <c r="DI851">
        <v>3.2300000000000002E-2</v>
      </c>
      <c r="DJ851">
        <v>180</v>
      </c>
      <c r="DK851">
        <v>180</v>
      </c>
      <c r="DO851">
        <v>56</v>
      </c>
    </row>
    <row r="852" spans="93:120" x14ac:dyDescent="0.25">
      <c r="CO852" t="s">
        <v>637</v>
      </c>
      <c r="CP852" t="s">
        <v>604</v>
      </c>
      <c r="CQ852" t="s">
        <v>48</v>
      </c>
      <c r="CR852">
        <v>46155</v>
      </c>
      <c r="CS852">
        <v>1</v>
      </c>
      <c r="CT852">
        <v>1</v>
      </c>
      <c r="CV852">
        <v>1</v>
      </c>
      <c r="CX852">
        <v>1.7361111111111112E-4</v>
      </c>
      <c r="CY852">
        <v>1.7361111111111112E-4</v>
      </c>
      <c r="CZ852">
        <v>0.19721064814814815</v>
      </c>
      <c r="DA852">
        <v>0.13640046296296296</v>
      </c>
      <c r="DB852">
        <v>106</v>
      </c>
      <c r="DC852">
        <v>138</v>
      </c>
      <c r="DD852">
        <v>29</v>
      </c>
      <c r="DE852" t="s">
        <v>870</v>
      </c>
      <c r="DF852">
        <v>11481</v>
      </c>
      <c r="DG852">
        <v>0.27360000000000001</v>
      </c>
      <c r="DO852">
        <v>56</v>
      </c>
    </row>
    <row r="853" spans="93:120" x14ac:dyDescent="0.25">
      <c r="CO853" t="s">
        <v>637</v>
      </c>
      <c r="CP853" t="s">
        <v>604</v>
      </c>
      <c r="CQ853" t="s">
        <v>48</v>
      </c>
      <c r="CR853">
        <v>46168</v>
      </c>
      <c r="CS853">
        <v>1</v>
      </c>
      <c r="CT853">
        <v>1</v>
      </c>
      <c r="CV853">
        <v>1</v>
      </c>
      <c r="CX853">
        <v>0</v>
      </c>
      <c r="CY853">
        <v>0</v>
      </c>
      <c r="CZ853">
        <v>0.1839699074074074</v>
      </c>
      <c r="DA853">
        <v>0.13938657407407407</v>
      </c>
      <c r="DB853">
        <v>82</v>
      </c>
      <c r="DC853">
        <v>123</v>
      </c>
      <c r="DD853">
        <v>26</v>
      </c>
      <c r="DE853" t="s">
        <v>707</v>
      </c>
      <c r="DF853">
        <v>25043</v>
      </c>
      <c r="DG853">
        <v>0.31709999999999999</v>
      </c>
      <c r="DO853">
        <v>56</v>
      </c>
    </row>
    <row r="854" spans="93:120" x14ac:dyDescent="0.25">
      <c r="CO854" t="s">
        <v>637</v>
      </c>
      <c r="CP854" t="s">
        <v>604</v>
      </c>
      <c r="CQ854" t="s">
        <v>48</v>
      </c>
      <c r="CR854">
        <v>46169</v>
      </c>
      <c r="CS854">
        <v>1</v>
      </c>
      <c r="CT854">
        <v>1</v>
      </c>
      <c r="CV854">
        <v>1</v>
      </c>
      <c r="CX854">
        <v>0</v>
      </c>
      <c r="CY854">
        <v>0</v>
      </c>
      <c r="CZ854">
        <v>0.20065972222222223</v>
      </c>
      <c r="DA854">
        <v>0.13439814814814816</v>
      </c>
      <c r="DB854">
        <v>90</v>
      </c>
      <c r="DC854">
        <v>121</v>
      </c>
      <c r="DD854">
        <v>13</v>
      </c>
      <c r="DE854" t="s">
        <v>846</v>
      </c>
      <c r="DF854">
        <v>18506</v>
      </c>
      <c r="DG854">
        <v>0.1444</v>
      </c>
      <c r="DO854">
        <v>56</v>
      </c>
    </row>
    <row r="855" spans="93:120" x14ac:dyDescent="0.25">
      <c r="CO855" t="s">
        <v>637</v>
      </c>
      <c r="CP855" t="s">
        <v>604</v>
      </c>
      <c r="CQ855" t="s">
        <v>48</v>
      </c>
      <c r="CR855">
        <v>46170</v>
      </c>
      <c r="CS855">
        <v>1</v>
      </c>
      <c r="CT855">
        <v>1</v>
      </c>
      <c r="CV855">
        <v>1</v>
      </c>
      <c r="CX855">
        <v>1.3888888888888889E-4</v>
      </c>
      <c r="CY855">
        <v>1.3888888888888889E-4</v>
      </c>
      <c r="CZ855">
        <v>0.18699074074074074</v>
      </c>
      <c r="DA855">
        <v>0.1424074074074074</v>
      </c>
      <c r="DB855">
        <v>70</v>
      </c>
      <c r="DC855">
        <v>101</v>
      </c>
      <c r="DD855">
        <v>16</v>
      </c>
      <c r="DE855">
        <v>1.625</v>
      </c>
      <c r="DF855">
        <v>26973</v>
      </c>
      <c r="DG855">
        <v>0.2286</v>
      </c>
      <c r="DO855">
        <v>56</v>
      </c>
    </row>
    <row r="856" spans="93:120" x14ac:dyDescent="0.25">
      <c r="CO856" t="s">
        <v>637</v>
      </c>
      <c r="CP856" t="s">
        <v>3</v>
      </c>
      <c r="CQ856" t="s">
        <v>58</v>
      </c>
      <c r="CR856">
        <v>46154</v>
      </c>
      <c r="CS856">
        <v>1</v>
      </c>
      <c r="CT856">
        <v>1</v>
      </c>
      <c r="CV856">
        <v>1</v>
      </c>
      <c r="CX856">
        <v>8.1018518518518516E-5</v>
      </c>
      <c r="CY856">
        <v>8.1018518518518516E-5</v>
      </c>
      <c r="CZ856">
        <v>0.26973379629629629</v>
      </c>
      <c r="DA856">
        <v>0.13901620370370371</v>
      </c>
      <c r="DB856">
        <v>111</v>
      </c>
      <c r="DC856">
        <v>251</v>
      </c>
      <c r="DD856">
        <v>35</v>
      </c>
      <c r="DE856" t="s">
        <v>921</v>
      </c>
      <c r="DF856">
        <v>33406</v>
      </c>
      <c r="DG856">
        <v>0.31530000000000002</v>
      </c>
      <c r="DO856">
        <v>56</v>
      </c>
    </row>
    <row r="857" spans="93:120" x14ac:dyDescent="0.25">
      <c r="CO857" t="s">
        <v>637</v>
      </c>
      <c r="CP857" t="s">
        <v>3</v>
      </c>
      <c r="CQ857" t="s">
        <v>58</v>
      </c>
      <c r="CR857">
        <v>46161</v>
      </c>
      <c r="CS857">
        <v>1</v>
      </c>
      <c r="CT857">
        <v>1</v>
      </c>
      <c r="CV857">
        <v>1</v>
      </c>
      <c r="CX857">
        <v>4.3981481481481481E-4</v>
      </c>
      <c r="CY857">
        <v>4.3981481481481481E-4</v>
      </c>
      <c r="CZ857">
        <v>0.18481481481481482</v>
      </c>
      <c r="DA857">
        <v>0.14509259259259261</v>
      </c>
      <c r="DB857">
        <v>118</v>
      </c>
      <c r="DC857">
        <v>233</v>
      </c>
      <c r="DD857">
        <v>29</v>
      </c>
      <c r="DE857" t="s">
        <v>870</v>
      </c>
      <c r="DF857">
        <v>29021</v>
      </c>
      <c r="DG857">
        <v>0.24579999999999999</v>
      </c>
      <c r="DO857">
        <v>56</v>
      </c>
    </row>
    <row r="858" spans="93:120" x14ac:dyDescent="0.25">
      <c r="CO858" t="s">
        <v>637</v>
      </c>
      <c r="CP858" t="s">
        <v>3</v>
      </c>
      <c r="CQ858" t="s">
        <v>58</v>
      </c>
      <c r="CR858">
        <v>46162</v>
      </c>
      <c r="CS858">
        <v>1</v>
      </c>
      <c r="CT858">
        <v>1</v>
      </c>
      <c r="CV858">
        <v>1</v>
      </c>
      <c r="CX858">
        <v>5.7870370370370373E-5</v>
      </c>
      <c r="CY858">
        <v>5.7870370370370373E-5</v>
      </c>
      <c r="CZ858">
        <v>0.23335648148148147</v>
      </c>
      <c r="DA858">
        <v>0.14724537037037036</v>
      </c>
      <c r="DB858">
        <v>111</v>
      </c>
      <c r="DC858">
        <v>258</v>
      </c>
      <c r="DD858">
        <v>35</v>
      </c>
      <c r="DE858" t="s">
        <v>926</v>
      </c>
      <c r="DF858">
        <v>26372</v>
      </c>
      <c r="DG858">
        <v>0.31530000000000002</v>
      </c>
      <c r="DH858">
        <v>2</v>
      </c>
      <c r="DI858">
        <v>5.7099999999999998E-2</v>
      </c>
      <c r="DJ858">
        <v>1750</v>
      </c>
      <c r="DK858">
        <v>875</v>
      </c>
      <c r="DL858">
        <v>1500</v>
      </c>
      <c r="DM858">
        <v>0.85709999999999997</v>
      </c>
      <c r="DN858">
        <v>0.17269999999999999</v>
      </c>
      <c r="DO858">
        <v>56</v>
      </c>
      <c r="DP858">
        <v>1500</v>
      </c>
    </row>
    <row r="859" spans="93:120" x14ac:dyDescent="0.25">
      <c r="CO859" t="s">
        <v>637</v>
      </c>
      <c r="CP859" t="s">
        <v>3</v>
      </c>
      <c r="CQ859" t="s">
        <v>85</v>
      </c>
      <c r="CR859">
        <v>46146</v>
      </c>
      <c r="CS859">
        <v>1</v>
      </c>
      <c r="CT859">
        <v>1</v>
      </c>
      <c r="CV859">
        <v>1</v>
      </c>
      <c r="CX859">
        <v>0</v>
      </c>
      <c r="CY859">
        <v>0</v>
      </c>
      <c r="CZ859">
        <v>0.29655092592592591</v>
      </c>
      <c r="DA859">
        <v>5.5011574074074074E-2</v>
      </c>
      <c r="DB859">
        <v>95</v>
      </c>
      <c r="DC859">
        <v>192</v>
      </c>
      <c r="DD859">
        <v>63</v>
      </c>
      <c r="DE859" t="s">
        <v>879</v>
      </c>
      <c r="DF859">
        <v>19273</v>
      </c>
      <c r="DG859">
        <v>0.66320000000000001</v>
      </c>
      <c r="DH859">
        <v>5</v>
      </c>
      <c r="DI859">
        <v>7.9399999999999998E-2</v>
      </c>
      <c r="DJ859">
        <v>5132</v>
      </c>
      <c r="DK859">
        <v>1026</v>
      </c>
      <c r="DL859">
        <v>4035</v>
      </c>
      <c r="DM859">
        <v>0.78620000000000001</v>
      </c>
      <c r="DO859">
        <v>56</v>
      </c>
      <c r="DP859">
        <v>1009</v>
      </c>
    </row>
    <row r="860" spans="93:120" x14ac:dyDescent="0.25">
      <c r="CO860" t="s">
        <v>637</v>
      </c>
      <c r="CP860" t="s">
        <v>3</v>
      </c>
      <c r="CQ860" t="s">
        <v>85</v>
      </c>
      <c r="CR860">
        <v>46167</v>
      </c>
      <c r="CS860">
        <v>1</v>
      </c>
      <c r="CT860">
        <v>1</v>
      </c>
      <c r="CV860">
        <v>1</v>
      </c>
      <c r="CX860">
        <v>1.6203703703703703E-4</v>
      </c>
      <c r="CY860">
        <v>1.6203703703703703E-4</v>
      </c>
      <c r="CZ860">
        <v>0.20317129629629629</v>
      </c>
      <c r="DA860">
        <v>0.13701388888888888</v>
      </c>
      <c r="DB860">
        <v>89</v>
      </c>
      <c r="DC860">
        <v>197</v>
      </c>
      <c r="DD860">
        <v>31</v>
      </c>
      <c r="DE860" t="s">
        <v>801</v>
      </c>
      <c r="DF860">
        <v>12395</v>
      </c>
      <c r="DG860">
        <v>0.3483</v>
      </c>
      <c r="DO860">
        <v>56</v>
      </c>
    </row>
    <row r="861" spans="93:120" x14ac:dyDescent="0.25">
      <c r="CO861" t="s">
        <v>637</v>
      </c>
      <c r="CP861" t="s">
        <v>3</v>
      </c>
      <c r="CQ861" t="s">
        <v>493</v>
      </c>
      <c r="CR861">
        <v>46154</v>
      </c>
      <c r="CS861">
        <v>1</v>
      </c>
      <c r="CT861">
        <v>1</v>
      </c>
      <c r="CV861">
        <v>1</v>
      </c>
      <c r="CX861">
        <v>0</v>
      </c>
      <c r="CY861">
        <v>0</v>
      </c>
      <c r="CZ861">
        <v>0.30984953703703705</v>
      </c>
      <c r="DA861">
        <v>0.10476851851851852</v>
      </c>
      <c r="DB861">
        <v>212</v>
      </c>
      <c r="DC861">
        <v>361</v>
      </c>
      <c r="DD861">
        <v>46</v>
      </c>
      <c r="DE861" t="s">
        <v>927</v>
      </c>
      <c r="DF861">
        <v>22081</v>
      </c>
      <c r="DG861">
        <v>0.217</v>
      </c>
      <c r="DO861">
        <v>56</v>
      </c>
    </row>
    <row r="862" spans="93:120" x14ac:dyDescent="0.25">
      <c r="CO862" t="s">
        <v>637</v>
      </c>
      <c r="CP862" t="s">
        <v>3</v>
      </c>
      <c r="CQ862" t="s">
        <v>32</v>
      </c>
      <c r="CR862">
        <v>46157</v>
      </c>
      <c r="CS862">
        <v>1</v>
      </c>
      <c r="CT862">
        <v>1</v>
      </c>
      <c r="CV862">
        <v>1</v>
      </c>
      <c r="CX862">
        <v>1.0416666666666667E-4</v>
      </c>
      <c r="CY862">
        <v>1.0416666666666667E-4</v>
      </c>
      <c r="CZ862">
        <v>0.25560185185185186</v>
      </c>
      <c r="DA862">
        <v>6.0231481481481483E-2</v>
      </c>
      <c r="DB862">
        <v>93</v>
      </c>
      <c r="DC862">
        <v>159</v>
      </c>
      <c r="DD862">
        <v>42</v>
      </c>
      <c r="DE862" t="s">
        <v>928</v>
      </c>
      <c r="DF862">
        <v>31926</v>
      </c>
      <c r="DG862">
        <v>0.4516</v>
      </c>
      <c r="DO862">
        <v>56</v>
      </c>
    </row>
    <row r="863" spans="93:120" x14ac:dyDescent="0.25">
      <c r="CO863" t="s">
        <v>637</v>
      </c>
      <c r="CP863" t="s">
        <v>3</v>
      </c>
      <c r="CQ863" t="s">
        <v>564</v>
      </c>
      <c r="CR863">
        <v>46161</v>
      </c>
      <c r="CS863">
        <v>1</v>
      </c>
      <c r="CT863">
        <v>1</v>
      </c>
      <c r="CV863">
        <v>1</v>
      </c>
      <c r="CX863">
        <v>0</v>
      </c>
      <c r="CY863">
        <v>0</v>
      </c>
      <c r="CZ863">
        <v>0.21606481481481482</v>
      </c>
      <c r="DA863">
        <v>0.12390046296296296</v>
      </c>
      <c r="DB863">
        <v>115</v>
      </c>
      <c r="DC863">
        <v>181</v>
      </c>
      <c r="DD863">
        <v>25</v>
      </c>
      <c r="DE863">
        <v>1.88</v>
      </c>
      <c r="DF863">
        <v>26897</v>
      </c>
      <c r="DG863">
        <v>0.21740000000000001</v>
      </c>
      <c r="DO863">
        <v>56</v>
      </c>
    </row>
    <row r="864" spans="93:120" x14ac:dyDescent="0.25">
      <c r="CO864" t="s">
        <v>637</v>
      </c>
      <c r="CP864" t="s">
        <v>3</v>
      </c>
      <c r="CQ864" t="s">
        <v>96</v>
      </c>
      <c r="CR864">
        <v>46154</v>
      </c>
      <c r="CS864">
        <v>1</v>
      </c>
      <c r="CT864">
        <v>1</v>
      </c>
      <c r="CV864">
        <v>1</v>
      </c>
      <c r="CX864">
        <v>1.1574074074074075E-4</v>
      </c>
      <c r="CY864">
        <v>1.1574074074074075E-4</v>
      </c>
      <c r="CZ864">
        <v>0.2696412037037037</v>
      </c>
      <c r="DA864">
        <v>0.12013888888888889</v>
      </c>
      <c r="DB864">
        <v>109</v>
      </c>
      <c r="DC864">
        <v>211</v>
      </c>
      <c r="DD864">
        <v>36</v>
      </c>
      <c r="DE864" t="s">
        <v>758</v>
      </c>
      <c r="DF864">
        <v>27491</v>
      </c>
      <c r="DG864">
        <v>0.33029999999999998</v>
      </c>
      <c r="DO864">
        <v>56</v>
      </c>
    </row>
    <row r="865" spans="93:120" x14ac:dyDescent="0.25">
      <c r="CO865" t="s">
        <v>637</v>
      </c>
      <c r="CP865" t="s">
        <v>3</v>
      </c>
      <c r="CQ865" t="s">
        <v>96</v>
      </c>
      <c r="CR865">
        <v>46157</v>
      </c>
      <c r="CS865">
        <v>1</v>
      </c>
      <c r="CT865">
        <v>1</v>
      </c>
      <c r="CV865">
        <v>1</v>
      </c>
      <c r="CX865">
        <v>0</v>
      </c>
      <c r="CY865">
        <v>0</v>
      </c>
      <c r="CZ865">
        <v>0.28545138888888888</v>
      </c>
      <c r="DA865">
        <v>4.1296296296296296E-2</v>
      </c>
      <c r="DB865">
        <v>123</v>
      </c>
      <c r="DC865">
        <v>204</v>
      </c>
      <c r="DD865">
        <v>48</v>
      </c>
      <c r="DE865" t="s">
        <v>929</v>
      </c>
      <c r="DF865">
        <v>16897</v>
      </c>
      <c r="DG865">
        <v>0.39019999999999999</v>
      </c>
      <c r="DO865">
        <v>56</v>
      </c>
    </row>
    <row r="866" spans="93:120" x14ac:dyDescent="0.25">
      <c r="CO866" t="s">
        <v>637</v>
      </c>
      <c r="CP866" t="s">
        <v>3</v>
      </c>
      <c r="CQ866" t="s">
        <v>29</v>
      </c>
      <c r="CR866">
        <v>46161</v>
      </c>
      <c r="CS866">
        <v>1</v>
      </c>
      <c r="CT866">
        <v>1</v>
      </c>
      <c r="CV866">
        <v>1</v>
      </c>
      <c r="CX866">
        <v>1.4236111111111112E-3</v>
      </c>
      <c r="CY866">
        <v>1.4236111111111112E-3</v>
      </c>
      <c r="CZ866">
        <v>0.17329861111111111</v>
      </c>
      <c r="DA866">
        <v>0.14429398148148148</v>
      </c>
      <c r="DB866">
        <v>125</v>
      </c>
      <c r="DC866">
        <v>213</v>
      </c>
      <c r="DD866">
        <v>35</v>
      </c>
      <c r="DE866">
        <v>1.8</v>
      </c>
      <c r="DF866">
        <v>27326</v>
      </c>
      <c r="DG866">
        <v>0.28000000000000003</v>
      </c>
      <c r="DO866">
        <v>56</v>
      </c>
    </row>
    <row r="867" spans="93:120" x14ac:dyDescent="0.25">
      <c r="CO867" t="s">
        <v>637</v>
      </c>
      <c r="CP867" t="s">
        <v>3</v>
      </c>
      <c r="CQ867" t="s">
        <v>79</v>
      </c>
      <c r="CR867">
        <v>46157</v>
      </c>
      <c r="CS867">
        <v>1</v>
      </c>
      <c r="CT867">
        <v>1</v>
      </c>
      <c r="CV867">
        <v>1</v>
      </c>
      <c r="CX867">
        <v>2.3148148148148149E-4</v>
      </c>
      <c r="CY867">
        <v>2.3148148148148149E-4</v>
      </c>
      <c r="CZ867">
        <v>0.32400462962962961</v>
      </c>
      <c r="DA867">
        <v>1.6458333333333332E-2</v>
      </c>
      <c r="DB867">
        <v>154</v>
      </c>
      <c r="DC867">
        <v>255</v>
      </c>
      <c r="DD867">
        <v>28</v>
      </c>
      <c r="DE867" t="s">
        <v>765</v>
      </c>
      <c r="DF867">
        <v>15056</v>
      </c>
      <c r="DG867">
        <v>0.18179999999999999</v>
      </c>
      <c r="DO867">
        <v>56</v>
      </c>
    </row>
    <row r="868" spans="93:120" x14ac:dyDescent="0.25">
      <c r="CO868" t="s">
        <v>637</v>
      </c>
      <c r="CP868" t="s">
        <v>6</v>
      </c>
      <c r="CQ868" t="s">
        <v>11</v>
      </c>
      <c r="CR868">
        <v>46149</v>
      </c>
      <c r="CS868">
        <v>1</v>
      </c>
      <c r="CT868">
        <v>1</v>
      </c>
      <c r="CV868">
        <v>1</v>
      </c>
      <c r="CX868">
        <v>1.5509259259259259E-3</v>
      </c>
      <c r="CY868">
        <v>1.5509259259259259E-3</v>
      </c>
      <c r="CZ868">
        <v>0.24087962962962964</v>
      </c>
      <c r="DA868">
        <v>0.10980324074074074</v>
      </c>
      <c r="DB868">
        <v>135</v>
      </c>
      <c r="DC868">
        <v>247</v>
      </c>
      <c r="DD868">
        <v>27</v>
      </c>
      <c r="DE868" t="s">
        <v>930</v>
      </c>
      <c r="DF868">
        <v>32603</v>
      </c>
      <c r="DG868">
        <v>0.2</v>
      </c>
      <c r="DH868">
        <v>2</v>
      </c>
      <c r="DI868">
        <v>7.4099999999999999E-2</v>
      </c>
      <c r="DJ868">
        <v>1479</v>
      </c>
      <c r="DK868">
        <v>740</v>
      </c>
      <c r="DO868">
        <v>54</v>
      </c>
    </row>
    <row r="869" spans="93:120" x14ac:dyDescent="0.25">
      <c r="CO869" t="s">
        <v>637</v>
      </c>
      <c r="CP869" t="s">
        <v>7</v>
      </c>
      <c r="CQ869" t="s">
        <v>12</v>
      </c>
      <c r="CR869">
        <v>46146</v>
      </c>
      <c r="CS869">
        <v>1</v>
      </c>
      <c r="CT869">
        <v>1</v>
      </c>
      <c r="CU869">
        <v>1</v>
      </c>
      <c r="CX869">
        <v>2.539351851851852E-2</v>
      </c>
      <c r="CY869">
        <v>2.539351851851852E-2</v>
      </c>
      <c r="CZ869">
        <v>0.23325231481481482</v>
      </c>
      <c r="DA869">
        <v>9.4791666666666663E-2</v>
      </c>
      <c r="DB869">
        <v>71</v>
      </c>
      <c r="DC869">
        <v>128</v>
      </c>
      <c r="DD869">
        <v>20</v>
      </c>
      <c r="DE869">
        <v>1.55</v>
      </c>
      <c r="DF869">
        <v>21233</v>
      </c>
      <c r="DG869">
        <v>0.28170000000000001</v>
      </c>
      <c r="DH869">
        <v>1</v>
      </c>
      <c r="DI869">
        <v>0.05</v>
      </c>
      <c r="DJ869">
        <v>1000</v>
      </c>
      <c r="DK869">
        <v>1000</v>
      </c>
      <c r="DL869">
        <v>1000</v>
      </c>
      <c r="DM869">
        <v>1</v>
      </c>
      <c r="DO869">
        <v>54</v>
      </c>
      <c r="DP869">
        <v>1000</v>
      </c>
    </row>
    <row r="870" spans="93:120" x14ac:dyDescent="0.25">
      <c r="CO870" t="s">
        <v>637</v>
      </c>
      <c r="CP870" t="s">
        <v>604</v>
      </c>
      <c r="CQ870" t="s">
        <v>566</v>
      </c>
      <c r="CR870">
        <v>46147</v>
      </c>
      <c r="CS870">
        <v>1</v>
      </c>
      <c r="CT870">
        <v>1</v>
      </c>
      <c r="CU870">
        <v>1</v>
      </c>
      <c r="CX870">
        <v>1.8020833333333333E-2</v>
      </c>
      <c r="CY870">
        <v>1.8020833333333333E-2</v>
      </c>
      <c r="CZ870">
        <v>0.27553240740740742</v>
      </c>
      <c r="DA870">
        <v>9.2824074074074073E-2</v>
      </c>
      <c r="DB870">
        <v>230</v>
      </c>
      <c r="DC870">
        <v>475</v>
      </c>
      <c r="DD870">
        <v>75</v>
      </c>
      <c r="DE870" t="s">
        <v>931</v>
      </c>
      <c r="DF870">
        <v>4996</v>
      </c>
      <c r="DG870">
        <v>0.3261</v>
      </c>
      <c r="DO870">
        <v>54</v>
      </c>
    </row>
    <row r="871" spans="93:120" x14ac:dyDescent="0.25">
      <c r="CO871" t="s">
        <v>637</v>
      </c>
      <c r="CP871" t="s">
        <v>604</v>
      </c>
      <c r="CQ871" t="s">
        <v>601</v>
      </c>
      <c r="CR871">
        <v>46147</v>
      </c>
      <c r="CS871">
        <v>1</v>
      </c>
      <c r="CT871">
        <v>1</v>
      </c>
      <c r="CU871">
        <v>1</v>
      </c>
      <c r="CX871">
        <v>3.0972222222222224E-2</v>
      </c>
      <c r="CY871">
        <v>3.0972222222222224E-2</v>
      </c>
      <c r="CZ871">
        <v>0.25785879629629632</v>
      </c>
      <c r="DA871">
        <v>0.11763888888888889</v>
      </c>
      <c r="DB871">
        <v>175</v>
      </c>
      <c r="DC871">
        <v>348</v>
      </c>
      <c r="DD871">
        <v>101</v>
      </c>
      <c r="DE871" t="s">
        <v>932</v>
      </c>
      <c r="DF871">
        <v>5667</v>
      </c>
      <c r="DG871">
        <v>0.57709999999999995</v>
      </c>
      <c r="DO871">
        <v>54</v>
      </c>
    </row>
    <row r="872" spans="93:120" x14ac:dyDescent="0.25">
      <c r="CO872" t="s">
        <v>637</v>
      </c>
      <c r="CP872" t="s">
        <v>3</v>
      </c>
      <c r="CQ872" t="s">
        <v>493</v>
      </c>
      <c r="CR872">
        <v>46146</v>
      </c>
      <c r="CS872">
        <v>1</v>
      </c>
      <c r="CT872">
        <v>1</v>
      </c>
      <c r="CV872">
        <v>1</v>
      </c>
      <c r="CX872">
        <v>1.1574074074074075E-4</v>
      </c>
      <c r="CY872">
        <v>1.1574074074074075E-4</v>
      </c>
      <c r="CZ872">
        <v>0.2769212962962963</v>
      </c>
      <c r="DA872">
        <v>7.7615740740740735E-2</v>
      </c>
      <c r="DB872">
        <v>150</v>
      </c>
      <c r="DC872">
        <v>237</v>
      </c>
      <c r="DD872">
        <v>70</v>
      </c>
      <c r="DE872" t="s">
        <v>933</v>
      </c>
      <c r="DF872">
        <v>16263</v>
      </c>
      <c r="DG872">
        <v>0.4667</v>
      </c>
      <c r="DH872">
        <v>8</v>
      </c>
      <c r="DI872">
        <v>0.1143</v>
      </c>
      <c r="DJ872">
        <v>6790</v>
      </c>
      <c r="DK872">
        <v>849</v>
      </c>
      <c r="DL872">
        <v>3510</v>
      </c>
      <c r="DM872">
        <v>0.51690000000000003</v>
      </c>
      <c r="DN872">
        <v>0.1157</v>
      </c>
      <c r="DO872">
        <v>54</v>
      </c>
      <c r="DP872">
        <v>878</v>
      </c>
    </row>
    <row r="873" spans="93:120" x14ac:dyDescent="0.25">
      <c r="CO873" t="s">
        <v>637</v>
      </c>
      <c r="CP873" t="s">
        <v>3</v>
      </c>
      <c r="CQ873" t="s">
        <v>68</v>
      </c>
      <c r="CR873">
        <v>46160</v>
      </c>
      <c r="CS873">
        <v>1</v>
      </c>
      <c r="CT873">
        <v>1</v>
      </c>
      <c r="CV873">
        <v>1</v>
      </c>
      <c r="CX873">
        <v>2.3032407407407407E-3</v>
      </c>
      <c r="CY873">
        <v>2.3032407407407407E-3</v>
      </c>
      <c r="CZ873">
        <v>0.13667824074074075</v>
      </c>
      <c r="DA873">
        <v>0.16973379629629629</v>
      </c>
      <c r="DB873">
        <v>84</v>
      </c>
      <c r="DC873">
        <v>172</v>
      </c>
      <c r="DD873">
        <v>30</v>
      </c>
      <c r="DE873">
        <v>1.5</v>
      </c>
      <c r="DF873">
        <v>37102</v>
      </c>
      <c r="DG873">
        <v>0.35709999999999997</v>
      </c>
      <c r="DH873">
        <v>1</v>
      </c>
      <c r="DI873">
        <v>3.3300000000000003E-2</v>
      </c>
      <c r="DJ873">
        <v>300</v>
      </c>
      <c r="DK873">
        <v>300</v>
      </c>
      <c r="DL873">
        <v>300</v>
      </c>
      <c r="DM873">
        <v>1</v>
      </c>
      <c r="DO873">
        <v>54</v>
      </c>
      <c r="DP873">
        <v>300</v>
      </c>
    </row>
    <row r="874" spans="93:120" x14ac:dyDescent="0.25">
      <c r="CO874" t="s">
        <v>637</v>
      </c>
      <c r="CP874" t="s">
        <v>2</v>
      </c>
      <c r="CQ874" t="s">
        <v>22</v>
      </c>
      <c r="CR874">
        <v>46147</v>
      </c>
      <c r="CS874">
        <v>1</v>
      </c>
      <c r="CT874">
        <v>1</v>
      </c>
      <c r="CU874">
        <v>1</v>
      </c>
      <c r="CX874">
        <v>9.5486111111111119E-3</v>
      </c>
      <c r="CY874">
        <v>9.5486111111111119E-3</v>
      </c>
      <c r="CZ874">
        <v>0.31291666666666668</v>
      </c>
      <c r="DA874">
        <v>9.7199074074074077E-2</v>
      </c>
      <c r="DB874">
        <v>119</v>
      </c>
      <c r="DC874">
        <v>219</v>
      </c>
      <c r="DD874">
        <v>34</v>
      </c>
      <c r="DE874" t="s">
        <v>934</v>
      </c>
      <c r="DF874">
        <v>20027</v>
      </c>
      <c r="DG874">
        <v>0.28570000000000001</v>
      </c>
      <c r="DO874">
        <v>52</v>
      </c>
    </row>
    <row r="875" spans="93:120" x14ac:dyDescent="0.25">
      <c r="CO875" t="s">
        <v>637</v>
      </c>
      <c r="CP875" t="s">
        <v>2</v>
      </c>
      <c r="CQ875" t="s">
        <v>25</v>
      </c>
      <c r="CR875">
        <v>46147</v>
      </c>
      <c r="CS875">
        <v>1</v>
      </c>
      <c r="CT875">
        <v>1</v>
      </c>
      <c r="CU875">
        <v>1</v>
      </c>
      <c r="CX875">
        <v>8.5069444444444437E-3</v>
      </c>
      <c r="CY875">
        <v>8.5069444444444437E-3</v>
      </c>
      <c r="CZ875">
        <v>0.29802083333333335</v>
      </c>
      <c r="DA875">
        <v>8.8564814814814818E-2</v>
      </c>
      <c r="DB875">
        <v>70</v>
      </c>
      <c r="DC875">
        <v>142</v>
      </c>
      <c r="DD875">
        <v>23</v>
      </c>
      <c r="DE875" t="s">
        <v>935</v>
      </c>
      <c r="DF875">
        <v>21329</v>
      </c>
      <c r="DG875">
        <v>0.3286</v>
      </c>
      <c r="DO875">
        <v>52</v>
      </c>
    </row>
    <row r="876" spans="93:120" x14ac:dyDescent="0.25">
      <c r="CO876" t="s">
        <v>637</v>
      </c>
      <c r="CP876" t="s">
        <v>6</v>
      </c>
      <c r="CQ876" t="s">
        <v>105</v>
      </c>
      <c r="CR876">
        <v>46147</v>
      </c>
      <c r="CS876">
        <v>1</v>
      </c>
      <c r="CT876">
        <v>1</v>
      </c>
      <c r="CU876">
        <v>1</v>
      </c>
      <c r="CX876">
        <v>2.0706018518518519E-2</v>
      </c>
      <c r="CY876">
        <v>2.0706018518518519E-2</v>
      </c>
      <c r="CZ876">
        <v>0.28402777777777777</v>
      </c>
      <c r="DA876">
        <v>9.1134259259259262E-2</v>
      </c>
      <c r="DB876">
        <v>101</v>
      </c>
      <c r="DC876">
        <v>208</v>
      </c>
      <c r="DD876">
        <v>21</v>
      </c>
      <c r="DE876" t="s">
        <v>791</v>
      </c>
      <c r="DF876">
        <v>53059</v>
      </c>
      <c r="DG876">
        <v>0.2079</v>
      </c>
      <c r="DO876">
        <v>52</v>
      </c>
    </row>
    <row r="877" spans="93:120" x14ac:dyDescent="0.25">
      <c r="CO877" t="s">
        <v>637</v>
      </c>
      <c r="CP877" t="s">
        <v>6</v>
      </c>
      <c r="CQ877" t="s">
        <v>11</v>
      </c>
      <c r="CR877">
        <v>46155</v>
      </c>
      <c r="CS877">
        <v>1</v>
      </c>
      <c r="CT877">
        <v>1</v>
      </c>
      <c r="CV877">
        <v>1</v>
      </c>
      <c r="CX877">
        <v>2.5462962962962961E-4</v>
      </c>
      <c r="CY877">
        <v>2.5462962962962961E-4</v>
      </c>
      <c r="CZ877">
        <v>0.20686342592592594</v>
      </c>
      <c r="DA877">
        <v>0.18026620370370369</v>
      </c>
      <c r="DB877">
        <v>101</v>
      </c>
      <c r="DC877">
        <v>181</v>
      </c>
      <c r="DD877">
        <v>43</v>
      </c>
      <c r="DE877" t="s">
        <v>936</v>
      </c>
      <c r="DF877">
        <v>16960</v>
      </c>
      <c r="DG877">
        <v>0.42570000000000002</v>
      </c>
      <c r="DH877">
        <v>1</v>
      </c>
      <c r="DI877">
        <v>2.3300000000000001E-2</v>
      </c>
      <c r="DJ877">
        <v>361</v>
      </c>
      <c r="DK877">
        <v>361</v>
      </c>
      <c r="DO877">
        <v>52</v>
      </c>
    </row>
    <row r="878" spans="93:120" x14ac:dyDescent="0.25">
      <c r="CO878" t="s">
        <v>637</v>
      </c>
      <c r="CP878" t="s">
        <v>6</v>
      </c>
      <c r="CQ878" t="s">
        <v>34</v>
      </c>
      <c r="CR878">
        <v>46146</v>
      </c>
      <c r="CS878">
        <v>1</v>
      </c>
      <c r="CT878">
        <v>1</v>
      </c>
      <c r="CU878">
        <v>1</v>
      </c>
      <c r="CX878">
        <v>1.1956018518518519E-2</v>
      </c>
      <c r="CY878">
        <v>1.1956018518518519E-2</v>
      </c>
      <c r="CZ878">
        <v>0.18392361111111111</v>
      </c>
      <c r="DA878">
        <v>0.11081018518518519</v>
      </c>
      <c r="DB878">
        <v>84</v>
      </c>
      <c r="DC878">
        <v>106</v>
      </c>
      <c r="DD878">
        <v>9</v>
      </c>
      <c r="DE878">
        <v>2</v>
      </c>
      <c r="DF878">
        <v>20854</v>
      </c>
      <c r="DG878">
        <v>0.1071</v>
      </c>
      <c r="DH878">
        <v>4</v>
      </c>
      <c r="DI878">
        <v>0.44440000000000002</v>
      </c>
      <c r="DJ878">
        <v>12270</v>
      </c>
      <c r="DK878">
        <v>3068</v>
      </c>
      <c r="DL878">
        <v>6000</v>
      </c>
      <c r="DM878">
        <v>0.48899999999999999</v>
      </c>
      <c r="DN878">
        <v>0.125</v>
      </c>
      <c r="DO878">
        <v>52</v>
      </c>
      <c r="DP878">
        <v>2000</v>
      </c>
    </row>
    <row r="879" spans="93:120" x14ac:dyDescent="0.25">
      <c r="CO879" t="s">
        <v>637</v>
      </c>
      <c r="CP879" t="s">
        <v>7</v>
      </c>
      <c r="CQ879" t="s">
        <v>72</v>
      </c>
      <c r="CR879">
        <v>46169</v>
      </c>
      <c r="CS879">
        <v>1</v>
      </c>
      <c r="CT879">
        <v>1</v>
      </c>
      <c r="CV879">
        <v>1</v>
      </c>
      <c r="CX879">
        <v>3.7037037037037035E-4</v>
      </c>
      <c r="CY879">
        <v>3.7037037037037035E-4</v>
      </c>
      <c r="CZ879">
        <v>0.16858796296296297</v>
      </c>
      <c r="DA879">
        <v>0.1572800925925926</v>
      </c>
      <c r="DB879">
        <v>134</v>
      </c>
      <c r="DC879">
        <v>311</v>
      </c>
      <c r="DD879">
        <v>16</v>
      </c>
      <c r="DE879">
        <v>1.8125</v>
      </c>
      <c r="DF879">
        <v>39982</v>
      </c>
      <c r="DG879">
        <v>0.11940000000000001</v>
      </c>
      <c r="DH879">
        <v>1</v>
      </c>
      <c r="DI879">
        <v>6.25E-2</v>
      </c>
      <c r="DJ879">
        <v>200</v>
      </c>
      <c r="DK879">
        <v>200</v>
      </c>
      <c r="DO879">
        <v>52</v>
      </c>
    </row>
    <row r="880" spans="93:120" x14ac:dyDescent="0.25">
      <c r="CO880" t="s">
        <v>637</v>
      </c>
      <c r="CP880" t="s">
        <v>604</v>
      </c>
      <c r="CQ880" t="s">
        <v>41</v>
      </c>
      <c r="CR880">
        <v>46154</v>
      </c>
      <c r="CS880">
        <v>1</v>
      </c>
      <c r="CT880">
        <v>1</v>
      </c>
      <c r="CV880">
        <v>1</v>
      </c>
      <c r="CX880">
        <v>5.4398148148148144E-4</v>
      </c>
      <c r="CY880">
        <v>5.4398148148148144E-4</v>
      </c>
      <c r="CZ880">
        <v>0.22348379629629631</v>
      </c>
      <c r="DA880">
        <v>0.17460648148148147</v>
      </c>
      <c r="DB880">
        <v>126</v>
      </c>
      <c r="DC880">
        <v>227</v>
      </c>
      <c r="DD880">
        <v>32</v>
      </c>
      <c r="DE880">
        <v>1.90625</v>
      </c>
      <c r="DF880">
        <v>6897</v>
      </c>
      <c r="DG880">
        <v>0.254</v>
      </c>
      <c r="DO880">
        <v>52</v>
      </c>
    </row>
    <row r="881" spans="93:120" x14ac:dyDescent="0.25">
      <c r="CO881" t="s">
        <v>637</v>
      </c>
      <c r="CP881" t="s">
        <v>604</v>
      </c>
      <c r="CQ881" t="s">
        <v>77</v>
      </c>
      <c r="CR881">
        <v>46169</v>
      </c>
      <c r="CS881">
        <v>1</v>
      </c>
      <c r="CT881">
        <v>1</v>
      </c>
      <c r="CU881">
        <v>1</v>
      </c>
      <c r="CX881">
        <v>4.3981481481481484E-3</v>
      </c>
      <c r="CY881">
        <v>4.3981481481481484E-3</v>
      </c>
      <c r="CZ881">
        <v>0.19314814814814815</v>
      </c>
      <c r="DA881">
        <v>0.17487268518518517</v>
      </c>
      <c r="DB881">
        <v>87</v>
      </c>
      <c r="DC881">
        <v>158</v>
      </c>
      <c r="DD881">
        <v>19</v>
      </c>
      <c r="DE881" t="s">
        <v>685</v>
      </c>
      <c r="DF881">
        <v>23885</v>
      </c>
      <c r="DG881">
        <v>0.21840000000000001</v>
      </c>
      <c r="DO881">
        <v>52</v>
      </c>
    </row>
    <row r="882" spans="93:120" x14ac:dyDescent="0.25">
      <c r="CO882" t="s">
        <v>637</v>
      </c>
      <c r="CP882" t="s">
        <v>604</v>
      </c>
      <c r="CQ882" t="s">
        <v>566</v>
      </c>
      <c r="CR882">
        <v>46169</v>
      </c>
      <c r="CS882">
        <v>1</v>
      </c>
      <c r="CT882">
        <v>1</v>
      </c>
      <c r="CU882">
        <v>1</v>
      </c>
      <c r="CX882">
        <v>1.7916666666666668E-2</v>
      </c>
      <c r="CY882">
        <v>1.7916666666666668E-2</v>
      </c>
      <c r="CZ882">
        <v>0.16250000000000001</v>
      </c>
      <c r="DA882">
        <v>0.1705787037037037</v>
      </c>
      <c r="DB882">
        <v>149</v>
      </c>
      <c r="DC882">
        <v>253</v>
      </c>
      <c r="DD882">
        <v>31</v>
      </c>
      <c r="DE882" t="s">
        <v>937</v>
      </c>
      <c r="DF882">
        <v>12303</v>
      </c>
      <c r="DG882">
        <v>0.20810000000000001</v>
      </c>
      <c r="DO882">
        <v>52</v>
      </c>
    </row>
    <row r="883" spans="93:120" x14ac:dyDescent="0.25">
      <c r="CO883" t="s">
        <v>637</v>
      </c>
      <c r="CP883" t="s">
        <v>604</v>
      </c>
      <c r="CQ883" t="s">
        <v>48</v>
      </c>
      <c r="CR883">
        <v>46154</v>
      </c>
      <c r="CS883">
        <v>1</v>
      </c>
      <c r="CT883">
        <v>1</v>
      </c>
      <c r="CV883">
        <v>1</v>
      </c>
      <c r="CX883">
        <v>0</v>
      </c>
      <c r="CY883">
        <v>0</v>
      </c>
      <c r="CZ883">
        <v>0.27629629629629632</v>
      </c>
      <c r="DA883">
        <v>0.13511574074074073</v>
      </c>
      <c r="DB883">
        <v>105</v>
      </c>
      <c r="DC883">
        <v>162</v>
      </c>
      <c r="DD883">
        <v>26</v>
      </c>
      <c r="DE883" t="s">
        <v>887</v>
      </c>
      <c r="DF883">
        <v>16027</v>
      </c>
      <c r="DG883">
        <v>0.24759999999999999</v>
      </c>
      <c r="DO883">
        <v>52</v>
      </c>
    </row>
    <row r="884" spans="93:120" x14ac:dyDescent="0.25">
      <c r="CO884" t="s">
        <v>637</v>
      </c>
      <c r="CP884" t="s">
        <v>604</v>
      </c>
      <c r="CQ884" t="s">
        <v>601</v>
      </c>
      <c r="CR884">
        <v>46154</v>
      </c>
      <c r="CS884">
        <v>1</v>
      </c>
      <c r="CT884">
        <v>1</v>
      </c>
      <c r="CU884">
        <v>1</v>
      </c>
      <c r="CX884">
        <v>1.6157407407407409E-2</v>
      </c>
      <c r="CY884">
        <v>1.6157407407407409E-2</v>
      </c>
      <c r="CZ884">
        <v>0.26994212962962966</v>
      </c>
      <c r="DA884">
        <v>0.13744212962962962</v>
      </c>
      <c r="DB884">
        <v>184</v>
      </c>
      <c r="DC884">
        <v>255</v>
      </c>
      <c r="DD884">
        <v>72</v>
      </c>
      <c r="DE884" t="s">
        <v>938</v>
      </c>
      <c r="DF884">
        <v>7325</v>
      </c>
      <c r="DG884">
        <v>0.39129999999999998</v>
      </c>
      <c r="DH884">
        <v>1</v>
      </c>
      <c r="DI884">
        <v>1.3899999999999999E-2</v>
      </c>
      <c r="DJ884">
        <v>480</v>
      </c>
      <c r="DK884">
        <v>480</v>
      </c>
      <c r="DO884">
        <v>52</v>
      </c>
    </row>
    <row r="885" spans="93:120" x14ac:dyDescent="0.25">
      <c r="CO885" t="s">
        <v>637</v>
      </c>
      <c r="CP885" t="s">
        <v>604</v>
      </c>
      <c r="CQ885" t="s">
        <v>601</v>
      </c>
      <c r="CR885">
        <v>46169</v>
      </c>
      <c r="CS885">
        <v>1</v>
      </c>
      <c r="CT885">
        <v>1</v>
      </c>
      <c r="CW885">
        <v>1</v>
      </c>
      <c r="CX885">
        <v>0</v>
      </c>
      <c r="CY885">
        <v>0</v>
      </c>
      <c r="CZ885">
        <v>0</v>
      </c>
      <c r="DA885">
        <v>0</v>
      </c>
      <c r="DO885">
        <v>52</v>
      </c>
    </row>
    <row r="886" spans="93:120" x14ac:dyDescent="0.25">
      <c r="CO886" t="s">
        <v>637</v>
      </c>
      <c r="CP886" t="s">
        <v>3</v>
      </c>
      <c r="CQ886" t="s">
        <v>564</v>
      </c>
      <c r="CR886">
        <v>46146</v>
      </c>
      <c r="CS886">
        <v>1</v>
      </c>
      <c r="CT886">
        <v>1</v>
      </c>
      <c r="CV886">
        <v>1</v>
      </c>
      <c r="CX886">
        <v>0</v>
      </c>
      <c r="CY886">
        <v>0</v>
      </c>
      <c r="CZ886">
        <v>0.28930555555555554</v>
      </c>
      <c r="DA886">
        <v>5.6365740740740744E-2</v>
      </c>
      <c r="DB886">
        <v>165</v>
      </c>
      <c r="DC886">
        <v>257</v>
      </c>
      <c r="DD886">
        <v>51</v>
      </c>
      <c r="DE886">
        <v>2</v>
      </c>
      <c r="DF886">
        <v>18123</v>
      </c>
      <c r="DG886">
        <v>0.30909999999999999</v>
      </c>
      <c r="DH886">
        <v>4</v>
      </c>
      <c r="DI886">
        <v>7.8399999999999997E-2</v>
      </c>
      <c r="DJ886">
        <v>1560</v>
      </c>
      <c r="DK886">
        <v>390</v>
      </c>
      <c r="DL886">
        <v>1230</v>
      </c>
      <c r="DM886">
        <v>0.78849999999999998</v>
      </c>
      <c r="DN886">
        <v>0.2147</v>
      </c>
      <c r="DO886">
        <v>52</v>
      </c>
      <c r="DP886">
        <v>410</v>
      </c>
    </row>
    <row r="887" spans="93:120" x14ac:dyDescent="0.25">
      <c r="CO887" t="s">
        <v>637</v>
      </c>
      <c r="CP887" t="s">
        <v>3</v>
      </c>
      <c r="CQ887" t="s">
        <v>79</v>
      </c>
      <c r="CR887">
        <v>46153</v>
      </c>
      <c r="CS887">
        <v>1</v>
      </c>
      <c r="CT887">
        <v>1</v>
      </c>
      <c r="CU887">
        <v>1</v>
      </c>
      <c r="CX887">
        <v>7.1759259259259259E-3</v>
      </c>
      <c r="CY887">
        <v>7.1759259259259259E-3</v>
      </c>
      <c r="CZ887">
        <v>0.22743055555555555</v>
      </c>
      <c r="DA887">
        <v>9.9108796296296292E-2</v>
      </c>
      <c r="DB887">
        <v>111</v>
      </c>
      <c r="DC887">
        <v>261</v>
      </c>
      <c r="DD887">
        <v>19</v>
      </c>
      <c r="DE887" t="s">
        <v>939</v>
      </c>
      <c r="DF887">
        <v>19627</v>
      </c>
      <c r="DG887">
        <v>0.17119999999999999</v>
      </c>
      <c r="DH887">
        <v>1</v>
      </c>
      <c r="DI887">
        <v>5.2600000000000001E-2</v>
      </c>
      <c r="DJ887">
        <v>400</v>
      </c>
      <c r="DK887">
        <v>400</v>
      </c>
      <c r="DO887">
        <v>52</v>
      </c>
    </row>
    <row r="888" spans="93:120" x14ac:dyDescent="0.25">
      <c r="CO888" t="s">
        <v>637</v>
      </c>
      <c r="CP888" t="s">
        <v>3</v>
      </c>
      <c r="CQ888" t="s">
        <v>79</v>
      </c>
      <c r="CR888">
        <v>46156</v>
      </c>
      <c r="CS888">
        <v>1</v>
      </c>
      <c r="CT888">
        <v>1</v>
      </c>
      <c r="CU888">
        <v>1</v>
      </c>
      <c r="CX888">
        <v>7.9745370370370369E-3</v>
      </c>
      <c r="CY888">
        <v>7.9745370370370369E-3</v>
      </c>
      <c r="CZ888">
        <v>0.17362268518518517</v>
      </c>
      <c r="DA888">
        <v>0.15200231481481483</v>
      </c>
      <c r="DB888">
        <v>75</v>
      </c>
      <c r="DC888">
        <v>179</v>
      </c>
      <c r="DD888">
        <v>24</v>
      </c>
      <c r="DE888" t="s">
        <v>872</v>
      </c>
      <c r="DF888">
        <v>40041</v>
      </c>
      <c r="DG888">
        <v>0.32</v>
      </c>
      <c r="DO888">
        <v>52</v>
      </c>
    </row>
    <row r="889" spans="93:120" x14ac:dyDescent="0.25">
      <c r="CO889" t="s">
        <v>637</v>
      </c>
      <c r="CP889" t="s">
        <v>2</v>
      </c>
      <c r="CQ889" t="s">
        <v>22</v>
      </c>
      <c r="CR889">
        <v>46154</v>
      </c>
      <c r="CS889">
        <v>1</v>
      </c>
      <c r="CT889">
        <v>1</v>
      </c>
      <c r="CV889">
        <v>1</v>
      </c>
      <c r="CX889">
        <v>2.3611111111111111E-3</v>
      </c>
      <c r="CY889">
        <v>2.3611111111111111E-3</v>
      </c>
      <c r="CZ889">
        <v>0.21284722222222222</v>
      </c>
      <c r="DA889">
        <v>0.19747685185185185</v>
      </c>
      <c r="DB889">
        <v>115</v>
      </c>
      <c r="DC889">
        <v>193</v>
      </c>
      <c r="DD889">
        <v>17</v>
      </c>
      <c r="DE889" t="s">
        <v>842</v>
      </c>
      <c r="DF889">
        <v>23579</v>
      </c>
      <c r="DG889">
        <v>0.14779999999999999</v>
      </c>
      <c r="DO889">
        <v>50</v>
      </c>
    </row>
    <row r="890" spans="93:120" x14ac:dyDescent="0.25">
      <c r="CO890" t="s">
        <v>637</v>
      </c>
      <c r="CP890" t="s">
        <v>2</v>
      </c>
      <c r="CQ890" t="s">
        <v>42</v>
      </c>
      <c r="CR890">
        <v>46149</v>
      </c>
      <c r="CS890">
        <v>1</v>
      </c>
      <c r="CT890">
        <v>1</v>
      </c>
      <c r="CU890">
        <v>1</v>
      </c>
      <c r="CX890">
        <v>1.5578703703703704E-2</v>
      </c>
      <c r="CY890">
        <v>1.5578703703703704E-2</v>
      </c>
      <c r="CZ890">
        <v>0.17271990740740742</v>
      </c>
      <c r="DA890">
        <v>8.5949074074074081E-2</v>
      </c>
      <c r="DB890">
        <v>65</v>
      </c>
      <c r="DC890">
        <v>91</v>
      </c>
      <c r="DD890">
        <v>12</v>
      </c>
      <c r="DE890" t="s">
        <v>715</v>
      </c>
      <c r="DF890">
        <v>39153</v>
      </c>
      <c r="DG890">
        <v>0.18459999999999999</v>
      </c>
      <c r="DO890">
        <v>50</v>
      </c>
    </row>
    <row r="891" spans="93:120" x14ac:dyDescent="0.25">
      <c r="CO891" t="s">
        <v>637</v>
      </c>
      <c r="CP891" t="s">
        <v>2</v>
      </c>
      <c r="CQ891" t="s">
        <v>42</v>
      </c>
      <c r="CR891">
        <v>46157</v>
      </c>
      <c r="CS891">
        <v>1</v>
      </c>
      <c r="CT891">
        <v>1</v>
      </c>
      <c r="CV891">
        <v>1</v>
      </c>
      <c r="CX891">
        <v>1.273148148148148E-4</v>
      </c>
      <c r="CY891">
        <v>1.273148148148148E-4</v>
      </c>
      <c r="CZ891">
        <v>0.32784722222222223</v>
      </c>
      <c r="DA891">
        <v>7.9282407407407409E-3</v>
      </c>
      <c r="DB891">
        <v>88</v>
      </c>
      <c r="DC891">
        <v>138</v>
      </c>
      <c r="DD891">
        <v>16</v>
      </c>
      <c r="DE891">
        <v>1.875</v>
      </c>
      <c r="DF891">
        <v>25378</v>
      </c>
      <c r="DG891">
        <v>0.18179999999999999</v>
      </c>
      <c r="DO891">
        <v>50</v>
      </c>
    </row>
    <row r="892" spans="93:120" x14ac:dyDescent="0.25">
      <c r="CO892" t="s">
        <v>637</v>
      </c>
      <c r="CP892" t="s">
        <v>2</v>
      </c>
      <c r="CQ892" t="s">
        <v>65</v>
      </c>
      <c r="CR892">
        <v>46154</v>
      </c>
      <c r="CS892">
        <v>1</v>
      </c>
      <c r="CT892">
        <v>1</v>
      </c>
      <c r="CV892">
        <v>1</v>
      </c>
      <c r="CX892">
        <v>1.9675925925925926E-4</v>
      </c>
      <c r="CY892">
        <v>1.9675925925925926E-4</v>
      </c>
      <c r="CZ892">
        <v>0.30863425925925925</v>
      </c>
      <c r="DA892">
        <v>0.11190972222222222</v>
      </c>
      <c r="DB892">
        <v>78</v>
      </c>
      <c r="DC892">
        <v>153</v>
      </c>
      <c r="DD892">
        <v>17</v>
      </c>
      <c r="DE892" t="s">
        <v>731</v>
      </c>
      <c r="DF892">
        <v>13898</v>
      </c>
      <c r="DG892">
        <v>0.21790000000000001</v>
      </c>
      <c r="DO892">
        <v>50</v>
      </c>
    </row>
    <row r="893" spans="93:120" x14ac:dyDescent="0.25">
      <c r="CO893" t="s">
        <v>637</v>
      </c>
      <c r="CP893" t="s">
        <v>2</v>
      </c>
      <c r="CQ893" t="s">
        <v>31</v>
      </c>
      <c r="CR893">
        <v>46156</v>
      </c>
      <c r="CS893">
        <v>1</v>
      </c>
      <c r="CT893">
        <v>1</v>
      </c>
      <c r="CW893">
        <v>1</v>
      </c>
      <c r="CX893">
        <v>0</v>
      </c>
      <c r="CY893">
        <v>0</v>
      </c>
      <c r="CZ893">
        <v>0</v>
      </c>
      <c r="DA893">
        <v>0</v>
      </c>
      <c r="DO893">
        <v>50</v>
      </c>
    </row>
    <row r="894" spans="93:120" x14ac:dyDescent="0.25">
      <c r="CO894" t="s">
        <v>637</v>
      </c>
      <c r="CP894" t="s">
        <v>2</v>
      </c>
      <c r="CQ894" t="s">
        <v>25</v>
      </c>
      <c r="CR894">
        <v>46156</v>
      </c>
      <c r="CS894">
        <v>1</v>
      </c>
      <c r="CT894">
        <v>1</v>
      </c>
      <c r="CW894">
        <v>1</v>
      </c>
      <c r="CX894">
        <v>0</v>
      </c>
      <c r="CY894">
        <v>0</v>
      </c>
      <c r="CZ894">
        <v>0</v>
      </c>
      <c r="DA894">
        <v>0</v>
      </c>
      <c r="DO894">
        <v>50</v>
      </c>
    </row>
    <row r="895" spans="93:120" x14ac:dyDescent="0.25">
      <c r="CO895" t="s">
        <v>637</v>
      </c>
      <c r="CP895" t="s">
        <v>2</v>
      </c>
      <c r="CQ895" t="s">
        <v>25</v>
      </c>
      <c r="CR895">
        <v>46169</v>
      </c>
      <c r="CS895">
        <v>1</v>
      </c>
      <c r="CT895">
        <v>1</v>
      </c>
      <c r="CU895">
        <v>1</v>
      </c>
      <c r="CX895">
        <v>9.9421296296296289E-3</v>
      </c>
      <c r="CY895">
        <v>9.9421296296296289E-3</v>
      </c>
      <c r="CZ895">
        <v>0.17505787037037038</v>
      </c>
      <c r="DA895">
        <v>0.14086805555555557</v>
      </c>
      <c r="DB895">
        <v>88</v>
      </c>
      <c r="DC895">
        <v>141</v>
      </c>
      <c r="DD895">
        <v>26</v>
      </c>
      <c r="DE895" t="s">
        <v>940</v>
      </c>
      <c r="DF895">
        <v>24434</v>
      </c>
      <c r="DG895">
        <v>0.29549999999999998</v>
      </c>
      <c r="DO895">
        <v>50</v>
      </c>
    </row>
    <row r="896" spans="93:120" x14ac:dyDescent="0.25">
      <c r="CO896" t="s">
        <v>637</v>
      </c>
      <c r="CP896" t="s">
        <v>2</v>
      </c>
      <c r="CQ896" t="s">
        <v>10</v>
      </c>
      <c r="CR896">
        <v>46154</v>
      </c>
      <c r="CS896">
        <v>1</v>
      </c>
      <c r="CT896">
        <v>1</v>
      </c>
      <c r="CV896">
        <v>1</v>
      </c>
      <c r="CX896">
        <v>2.3148148148148147E-5</v>
      </c>
      <c r="CY896">
        <v>2.3148148148148147E-5</v>
      </c>
      <c r="CZ896">
        <v>0.30546296296296294</v>
      </c>
      <c r="DA896">
        <v>0.11444444444444445</v>
      </c>
      <c r="DB896">
        <v>132</v>
      </c>
      <c r="DC896">
        <v>245</v>
      </c>
      <c r="DD896">
        <v>23</v>
      </c>
      <c r="DE896" t="s">
        <v>800</v>
      </c>
      <c r="DF896">
        <v>25592</v>
      </c>
      <c r="DG896">
        <v>0.17419999999999999</v>
      </c>
      <c r="DO896">
        <v>50</v>
      </c>
    </row>
    <row r="897" spans="93:120" x14ac:dyDescent="0.25">
      <c r="CO897" t="s">
        <v>637</v>
      </c>
      <c r="CP897" t="s">
        <v>6</v>
      </c>
      <c r="CQ897" t="s">
        <v>19</v>
      </c>
      <c r="CR897">
        <v>46160</v>
      </c>
      <c r="CS897">
        <v>1</v>
      </c>
      <c r="CT897">
        <v>1</v>
      </c>
      <c r="CV897">
        <v>1</v>
      </c>
      <c r="CX897">
        <v>0</v>
      </c>
      <c r="CY897">
        <v>0</v>
      </c>
      <c r="CZ897">
        <v>0.22195601851851851</v>
      </c>
      <c r="DA897">
        <v>0.14707175925925925</v>
      </c>
      <c r="DB897">
        <v>164</v>
      </c>
      <c r="DC897">
        <v>230</v>
      </c>
      <c r="DD897">
        <v>24</v>
      </c>
      <c r="DE897" t="s">
        <v>735</v>
      </c>
      <c r="DF897">
        <v>31689</v>
      </c>
      <c r="DG897">
        <v>0.14630000000000001</v>
      </c>
      <c r="DO897">
        <v>50</v>
      </c>
    </row>
    <row r="898" spans="93:120" x14ac:dyDescent="0.25">
      <c r="CO898" t="s">
        <v>637</v>
      </c>
      <c r="CP898" t="s">
        <v>6</v>
      </c>
      <c r="CQ898" t="s">
        <v>105</v>
      </c>
      <c r="CR898">
        <v>46154</v>
      </c>
      <c r="CS898">
        <v>1</v>
      </c>
      <c r="CT898">
        <v>1</v>
      </c>
      <c r="CV898">
        <v>1</v>
      </c>
      <c r="CX898">
        <v>1.6203703703703703E-4</v>
      </c>
      <c r="CY898">
        <v>1.6203703703703703E-4</v>
      </c>
      <c r="CZ898">
        <v>0.30349537037037039</v>
      </c>
      <c r="DA898">
        <v>0.10875</v>
      </c>
      <c r="DB898">
        <v>161</v>
      </c>
      <c r="DC898">
        <v>270</v>
      </c>
      <c r="DD898">
        <v>21</v>
      </c>
      <c r="DE898" t="s">
        <v>806</v>
      </c>
      <c r="DF898">
        <v>32937</v>
      </c>
      <c r="DG898">
        <v>0.13039999999999999</v>
      </c>
      <c r="DO898">
        <v>50</v>
      </c>
    </row>
    <row r="899" spans="93:120" x14ac:dyDescent="0.25">
      <c r="CO899" t="s">
        <v>637</v>
      </c>
      <c r="CP899" t="s">
        <v>6</v>
      </c>
      <c r="CQ899" t="s">
        <v>105</v>
      </c>
      <c r="CR899">
        <v>46160</v>
      </c>
      <c r="CS899">
        <v>1</v>
      </c>
      <c r="CT899">
        <v>1</v>
      </c>
      <c r="CV899">
        <v>1</v>
      </c>
      <c r="CX899">
        <v>1.8518518518518518E-4</v>
      </c>
      <c r="CY899">
        <v>1.8518518518518518E-4</v>
      </c>
      <c r="CZ899">
        <v>0.2089236111111111</v>
      </c>
      <c r="DA899">
        <v>0.12280092592592592</v>
      </c>
      <c r="DB899">
        <v>64</v>
      </c>
      <c r="DC899">
        <v>118</v>
      </c>
      <c r="DD899">
        <v>16</v>
      </c>
      <c r="DE899">
        <v>1.625</v>
      </c>
      <c r="DF899">
        <v>59133</v>
      </c>
      <c r="DG899">
        <v>0.25</v>
      </c>
      <c r="DO899">
        <v>50</v>
      </c>
    </row>
    <row r="900" spans="93:120" x14ac:dyDescent="0.25">
      <c r="CO900" t="s">
        <v>637</v>
      </c>
      <c r="CP900" t="s">
        <v>6</v>
      </c>
      <c r="CQ900" t="s">
        <v>35</v>
      </c>
      <c r="CR900">
        <v>46154</v>
      </c>
      <c r="CS900">
        <v>1</v>
      </c>
      <c r="CT900">
        <v>1</v>
      </c>
      <c r="CV900">
        <v>1</v>
      </c>
      <c r="CX900">
        <v>4.6296296296296294E-5</v>
      </c>
      <c r="CY900">
        <v>4.6296296296296294E-5</v>
      </c>
      <c r="CZ900">
        <v>0.27679398148148149</v>
      </c>
      <c r="DA900">
        <v>0.1507175925925926</v>
      </c>
      <c r="DB900">
        <v>134</v>
      </c>
      <c r="DC900">
        <v>223</v>
      </c>
      <c r="DD900">
        <v>17</v>
      </c>
      <c r="DE900" t="s">
        <v>894</v>
      </c>
      <c r="DF900">
        <v>16206</v>
      </c>
      <c r="DG900">
        <v>0.12690000000000001</v>
      </c>
      <c r="DO900">
        <v>50</v>
      </c>
    </row>
    <row r="901" spans="93:120" x14ac:dyDescent="0.25">
      <c r="CO901" t="s">
        <v>637</v>
      </c>
      <c r="CP901" t="s">
        <v>6</v>
      </c>
      <c r="CQ901" t="s">
        <v>97</v>
      </c>
      <c r="CR901">
        <v>46149</v>
      </c>
      <c r="CS901">
        <v>1</v>
      </c>
      <c r="CT901">
        <v>1</v>
      </c>
      <c r="CV901">
        <v>1</v>
      </c>
      <c r="CX901">
        <v>1.1574074074074073E-5</v>
      </c>
      <c r="CY901">
        <v>1.1574074074074073E-5</v>
      </c>
      <c r="CZ901">
        <v>0.26510416666666664</v>
      </c>
      <c r="DA901">
        <v>8.5925925925925919E-2</v>
      </c>
      <c r="DB901">
        <v>237</v>
      </c>
      <c r="DC901">
        <v>287</v>
      </c>
      <c r="DD901">
        <v>18</v>
      </c>
      <c r="DE901" t="s">
        <v>758</v>
      </c>
      <c r="DF901">
        <v>18176</v>
      </c>
      <c r="DG901">
        <v>7.5899999999999995E-2</v>
      </c>
      <c r="DH901">
        <v>1</v>
      </c>
      <c r="DI901">
        <v>5.5599999999999997E-2</v>
      </c>
      <c r="DJ901">
        <v>450</v>
      </c>
      <c r="DK901">
        <v>450</v>
      </c>
      <c r="DL901">
        <v>225</v>
      </c>
      <c r="DM901">
        <v>0.5</v>
      </c>
      <c r="DN901">
        <v>0.80359999999999998</v>
      </c>
      <c r="DO901">
        <v>50</v>
      </c>
      <c r="DP901">
        <v>225</v>
      </c>
    </row>
    <row r="902" spans="93:120" x14ac:dyDescent="0.25">
      <c r="CO902" t="s">
        <v>637</v>
      </c>
      <c r="CP902" t="s">
        <v>6</v>
      </c>
      <c r="CQ902" t="s">
        <v>76</v>
      </c>
      <c r="CR902">
        <v>46154</v>
      </c>
      <c r="CS902">
        <v>1</v>
      </c>
      <c r="CT902">
        <v>1</v>
      </c>
      <c r="CV902">
        <v>1</v>
      </c>
      <c r="CX902">
        <v>9.2592592592592588E-5</v>
      </c>
      <c r="CY902">
        <v>9.2592592592592588E-5</v>
      </c>
      <c r="CZ902">
        <v>0.31100694444444443</v>
      </c>
      <c r="DA902">
        <v>9.8668981481481483E-2</v>
      </c>
      <c r="DB902">
        <v>185</v>
      </c>
      <c r="DC902">
        <v>217</v>
      </c>
      <c r="DD902">
        <v>16</v>
      </c>
      <c r="DE902">
        <v>2</v>
      </c>
      <c r="DF902">
        <v>23921</v>
      </c>
      <c r="DG902">
        <v>8.6499999999999994E-2</v>
      </c>
      <c r="DO902">
        <v>50</v>
      </c>
    </row>
    <row r="903" spans="93:120" x14ac:dyDescent="0.25">
      <c r="CO903" t="s">
        <v>637</v>
      </c>
      <c r="CP903" t="s">
        <v>7</v>
      </c>
      <c r="CQ903" t="s">
        <v>18</v>
      </c>
      <c r="CR903">
        <v>46160</v>
      </c>
      <c r="CS903">
        <v>1</v>
      </c>
      <c r="CT903">
        <v>1</v>
      </c>
      <c r="CV903">
        <v>1</v>
      </c>
      <c r="CX903">
        <v>1.6087962962962963E-3</v>
      </c>
      <c r="CY903">
        <v>1.6087962962962963E-3</v>
      </c>
      <c r="CZ903">
        <v>0.23940972222222223</v>
      </c>
      <c r="DA903">
        <v>7.7175925925925926E-2</v>
      </c>
      <c r="DB903">
        <v>125</v>
      </c>
      <c r="DC903">
        <v>230</v>
      </c>
      <c r="DD903">
        <v>13</v>
      </c>
      <c r="DE903" t="s">
        <v>846</v>
      </c>
      <c r="DF903">
        <v>20277</v>
      </c>
      <c r="DG903">
        <v>0.104</v>
      </c>
      <c r="DO903">
        <v>50</v>
      </c>
    </row>
    <row r="904" spans="93:120" x14ac:dyDescent="0.25">
      <c r="CO904" t="s">
        <v>637</v>
      </c>
      <c r="CP904" t="s">
        <v>7</v>
      </c>
      <c r="CQ904" t="s">
        <v>18</v>
      </c>
      <c r="CR904">
        <v>46163</v>
      </c>
      <c r="CS904">
        <v>1</v>
      </c>
      <c r="CT904">
        <v>1</v>
      </c>
      <c r="CV904">
        <v>1</v>
      </c>
      <c r="CX904">
        <v>1.5162037037037036E-3</v>
      </c>
      <c r="CY904">
        <v>1.5162037037037036E-3</v>
      </c>
      <c r="CZ904">
        <v>0.20069444444444445</v>
      </c>
      <c r="DA904">
        <v>0.13296296296296295</v>
      </c>
      <c r="DB904">
        <v>119</v>
      </c>
      <c r="DC904">
        <v>236</v>
      </c>
      <c r="DD904">
        <v>14</v>
      </c>
      <c r="DE904" t="s">
        <v>806</v>
      </c>
      <c r="DF904">
        <v>24462</v>
      </c>
      <c r="DG904">
        <v>0.1176</v>
      </c>
      <c r="DO904">
        <v>50</v>
      </c>
    </row>
    <row r="905" spans="93:120" x14ac:dyDescent="0.25">
      <c r="CO905" t="s">
        <v>637</v>
      </c>
      <c r="CP905" t="s">
        <v>7</v>
      </c>
      <c r="CQ905" t="s">
        <v>60</v>
      </c>
      <c r="CR905">
        <v>46160</v>
      </c>
      <c r="CS905">
        <v>1</v>
      </c>
      <c r="CT905">
        <v>1</v>
      </c>
      <c r="CV905">
        <v>1</v>
      </c>
      <c r="CX905">
        <v>6.9444444444444444E-5</v>
      </c>
      <c r="CY905">
        <v>6.9444444444444444E-5</v>
      </c>
      <c r="CZ905">
        <v>0.21228009259259259</v>
      </c>
      <c r="DA905">
        <v>0.11803240740740741</v>
      </c>
      <c r="DB905">
        <v>139</v>
      </c>
      <c r="DC905">
        <v>181</v>
      </c>
      <c r="DD905">
        <v>7</v>
      </c>
      <c r="DE905" t="s">
        <v>682</v>
      </c>
      <c r="DF905">
        <v>5470</v>
      </c>
      <c r="DG905">
        <v>5.04E-2</v>
      </c>
      <c r="DO905">
        <v>50</v>
      </c>
    </row>
    <row r="906" spans="93:120" x14ac:dyDescent="0.25">
      <c r="CO906" t="s">
        <v>637</v>
      </c>
      <c r="CP906" t="s">
        <v>7</v>
      </c>
      <c r="CQ906" t="s">
        <v>80</v>
      </c>
      <c r="CR906">
        <v>46163</v>
      </c>
      <c r="CS906">
        <v>1</v>
      </c>
      <c r="CT906">
        <v>1</v>
      </c>
      <c r="CV906">
        <v>1</v>
      </c>
      <c r="CX906">
        <v>8.1018518518518516E-5</v>
      </c>
      <c r="CY906">
        <v>8.1018518518518516E-5</v>
      </c>
      <c r="CZ906">
        <v>0.19122685185185184</v>
      </c>
      <c r="DA906">
        <v>0.14624999999999999</v>
      </c>
      <c r="DB906">
        <v>98</v>
      </c>
      <c r="DC906">
        <v>172</v>
      </c>
      <c r="DD906">
        <v>10</v>
      </c>
      <c r="DE906">
        <v>2</v>
      </c>
      <c r="DF906">
        <v>19753</v>
      </c>
      <c r="DG906">
        <v>0.10199999999999999</v>
      </c>
      <c r="DO906">
        <v>50</v>
      </c>
    </row>
    <row r="907" spans="93:120" x14ac:dyDescent="0.25">
      <c r="CO907" t="s">
        <v>637</v>
      </c>
      <c r="CP907" t="s">
        <v>7</v>
      </c>
      <c r="CQ907" t="s">
        <v>72</v>
      </c>
      <c r="CR907">
        <v>46160</v>
      </c>
      <c r="CS907">
        <v>1</v>
      </c>
      <c r="CT907">
        <v>1</v>
      </c>
      <c r="CV907">
        <v>1</v>
      </c>
      <c r="CX907">
        <v>1.7361111111111112E-4</v>
      </c>
      <c r="CY907">
        <v>1.7361111111111112E-4</v>
      </c>
      <c r="CZ907">
        <v>0.18945601851851851</v>
      </c>
      <c r="DA907">
        <v>0.14283564814814814</v>
      </c>
      <c r="DB907">
        <v>109</v>
      </c>
      <c r="DC907">
        <v>261</v>
      </c>
      <c r="DD907">
        <v>21</v>
      </c>
      <c r="DE907" t="s">
        <v>721</v>
      </c>
      <c r="DF907">
        <v>46943</v>
      </c>
      <c r="DG907">
        <v>0.19270000000000001</v>
      </c>
      <c r="DO907">
        <v>50</v>
      </c>
    </row>
    <row r="908" spans="93:120" x14ac:dyDescent="0.25">
      <c r="CO908" t="s">
        <v>637</v>
      </c>
      <c r="CP908" t="s">
        <v>7</v>
      </c>
      <c r="CQ908" t="s">
        <v>12</v>
      </c>
      <c r="CR908">
        <v>46163</v>
      </c>
      <c r="CS908">
        <v>1</v>
      </c>
      <c r="CT908">
        <v>1</v>
      </c>
      <c r="CV908">
        <v>1</v>
      </c>
      <c r="CX908">
        <v>2.4074074074074076E-3</v>
      </c>
      <c r="CY908">
        <v>2.4074074074074076E-3</v>
      </c>
      <c r="CZ908">
        <v>0.15785879629629629</v>
      </c>
      <c r="DA908">
        <v>0.17621527777777779</v>
      </c>
      <c r="DB908">
        <v>116</v>
      </c>
      <c r="DC908">
        <v>333</v>
      </c>
      <c r="DD908">
        <v>17</v>
      </c>
      <c r="DE908" t="s">
        <v>785</v>
      </c>
      <c r="DF908">
        <v>28440</v>
      </c>
      <c r="DG908">
        <v>0.14660000000000001</v>
      </c>
      <c r="DO908">
        <v>50</v>
      </c>
    </row>
    <row r="909" spans="93:120" x14ac:dyDescent="0.25">
      <c r="CO909" t="s">
        <v>637</v>
      </c>
      <c r="CP909" t="s">
        <v>7</v>
      </c>
      <c r="CQ909" t="s">
        <v>51</v>
      </c>
      <c r="CR909">
        <v>46160</v>
      </c>
      <c r="CS909">
        <v>1</v>
      </c>
      <c r="CT909">
        <v>1</v>
      </c>
      <c r="CV909">
        <v>1</v>
      </c>
      <c r="CX909">
        <v>2.8703703703703703E-3</v>
      </c>
      <c r="CY909">
        <v>2.8703703703703703E-3</v>
      </c>
      <c r="CZ909">
        <v>0.20685185185185184</v>
      </c>
      <c r="DA909">
        <v>0.12201388888888889</v>
      </c>
      <c r="DB909">
        <v>93</v>
      </c>
      <c r="DC909">
        <v>320</v>
      </c>
      <c r="DD909">
        <v>10</v>
      </c>
      <c r="DE909">
        <v>1.5</v>
      </c>
      <c r="DF909">
        <v>20101</v>
      </c>
      <c r="DG909">
        <v>0.1075</v>
      </c>
      <c r="DO909">
        <v>50</v>
      </c>
    </row>
    <row r="910" spans="93:120" x14ac:dyDescent="0.25">
      <c r="CO910" t="s">
        <v>637</v>
      </c>
      <c r="CP910" t="s">
        <v>7</v>
      </c>
      <c r="CQ910" t="s">
        <v>75</v>
      </c>
      <c r="CR910">
        <v>46163</v>
      </c>
      <c r="CS910">
        <v>1</v>
      </c>
      <c r="CT910">
        <v>1</v>
      </c>
      <c r="CV910">
        <v>1</v>
      </c>
      <c r="CX910">
        <v>2.199074074074074E-4</v>
      </c>
      <c r="CY910">
        <v>2.199074074074074E-4</v>
      </c>
      <c r="CZ910">
        <v>0.20099537037037038</v>
      </c>
      <c r="DA910">
        <v>0.12260416666666667</v>
      </c>
      <c r="DB910">
        <v>78</v>
      </c>
      <c r="DC910">
        <v>162</v>
      </c>
      <c r="DD910">
        <v>14</v>
      </c>
      <c r="DE910" t="s">
        <v>799</v>
      </c>
      <c r="DF910">
        <v>39832</v>
      </c>
      <c r="DG910">
        <v>0.17949999999999999</v>
      </c>
      <c r="DO910">
        <v>50</v>
      </c>
    </row>
    <row r="911" spans="93:120" x14ac:dyDescent="0.25">
      <c r="CO911" t="s">
        <v>637</v>
      </c>
      <c r="CP911" t="s">
        <v>604</v>
      </c>
      <c r="CQ911" t="s">
        <v>109</v>
      </c>
      <c r="CR911">
        <v>46171</v>
      </c>
      <c r="CS911">
        <v>1</v>
      </c>
      <c r="CT911">
        <v>1</v>
      </c>
      <c r="CU911">
        <v>1</v>
      </c>
      <c r="CX911">
        <v>1.9398148148148147E-2</v>
      </c>
      <c r="CY911">
        <v>1.9398148148148147E-2</v>
      </c>
      <c r="CZ911">
        <v>0.19424768518518518</v>
      </c>
      <c r="DA911">
        <v>0.16378472222222223</v>
      </c>
      <c r="DB911">
        <v>36</v>
      </c>
      <c r="DC911">
        <v>79</v>
      </c>
      <c r="DD911">
        <v>12</v>
      </c>
      <c r="DE911" t="s">
        <v>677</v>
      </c>
      <c r="DF911">
        <v>18193</v>
      </c>
      <c r="DG911">
        <v>0.33329999999999999</v>
      </c>
      <c r="DO911">
        <v>50</v>
      </c>
    </row>
    <row r="912" spans="93:120" x14ac:dyDescent="0.25">
      <c r="CO912" t="s">
        <v>637</v>
      </c>
      <c r="CP912" t="s">
        <v>604</v>
      </c>
      <c r="CQ912" t="s">
        <v>600</v>
      </c>
      <c r="CR912">
        <v>46167</v>
      </c>
      <c r="CS912">
        <v>1</v>
      </c>
      <c r="CT912">
        <v>1</v>
      </c>
      <c r="CV912">
        <v>1</v>
      </c>
      <c r="CX912">
        <v>1.6203703703703703E-4</v>
      </c>
      <c r="CY912">
        <v>1.6203703703703703E-4</v>
      </c>
      <c r="CZ912">
        <v>0.16054398148148147</v>
      </c>
      <c r="DA912">
        <v>0.17309027777777777</v>
      </c>
      <c r="DB912">
        <v>128</v>
      </c>
      <c r="DC912">
        <v>226</v>
      </c>
      <c r="DD912">
        <v>23</v>
      </c>
      <c r="DE912" t="s">
        <v>898</v>
      </c>
      <c r="DF912">
        <v>17460</v>
      </c>
      <c r="DG912">
        <v>0.1797</v>
      </c>
      <c r="DO912">
        <v>50</v>
      </c>
    </row>
    <row r="913" spans="93:119" x14ac:dyDescent="0.25">
      <c r="CO913" t="s">
        <v>637</v>
      </c>
      <c r="CP913" t="s">
        <v>604</v>
      </c>
      <c r="CQ913" t="s">
        <v>566</v>
      </c>
      <c r="CR913">
        <v>46168</v>
      </c>
      <c r="CS913">
        <v>1</v>
      </c>
      <c r="CT913">
        <v>1</v>
      </c>
      <c r="CU913">
        <v>1</v>
      </c>
      <c r="CX913">
        <v>1.5057870370370371E-2</v>
      </c>
      <c r="CY913">
        <v>1.5057870370370371E-2</v>
      </c>
      <c r="CZ913">
        <v>0.15055555555555555</v>
      </c>
      <c r="DA913">
        <v>0.18660879629629629</v>
      </c>
      <c r="DB913">
        <v>166</v>
      </c>
      <c r="DC913">
        <v>282</v>
      </c>
      <c r="DD913">
        <v>47</v>
      </c>
      <c r="DE913" t="s">
        <v>941</v>
      </c>
      <c r="DF913">
        <v>9589</v>
      </c>
      <c r="DG913">
        <v>0.28310000000000002</v>
      </c>
      <c r="DO913">
        <v>50</v>
      </c>
    </row>
    <row r="914" spans="93:119" x14ac:dyDescent="0.25">
      <c r="CO914" t="s">
        <v>637</v>
      </c>
      <c r="CP914" t="s">
        <v>604</v>
      </c>
      <c r="CQ914" t="s">
        <v>566</v>
      </c>
      <c r="CR914">
        <v>46170</v>
      </c>
      <c r="CS914">
        <v>1</v>
      </c>
      <c r="CT914">
        <v>1</v>
      </c>
      <c r="CU914">
        <v>1</v>
      </c>
      <c r="CX914">
        <v>1.667824074074074E-2</v>
      </c>
      <c r="CY914">
        <v>1.667824074074074E-2</v>
      </c>
      <c r="CZ914">
        <v>0.17590277777777777</v>
      </c>
      <c r="DA914">
        <v>0.16810185185185186</v>
      </c>
      <c r="DB914">
        <v>140</v>
      </c>
      <c r="DC914">
        <v>230</v>
      </c>
      <c r="DD914">
        <v>36</v>
      </c>
      <c r="DE914" t="s">
        <v>721</v>
      </c>
      <c r="DF914">
        <v>9826</v>
      </c>
      <c r="DG914">
        <v>0.2571</v>
      </c>
      <c r="DO914">
        <v>50</v>
      </c>
    </row>
    <row r="915" spans="93:119" x14ac:dyDescent="0.25">
      <c r="CO915" t="s">
        <v>637</v>
      </c>
      <c r="CP915" t="s">
        <v>604</v>
      </c>
      <c r="CQ915" t="s">
        <v>601</v>
      </c>
      <c r="CR915">
        <v>46168</v>
      </c>
      <c r="CS915">
        <v>1</v>
      </c>
      <c r="CT915">
        <v>1</v>
      </c>
      <c r="CW915">
        <v>1</v>
      </c>
      <c r="CX915">
        <v>0</v>
      </c>
      <c r="CY915">
        <v>0</v>
      </c>
      <c r="CZ915">
        <v>0</v>
      </c>
      <c r="DA915">
        <v>0</v>
      </c>
      <c r="DO915">
        <v>50</v>
      </c>
    </row>
    <row r="916" spans="93:119" x14ac:dyDescent="0.25">
      <c r="CO916" t="s">
        <v>637</v>
      </c>
      <c r="CP916" t="s">
        <v>604</v>
      </c>
      <c r="CQ916" t="s">
        <v>601</v>
      </c>
      <c r="CR916">
        <v>46170</v>
      </c>
      <c r="CS916">
        <v>1</v>
      </c>
      <c r="CT916">
        <v>1</v>
      </c>
      <c r="CW916">
        <v>1</v>
      </c>
      <c r="CX916">
        <v>0</v>
      </c>
      <c r="CY916">
        <v>0</v>
      </c>
      <c r="CZ916">
        <v>0</v>
      </c>
      <c r="DA916">
        <v>0</v>
      </c>
      <c r="DO916">
        <v>50</v>
      </c>
    </row>
    <row r="917" spans="93:119" x14ac:dyDescent="0.25">
      <c r="CO917" t="s">
        <v>637</v>
      </c>
      <c r="CP917" t="s">
        <v>604</v>
      </c>
      <c r="CQ917" t="s">
        <v>601</v>
      </c>
      <c r="CR917">
        <v>46171</v>
      </c>
      <c r="CS917">
        <v>1</v>
      </c>
      <c r="CT917">
        <v>1</v>
      </c>
      <c r="CW917">
        <v>1</v>
      </c>
      <c r="CX917">
        <v>0</v>
      </c>
      <c r="CY917">
        <v>0</v>
      </c>
      <c r="CZ917">
        <v>0</v>
      </c>
      <c r="DA917">
        <v>0</v>
      </c>
      <c r="DO917">
        <v>50</v>
      </c>
    </row>
    <row r="918" spans="93:119" x14ac:dyDescent="0.25">
      <c r="CO918" t="s">
        <v>637</v>
      </c>
      <c r="CP918" t="s">
        <v>3</v>
      </c>
      <c r="CQ918" t="s">
        <v>58</v>
      </c>
      <c r="CR918">
        <v>46164</v>
      </c>
      <c r="CS918">
        <v>1</v>
      </c>
      <c r="CT918">
        <v>1</v>
      </c>
      <c r="CV918">
        <v>1</v>
      </c>
      <c r="CX918">
        <v>1.3888888888888889E-4</v>
      </c>
      <c r="CY918">
        <v>1.3888888888888889E-4</v>
      </c>
      <c r="CZ918">
        <v>0.18230324074074075</v>
      </c>
      <c r="DA918">
        <v>0.15278935185185186</v>
      </c>
      <c r="DB918">
        <v>85</v>
      </c>
      <c r="DC918">
        <v>201</v>
      </c>
      <c r="DD918">
        <v>22</v>
      </c>
      <c r="DE918" t="s">
        <v>698</v>
      </c>
      <c r="DF918">
        <v>34789</v>
      </c>
      <c r="DG918">
        <v>0.25879999999999997</v>
      </c>
      <c r="DO918">
        <v>50</v>
      </c>
    </row>
    <row r="919" spans="93:119" x14ac:dyDescent="0.25">
      <c r="CO919" t="s">
        <v>637</v>
      </c>
      <c r="CP919" t="s">
        <v>3</v>
      </c>
      <c r="CQ919" t="s">
        <v>85</v>
      </c>
      <c r="CR919">
        <v>46162</v>
      </c>
      <c r="CS919">
        <v>1</v>
      </c>
      <c r="CT919">
        <v>1</v>
      </c>
      <c r="CV919">
        <v>1</v>
      </c>
      <c r="CX919">
        <v>1.273148148148148E-4</v>
      </c>
      <c r="CY919">
        <v>1.273148148148148E-4</v>
      </c>
      <c r="CZ919">
        <v>0.25575231481481481</v>
      </c>
      <c r="DA919">
        <v>0.12456018518518519</v>
      </c>
      <c r="DB919">
        <v>78</v>
      </c>
      <c r="DC919">
        <v>177</v>
      </c>
      <c r="DD919">
        <v>28</v>
      </c>
      <c r="DE919" t="s">
        <v>787</v>
      </c>
      <c r="DF919">
        <v>35369</v>
      </c>
      <c r="DG919">
        <v>0.35899999999999999</v>
      </c>
      <c r="DH919">
        <v>2</v>
      </c>
      <c r="DI919">
        <v>7.1400000000000005E-2</v>
      </c>
      <c r="DJ919">
        <v>463</v>
      </c>
      <c r="DK919">
        <v>232</v>
      </c>
      <c r="DO919">
        <v>50</v>
      </c>
    </row>
    <row r="920" spans="93:119" x14ac:dyDescent="0.25">
      <c r="CO920" t="s">
        <v>637</v>
      </c>
      <c r="CP920" t="s">
        <v>3</v>
      </c>
      <c r="CQ920" t="s">
        <v>85</v>
      </c>
      <c r="CR920">
        <v>46168</v>
      </c>
      <c r="CS920">
        <v>1</v>
      </c>
      <c r="CT920">
        <v>1</v>
      </c>
      <c r="CV920">
        <v>1</v>
      </c>
      <c r="CX920">
        <v>1.8518518518518518E-4</v>
      </c>
      <c r="CY920">
        <v>1.8518518518518518E-4</v>
      </c>
      <c r="CZ920">
        <v>0.2000925925925926</v>
      </c>
      <c r="DA920">
        <v>0.14284722222222221</v>
      </c>
      <c r="DB920">
        <v>105</v>
      </c>
      <c r="DC920">
        <v>225</v>
      </c>
      <c r="DD920">
        <v>41</v>
      </c>
      <c r="DE920" t="s">
        <v>942</v>
      </c>
      <c r="DF920">
        <v>29471</v>
      </c>
      <c r="DG920">
        <v>0.39050000000000001</v>
      </c>
      <c r="DO920">
        <v>50</v>
      </c>
    </row>
    <row r="921" spans="93:119" x14ac:dyDescent="0.25">
      <c r="CO921" t="s">
        <v>637</v>
      </c>
      <c r="CP921" t="s">
        <v>3</v>
      </c>
      <c r="CQ921" t="s">
        <v>32</v>
      </c>
      <c r="CR921">
        <v>46168</v>
      </c>
      <c r="CS921">
        <v>1</v>
      </c>
      <c r="CT921">
        <v>1</v>
      </c>
      <c r="CV921">
        <v>1</v>
      </c>
      <c r="CX921">
        <v>1.273148148148148E-4</v>
      </c>
      <c r="CY921">
        <v>1.273148148148148E-4</v>
      </c>
      <c r="CZ921">
        <v>0.18351851851851853</v>
      </c>
      <c r="DA921">
        <v>0.16118055555555555</v>
      </c>
      <c r="DB921">
        <v>140</v>
      </c>
      <c r="DC921">
        <v>259</v>
      </c>
      <c r="DD921">
        <v>37</v>
      </c>
      <c r="DE921" t="s">
        <v>943</v>
      </c>
      <c r="DF921">
        <v>32369</v>
      </c>
      <c r="DG921">
        <v>0.26429999999999998</v>
      </c>
      <c r="DO921">
        <v>50</v>
      </c>
    </row>
    <row r="922" spans="93:119" x14ac:dyDescent="0.25">
      <c r="CO922" t="s">
        <v>637</v>
      </c>
      <c r="CP922" t="s">
        <v>3</v>
      </c>
      <c r="CQ922" t="s">
        <v>96</v>
      </c>
      <c r="CR922">
        <v>46164</v>
      </c>
      <c r="CS922">
        <v>1</v>
      </c>
      <c r="CT922">
        <v>1</v>
      </c>
      <c r="CV922">
        <v>1</v>
      </c>
      <c r="CX922">
        <v>0</v>
      </c>
      <c r="CY922">
        <v>0</v>
      </c>
      <c r="CZ922">
        <v>0.18430555555555556</v>
      </c>
      <c r="DA922">
        <v>0.16141203703703705</v>
      </c>
      <c r="DB922">
        <v>76</v>
      </c>
      <c r="DC922">
        <v>162</v>
      </c>
      <c r="DD922">
        <v>9</v>
      </c>
      <c r="DE922" t="s">
        <v>770</v>
      </c>
      <c r="DF922">
        <v>30425</v>
      </c>
      <c r="DG922">
        <v>0.11840000000000001</v>
      </c>
      <c r="DO922">
        <v>50</v>
      </c>
    </row>
    <row r="923" spans="93:119" x14ac:dyDescent="0.25">
      <c r="CO923" t="s">
        <v>637</v>
      </c>
      <c r="CP923" t="s">
        <v>3</v>
      </c>
      <c r="CQ923" t="s">
        <v>68</v>
      </c>
      <c r="CR923">
        <v>46167</v>
      </c>
      <c r="CS923">
        <v>1</v>
      </c>
      <c r="CT923">
        <v>1</v>
      </c>
      <c r="CU923">
        <v>1</v>
      </c>
      <c r="CX923">
        <v>7.4768518518518517E-3</v>
      </c>
      <c r="CY923">
        <v>7.4768518518518517E-3</v>
      </c>
      <c r="CZ923">
        <v>0.18780092592592593</v>
      </c>
      <c r="DA923">
        <v>0.12692129629629631</v>
      </c>
      <c r="DB923">
        <v>83</v>
      </c>
      <c r="DC923">
        <v>158</v>
      </c>
      <c r="DD923">
        <v>32</v>
      </c>
      <c r="DE923">
        <v>1.46875</v>
      </c>
      <c r="DF923">
        <v>10630</v>
      </c>
      <c r="DG923">
        <v>0.38550000000000001</v>
      </c>
      <c r="DO923">
        <v>50</v>
      </c>
    </row>
    <row r="924" spans="93:119" x14ac:dyDescent="0.25">
      <c r="CO924" t="s">
        <v>637</v>
      </c>
      <c r="CP924" t="s">
        <v>3</v>
      </c>
      <c r="CQ924" t="s">
        <v>79</v>
      </c>
      <c r="CR924">
        <v>46167</v>
      </c>
      <c r="CS924">
        <v>1</v>
      </c>
      <c r="CT924">
        <v>1</v>
      </c>
      <c r="CW924">
        <v>1</v>
      </c>
      <c r="CX924">
        <v>0</v>
      </c>
      <c r="CY924">
        <v>0</v>
      </c>
      <c r="CZ924">
        <v>0</v>
      </c>
      <c r="DA924">
        <v>0</v>
      </c>
      <c r="DO924">
        <v>50</v>
      </c>
    </row>
    <row r="925" spans="93:119" x14ac:dyDescent="0.25">
      <c r="CO925" t="s">
        <v>637</v>
      </c>
      <c r="CP925" t="s">
        <v>2</v>
      </c>
      <c r="CQ925" t="s">
        <v>42</v>
      </c>
      <c r="CR925">
        <v>46172</v>
      </c>
      <c r="CS925">
        <v>1</v>
      </c>
      <c r="CT925">
        <v>1</v>
      </c>
      <c r="CU925">
        <v>1</v>
      </c>
      <c r="CX925">
        <v>1.6944444444444446E-2</v>
      </c>
      <c r="CY925">
        <v>1.6944444444444446E-2</v>
      </c>
      <c r="CZ925">
        <v>0.1431712962962963</v>
      </c>
      <c r="DA925">
        <v>2.5879629629629631E-2</v>
      </c>
      <c r="DB925">
        <v>16</v>
      </c>
      <c r="DC925">
        <v>20</v>
      </c>
      <c r="DD925">
        <v>10</v>
      </c>
      <c r="DE925">
        <v>1</v>
      </c>
      <c r="DF925">
        <v>24378</v>
      </c>
      <c r="DG925">
        <v>0.625</v>
      </c>
      <c r="DO925">
        <v>48</v>
      </c>
    </row>
    <row r="926" spans="93:119" x14ac:dyDescent="0.25">
      <c r="CO926" t="s">
        <v>637</v>
      </c>
      <c r="CP926" t="s">
        <v>6</v>
      </c>
      <c r="CQ926" t="s">
        <v>105</v>
      </c>
      <c r="CR926">
        <v>46167</v>
      </c>
      <c r="CS926">
        <v>1</v>
      </c>
      <c r="CT926">
        <v>1</v>
      </c>
      <c r="CV926">
        <v>1</v>
      </c>
      <c r="CX926">
        <v>3.0555555555555557E-3</v>
      </c>
      <c r="CY926">
        <v>3.0555555555555557E-3</v>
      </c>
      <c r="CZ926">
        <v>0.14847222222222223</v>
      </c>
      <c r="DA926">
        <v>0.16484953703703703</v>
      </c>
      <c r="DB926">
        <v>71</v>
      </c>
      <c r="DC926">
        <v>155</v>
      </c>
      <c r="DD926">
        <v>14</v>
      </c>
      <c r="DE926" t="s">
        <v>748</v>
      </c>
      <c r="DF926">
        <v>10092</v>
      </c>
      <c r="DG926">
        <v>0.19719999999999999</v>
      </c>
      <c r="DO926">
        <v>48</v>
      </c>
    </row>
    <row r="927" spans="93:119" x14ac:dyDescent="0.25">
      <c r="CO927" t="s">
        <v>637</v>
      </c>
      <c r="CP927" t="s">
        <v>6</v>
      </c>
      <c r="CQ927" t="s">
        <v>35</v>
      </c>
      <c r="CR927">
        <v>46163</v>
      </c>
      <c r="CS927">
        <v>1</v>
      </c>
      <c r="CT927">
        <v>1</v>
      </c>
      <c r="CU927">
        <v>1</v>
      </c>
      <c r="CX927">
        <v>0.12722222222222221</v>
      </c>
      <c r="CY927">
        <v>0.12722222222222221</v>
      </c>
      <c r="CZ927">
        <v>8.4664351851851852E-2</v>
      </c>
      <c r="DA927">
        <v>0.14780092592592592</v>
      </c>
      <c r="DB927">
        <v>39</v>
      </c>
      <c r="DC927">
        <v>77</v>
      </c>
      <c r="DD927">
        <v>12</v>
      </c>
      <c r="DE927">
        <v>1.5</v>
      </c>
      <c r="DF927">
        <v>34970</v>
      </c>
      <c r="DG927">
        <v>0.30769999999999997</v>
      </c>
      <c r="DO927">
        <v>48</v>
      </c>
    </row>
    <row r="928" spans="93:119" x14ac:dyDescent="0.25">
      <c r="CO928" t="s">
        <v>637</v>
      </c>
      <c r="CP928" t="s">
        <v>6</v>
      </c>
      <c r="CQ928" t="s">
        <v>76</v>
      </c>
      <c r="CR928">
        <v>46163</v>
      </c>
      <c r="CS928">
        <v>1</v>
      </c>
      <c r="CT928">
        <v>1</v>
      </c>
      <c r="CU928">
        <v>1</v>
      </c>
      <c r="CX928">
        <v>1.0775462962962962E-2</v>
      </c>
      <c r="CY928">
        <v>1.0775462962962962E-2</v>
      </c>
      <c r="CZ928">
        <v>0.20371527777777779</v>
      </c>
      <c r="DA928">
        <v>0.12243055555555556</v>
      </c>
      <c r="DB928">
        <v>141</v>
      </c>
      <c r="DC928">
        <v>166</v>
      </c>
      <c r="DD928">
        <v>13</v>
      </c>
      <c r="DE928" t="s">
        <v>767</v>
      </c>
      <c r="DF928">
        <v>13961</v>
      </c>
      <c r="DG928">
        <v>9.2200000000000004E-2</v>
      </c>
      <c r="DO928">
        <v>48</v>
      </c>
    </row>
    <row r="929" spans="93:120" x14ac:dyDescent="0.25">
      <c r="CO929" t="s">
        <v>637</v>
      </c>
      <c r="CP929" t="s">
        <v>7</v>
      </c>
      <c r="CQ929" t="s">
        <v>51</v>
      </c>
      <c r="CR929">
        <v>46168</v>
      </c>
      <c r="CS929">
        <v>1</v>
      </c>
      <c r="CT929">
        <v>1</v>
      </c>
      <c r="CU929">
        <v>1</v>
      </c>
      <c r="CX929">
        <v>8.5069444444444437E-3</v>
      </c>
      <c r="CY929">
        <v>8.5069444444444437E-3</v>
      </c>
      <c r="CZ929">
        <v>0.16259259259259259</v>
      </c>
      <c r="DA929">
        <v>0.13994212962962962</v>
      </c>
      <c r="DB929">
        <v>120</v>
      </c>
      <c r="DC929">
        <v>287</v>
      </c>
      <c r="DD929">
        <v>7</v>
      </c>
      <c r="DE929" t="s">
        <v>748</v>
      </c>
      <c r="DF929">
        <v>52820</v>
      </c>
      <c r="DG929">
        <v>5.8299999999999998E-2</v>
      </c>
      <c r="DO929">
        <v>48</v>
      </c>
    </row>
    <row r="930" spans="93:120" x14ac:dyDescent="0.25">
      <c r="CO930" t="s">
        <v>637</v>
      </c>
      <c r="CP930" t="s">
        <v>604</v>
      </c>
      <c r="CQ930" t="s">
        <v>600</v>
      </c>
      <c r="CR930">
        <v>46157</v>
      </c>
      <c r="CS930">
        <v>1</v>
      </c>
      <c r="CT930">
        <v>1</v>
      </c>
      <c r="CV930">
        <v>1</v>
      </c>
      <c r="CX930">
        <v>0</v>
      </c>
      <c r="CY930">
        <v>0</v>
      </c>
      <c r="CZ930">
        <v>0.23306712962962964</v>
      </c>
      <c r="DA930">
        <v>9.3715277777777772E-2</v>
      </c>
      <c r="DB930">
        <v>75</v>
      </c>
      <c r="DC930">
        <v>107</v>
      </c>
      <c r="DD930">
        <v>25</v>
      </c>
      <c r="DE930">
        <v>1.84</v>
      </c>
      <c r="DF930">
        <v>13927</v>
      </c>
      <c r="DG930">
        <v>0.33329999999999999</v>
      </c>
      <c r="DO930">
        <v>48</v>
      </c>
    </row>
    <row r="931" spans="93:120" x14ac:dyDescent="0.25">
      <c r="CO931" t="s">
        <v>637</v>
      </c>
      <c r="CP931" t="s">
        <v>604</v>
      </c>
      <c r="CQ931" t="s">
        <v>566</v>
      </c>
      <c r="CR931">
        <v>46155</v>
      </c>
      <c r="CS931">
        <v>1</v>
      </c>
      <c r="CT931">
        <v>1</v>
      </c>
      <c r="CU931">
        <v>1</v>
      </c>
      <c r="CX931">
        <v>1.1064814814814816E-2</v>
      </c>
      <c r="CY931">
        <v>1.1064814814814816E-2</v>
      </c>
      <c r="CZ931">
        <v>0.17201388888888888</v>
      </c>
      <c r="DA931">
        <v>0.1725925925925926</v>
      </c>
      <c r="DB931">
        <v>166</v>
      </c>
      <c r="DC931">
        <v>262</v>
      </c>
      <c r="DD931">
        <v>51</v>
      </c>
      <c r="DE931" t="s">
        <v>677</v>
      </c>
      <c r="DF931">
        <v>5363</v>
      </c>
      <c r="DG931">
        <v>0.30719999999999997</v>
      </c>
      <c r="DO931">
        <v>48</v>
      </c>
    </row>
    <row r="932" spans="93:120" x14ac:dyDescent="0.25">
      <c r="CO932" t="s">
        <v>637</v>
      </c>
      <c r="CP932" t="s">
        <v>604</v>
      </c>
      <c r="CQ932" t="s">
        <v>78</v>
      </c>
      <c r="CR932">
        <v>46157</v>
      </c>
      <c r="CS932">
        <v>1</v>
      </c>
      <c r="CT932">
        <v>1</v>
      </c>
      <c r="CV932">
        <v>1</v>
      </c>
      <c r="CX932">
        <v>0</v>
      </c>
      <c r="CY932">
        <v>0</v>
      </c>
      <c r="CZ932">
        <v>0.28145833333333331</v>
      </c>
      <c r="DA932">
        <v>5.8344907407407408E-2</v>
      </c>
      <c r="DB932">
        <v>42</v>
      </c>
      <c r="DC932">
        <v>46</v>
      </c>
      <c r="DD932">
        <v>24</v>
      </c>
      <c r="DE932" t="s">
        <v>735</v>
      </c>
      <c r="DF932">
        <v>19697</v>
      </c>
      <c r="DG932">
        <v>0.57140000000000002</v>
      </c>
      <c r="DO932">
        <v>48</v>
      </c>
    </row>
    <row r="933" spans="93:120" x14ac:dyDescent="0.25">
      <c r="CO933" t="s">
        <v>637</v>
      </c>
      <c r="CP933" t="s">
        <v>604</v>
      </c>
      <c r="CQ933" t="s">
        <v>601</v>
      </c>
      <c r="CR933">
        <v>46155</v>
      </c>
      <c r="CS933">
        <v>1</v>
      </c>
      <c r="CT933">
        <v>1</v>
      </c>
      <c r="CU933">
        <v>1</v>
      </c>
      <c r="CX933">
        <v>2.0127314814814813E-2</v>
      </c>
      <c r="CY933">
        <v>2.0127314814814813E-2</v>
      </c>
      <c r="CZ933">
        <v>0.19339120370370369</v>
      </c>
      <c r="DA933">
        <v>0.12021990740740741</v>
      </c>
      <c r="DB933">
        <v>158</v>
      </c>
      <c r="DC933">
        <v>222</v>
      </c>
      <c r="DD933">
        <v>66</v>
      </c>
      <c r="DE933" t="s">
        <v>944</v>
      </c>
      <c r="DF933">
        <v>7161</v>
      </c>
      <c r="DG933">
        <v>0.41770000000000002</v>
      </c>
      <c r="DH933">
        <v>1</v>
      </c>
      <c r="DI933">
        <v>1.52E-2</v>
      </c>
      <c r="DJ933">
        <v>240</v>
      </c>
      <c r="DK933">
        <v>240</v>
      </c>
      <c r="DO933">
        <v>48</v>
      </c>
    </row>
    <row r="934" spans="93:120" x14ac:dyDescent="0.25">
      <c r="CO934" t="s">
        <v>637</v>
      </c>
      <c r="CP934" t="s">
        <v>3</v>
      </c>
      <c r="CQ934" t="s">
        <v>58</v>
      </c>
      <c r="CR934">
        <v>46153</v>
      </c>
      <c r="CS934">
        <v>1</v>
      </c>
      <c r="CT934">
        <v>1</v>
      </c>
      <c r="CV934">
        <v>1</v>
      </c>
      <c r="CX934">
        <v>1.6203703703703703E-4</v>
      </c>
      <c r="CY934">
        <v>1.6203703703703703E-4</v>
      </c>
      <c r="CZ934">
        <v>0.2011226851851852</v>
      </c>
      <c r="DA934">
        <v>0.13428240740740741</v>
      </c>
      <c r="DB934">
        <v>137</v>
      </c>
      <c r="DC934">
        <v>251</v>
      </c>
      <c r="DD934">
        <v>24</v>
      </c>
      <c r="DE934">
        <v>1.25</v>
      </c>
      <c r="DF934">
        <v>21526</v>
      </c>
      <c r="DG934">
        <v>0.17519999999999999</v>
      </c>
      <c r="DO934">
        <v>48</v>
      </c>
    </row>
    <row r="935" spans="93:120" x14ac:dyDescent="0.25">
      <c r="CO935" t="s">
        <v>637</v>
      </c>
      <c r="CP935" t="s">
        <v>3</v>
      </c>
      <c r="CQ935" t="s">
        <v>174</v>
      </c>
      <c r="CR935">
        <v>46146</v>
      </c>
      <c r="CS935">
        <v>1</v>
      </c>
      <c r="CT935">
        <v>1</v>
      </c>
      <c r="CV935">
        <v>1</v>
      </c>
      <c r="CX935">
        <v>1.1574074074074073E-5</v>
      </c>
      <c r="CY935">
        <v>1.1574074074074073E-5</v>
      </c>
      <c r="CZ935">
        <v>0.27381944444444445</v>
      </c>
      <c r="DA935">
        <v>6.7627314814814821E-2</v>
      </c>
      <c r="DB935">
        <v>128</v>
      </c>
      <c r="DC935">
        <v>192</v>
      </c>
      <c r="DD935">
        <v>41</v>
      </c>
      <c r="DE935" t="s">
        <v>945</v>
      </c>
      <c r="DF935">
        <v>14555</v>
      </c>
      <c r="DG935">
        <v>0.32029999999999997</v>
      </c>
      <c r="DH935">
        <v>4</v>
      </c>
      <c r="DI935">
        <v>9.7600000000000006E-2</v>
      </c>
      <c r="DJ935">
        <v>1155</v>
      </c>
      <c r="DK935">
        <v>289</v>
      </c>
      <c r="DL935">
        <v>785</v>
      </c>
      <c r="DM935">
        <v>0.67969999999999997</v>
      </c>
      <c r="DN935">
        <v>0.15379999999999999</v>
      </c>
      <c r="DO935">
        <v>48</v>
      </c>
      <c r="DP935">
        <v>393</v>
      </c>
    </row>
    <row r="936" spans="93:120" x14ac:dyDescent="0.25">
      <c r="CO936" t="s">
        <v>637</v>
      </c>
      <c r="CP936" t="s">
        <v>3</v>
      </c>
      <c r="CQ936" t="s">
        <v>174</v>
      </c>
      <c r="CR936">
        <v>46153</v>
      </c>
      <c r="CS936">
        <v>1</v>
      </c>
      <c r="CT936">
        <v>1</v>
      </c>
      <c r="CV936">
        <v>1</v>
      </c>
      <c r="CX936">
        <v>1.6666666666666668E-3</v>
      </c>
      <c r="CY936">
        <v>1.6666666666666668E-3</v>
      </c>
      <c r="CZ936">
        <v>0.23248842592592592</v>
      </c>
      <c r="DA936">
        <v>8.953703703703704E-2</v>
      </c>
      <c r="DB936">
        <v>136</v>
      </c>
      <c r="DC936">
        <v>189</v>
      </c>
      <c r="DD936">
        <v>11</v>
      </c>
      <c r="DE936" t="s">
        <v>855</v>
      </c>
      <c r="DF936">
        <v>12373</v>
      </c>
      <c r="DG936">
        <v>8.09E-2</v>
      </c>
      <c r="DO936">
        <v>48</v>
      </c>
    </row>
    <row r="937" spans="93:120" x14ac:dyDescent="0.25">
      <c r="CO937" t="s">
        <v>637</v>
      </c>
      <c r="CP937" t="s">
        <v>3</v>
      </c>
      <c r="CQ937" t="s">
        <v>174</v>
      </c>
      <c r="CR937">
        <v>46154</v>
      </c>
      <c r="CS937">
        <v>1</v>
      </c>
      <c r="CT937">
        <v>1</v>
      </c>
      <c r="CW937">
        <v>1</v>
      </c>
      <c r="CX937">
        <v>0</v>
      </c>
      <c r="CY937">
        <v>0</v>
      </c>
      <c r="CZ937">
        <v>0</v>
      </c>
      <c r="DA937">
        <v>0</v>
      </c>
      <c r="DO937">
        <v>48</v>
      </c>
    </row>
    <row r="938" spans="93:120" x14ac:dyDescent="0.25">
      <c r="CO938" t="s">
        <v>637</v>
      </c>
      <c r="CP938" t="s">
        <v>3</v>
      </c>
      <c r="CQ938" t="s">
        <v>174</v>
      </c>
      <c r="CR938">
        <v>46157</v>
      </c>
      <c r="CS938">
        <v>1</v>
      </c>
      <c r="CT938">
        <v>1</v>
      </c>
      <c r="CW938">
        <v>1</v>
      </c>
      <c r="CX938">
        <v>0</v>
      </c>
      <c r="CY938">
        <v>0</v>
      </c>
      <c r="CZ938">
        <v>0</v>
      </c>
      <c r="DA938">
        <v>0</v>
      </c>
      <c r="DO938">
        <v>48</v>
      </c>
    </row>
    <row r="939" spans="93:120" x14ac:dyDescent="0.25">
      <c r="CO939" t="s">
        <v>637</v>
      </c>
      <c r="CP939" t="s">
        <v>2</v>
      </c>
      <c r="CQ939" t="s">
        <v>22</v>
      </c>
      <c r="CR939">
        <v>46148</v>
      </c>
      <c r="CS939">
        <v>1</v>
      </c>
      <c r="CT939">
        <v>1</v>
      </c>
      <c r="CU939">
        <v>1</v>
      </c>
      <c r="CX939">
        <v>7.905092592592592E-3</v>
      </c>
      <c r="CY939">
        <v>7.905092592592592E-3</v>
      </c>
      <c r="CZ939">
        <v>0.22510416666666666</v>
      </c>
      <c r="DA939">
        <v>9.2615740740740735E-2</v>
      </c>
      <c r="DB939">
        <v>77</v>
      </c>
      <c r="DC939">
        <v>145</v>
      </c>
      <c r="DD939">
        <v>22</v>
      </c>
      <c r="DE939" t="s">
        <v>946</v>
      </c>
      <c r="DF939">
        <v>23895</v>
      </c>
      <c r="DG939">
        <v>0.28570000000000001</v>
      </c>
      <c r="DH939">
        <v>1</v>
      </c>
      <c r="DI939">
        <v>4.5499999999999999E-2</v>
      </c>
      <c r="DJ939">
        <v>150</v>
      </c>
      <c r="DK939">
        <v>150</v>
      </c>
      <c r="DO939">
        <v>46</v>
      </c>
    </row>
    <row r="940" spans="93:120" x14ac:dyDescent="0.25">
      <c r="CO940" t="s">
        <v>637</v>
      </c>
      <c r="CP940" t="s">
        <v>2</v>
      </c>
      <c r="CQ940" t="s">
        <v>22</v>
      </c>
      <c r="CR940">
        <v>46155</v>
      </c>
      <c r="CS940">
        <v>1</v>
      </c>
      <c r="CT940">
        <v>1</v>
      </c>
      <c r="CV940">
        <v>1</v>
      </c>
      <c r="CX940">
        <v>0</v>
      </c>
      <c r="CY940">
        <v>0</v>
      </c>
      <c r="CZ940">
        <v>0.1960648148148148</v>
      </c>
      <c r="DA940">
        <v>0.11498842592592592</v>
      </c>
      <c r="DB940">
        <v>58</v>
      </c>
      <c r="DC940">
        <v>97</v>
      </c>
      <c r="DD940">
        <v>21</v>
      </c>
      <c r="DE940" t="s">
        <v>791</v>
      </c>
      <c r="DF940">
        <v>27392</v>
      </c>
      <c r="DG940">
        <v>0.36209999999999998</v>
      </c>
      <c r="DO940">
        <v>46</v>
      </c>
    </row>
    <row r="941" spans="93:120" x14ac:dyDescent="0.25">
      <c r="CO941" t="s">
        <v>637</v>
      </c>
      <c r="CP941" t="s">
        <v>2</v>
      </c>
      <c r="CQ941" t="s">
        <v>24</v>
      </c>
      <c r="CR941">
        <v>46148</v>
      </c>
      <c r="CS941">
        <v>1</v>
      </c>
      <c r="CT941">
        <v>1</v>
      </c>
      <c r="CV941">
        <v>1</v>
      </c>
      <c r="CX941">
        <v>1.6203703703703703E-4</v>
      </c>
      <c r="CY941">
        <v>1.6203703703703703E-4</v>
      </c>
      <c r="CZ941">
        <v>0.24304398148148149</v>
      </c>
      <c r="DA941">
        <v>0.67149305555555561</v>
      </c>
      <c r="DB941">
        <v>52</v>
      </c>
      <c r="DC941">
        <v>119</v>
      </c>
      <c r="DD941">
        <v>16</v>
      </c>
      <c r="DE941">
        <v>1.8125</v>
      </c>
      <c r="DF941">
        <v>29133</v>
      </c>
      <c r="DG941">
        <v>0.30769999999999997</v>
      </c>
      <c r="DO941">
        <v>46</v>
      </c>
    </row>
    <row r="942" spans="93:120" x14ac:dyDescent="0.25">
      <c r="CO942" t="s">
        <v>637</v>
      </c>
      <c r="CP942" t="s">
        <v>2</v>
      </c>
      <c r="CQ942" t="s">
        <v>24</v>
      </c>
      <c r="CR942">
        <v>46162</v>
      </c>
      <c r="CS942">
        <v>1</v>
      </c>
      <c r="CT942">
        <v>1</v>
      </c>
      <c r="CV942">
        <v>1</v>
      </c>
      <c r="CX942">
        <v>3.9351851851851852E-4</v>
      </c>
      <c r="CY942">
        <v>3.9351851851851852E-4</v>
      </c>
      <c r="CZ942">
        <v>0.18835648148148149</v>
      </c>
      <c r="DA942">
        <v>0.13892361111111112</v>
      </c>
      <c r="DB942">
        <v>49</v>
      </c>
      <c r="DC942">
        <v>112</v>
      </c>
      <c r="DD942">
        <v>20</v>
      </c>
      <c r="DE942">
        <v>1.65</v>
      </c>
      <c r="DF942">
        <v>21719</v>
      </c>
      <c r="DG942">
        <v>0.40820000000000001</v>
      </c>
      <c r="DO942">
        <v>46</v>
      </c>
    </row>
    <row r="943" spans="93:120" x14ac:dyDescent="0.25">
      <c r="CO943" t="s">
        <v>637</v>
      </c>
      <c r="CP943" t="s">
        <v>2</v>
      </c>
      <c r="CQ943" t="s">
        <v>13</v>
      </c>
      <c r="CR943">
        <v>46148</v>
      </c>
      <c r="CS943">
        <v>1</v>
      </c>
      <c r="CT943">
        <v>1</v>
      </c>
      <c r="CV943">
        <v>1</v>
      </c>
      <c r="CX943">
        <v>1.5046296296296297E-4</v>
      </c>
      <c r="CY943">
        <v>1.5046296296296297E-4</v>
      </c>
      <c r="CZ943">
        <v>0.25261574074074072</v>
      </c>
      <c r="DA943">
        <v>5.4398148148148147E-2</v>
      </c>
      <c r="DB943">
        <v>80</v>
      </c>
      <c r="DC943">
        <v>181</v>
      </c>
      <c r="DD943">
        <v>21</v>
      </c>
      <c r="DE943" t="s">
        <v>947</v>
      </c>
      <c r="DF943">
        <v>21492</v>
      </c>
      <c r="DG943">
        <v>0.26250000000000001</v>
      </c>
      <c r="DO943">
        <v>46</v>
      </c>
    </row>
    <row r="944" spans="93:120" x14ac:dyDescent="0.25">
      <c r="CO944" t="s">
        <v>637</v>
      </c>
      <c r="CP944" t="s">
        <v>2</v>
      </c>
      <c r="CQ944" t="s">
        <v>13</v>
      </c>
      <c r="CR944">
        <v>46155</v>
      </c>
      <c r="CS944">
        <v>1</v>
      </c>
      <c r="CT944">
        <v>1</v>
      </c>
      <c r="CV944">
        <v>1</v>
      </c>
      <c r="CX944">
        <v>6.9444444444444444E-5</v>
      </c>
      <c r="CY944">
        <v>6.9444444444444444E-5</v>
      </c>
      <c r="CZ944">
        <v>0.20877314814814815</v>
      </c>
      <c r="DA944">
        <v>0.12174768518518518</v>
      </c>
      <c r="DB944">
        <v>87</v>
      </c>
      <c r="DC944">
        <v>177</v>
      </c>
      <c r="DD944">
        <v>29</v>
      </c>
      <c r="DE944" t="s">
        <v>948</v>
      </c>
      <c r="DF944">
        <v>21142</v>
      </c>
      <c r="DG944">
        <v>0.33329999999999999</v>
      </c>
      <c r="DO944">
        <v>46</v>
      </c>
    </row>
    <row r="945" spans="93:119" x14ac:dyDescent="0.25">
      <c r="CO945" t="s">
        <v>637</v>
      </c>
      <c r="CP945" t="s">
        <v>2</v>
      </c>
      <c r="CQ945" t="s">
        <v>65</v>
      </c>
      <c r="CR945">
        <v>46171</v>
      </c>
      <c r="CS945">
        <v>1</v>
      </c>
      <c r="CT945">
        <v>1</v>
      </c>
      <c r="CV945">
        <v>1</v>
      </c>
      <c r="CX945">
        <v>3.5879629629629629E-4</v>
      </c>
      <c r="CY945">
        <v>3.5879629629629629E-4</v>
      </c>
      <c r="CZ945">
        <v>0.1255324074074074</v>
      </c>
      <c r="DA945">
        <v>0.24557870370370372</v>
      </c>
      <c r="DB945">
        <v>24</v>
      </c>
      <c r="DC945">
        <v>48</v>
      </c>
      <c r="DD945">
        <v>11</v>
      </c>
      <c r="DE945" t="s">
        <v>850</v>
      </c>
      <c r="DF945">
        <v>10337</v>
      </c>
      <c r="DG945">
        <v>0.45829999999999999</v>
      </c>
      <c r="DO945">
        <v>46</v>
      </c>
    </row>
    <row r="946" spans="93:119" x14ac:dyDescent="0.25">
      <c r="CO946" t="s">
        <v>637</v>
      </c>
      <c r="CP946" t="s">
        <v>2</v>
      </c>
      <c r="CQ946" t="s">
        <v>37</v>
      </c>
      <c r="CR946">
        <v>46148</v>
      </c>
      <c r="CS946">
        <v>1</v>
      </c>
      <c r="CT946">
        <v>1</v>
      </c>
      <c r="CV946">
        <v>1</v>
      </c>
      <c r="CX946">
        <v>3.460648148148148E-3</v>
      </c>
      <c r="CY946">
        <v>3.460648148148148E-3</v>
      </c>
      <c r="CZ946">
        <v>0.23686342592592594</v>
      </c>
      <c r="DA946">
        <v>8.0613425925925922E-2</v>
      </c>
      <c r="DB946">
        <v>86</v>
      </c>
      <c r="DC946">
        <v>156</v>
      </c>
      <c r="DD946">
        <v>5</v>
      </c>
      <c r="DE946">
        <v>2.4</v>
      </c>
      <c r="DF946">
        <v>47877</v>
      </c>
      <c r="DG946">
        <v>5.8099999999999999E-2</v>
      </c>
      <c r="DO946">
        <v>46</v>
      </c>
    </row>
    <row r="947" spans="93:119" x14ac:dyDescent="0.25">
      <c r="CO947" t="s">
        <v>637</v>
      </c>
      <c r="CP947" t="s">
        <v>2</v>
      </c>
      <c r="CQ947" t="s">
        <v>31</v>
      </c>
      <c r="CR947">
        <v>46162</v>
      </c>
      <c r="CS947">
        <v>1</v>
      </c>
      <c r="CT947">
        <v>1</v>
      </c>
      <c r="CV947">
        <v>1</v>
      </c>
      <c r="CX947">
        <v>3.9351851851851852E-4</v>
      </c>
      <c r="CY947">
        <v>3.9351851851851852E-4</v>
      </c>
      <c r="CZ947">
        <v>0.22690972222222222</v>
      </c>
      <c r="DA947">
        <v>0.1000462962962963</v>
      </c>
      <c r="DB947">
        <v>80</v>
      </c>
      <c r="DC947">
        <v>152</v>
      </c>
      <c r="DD947">
        <v>19</v>
      </c>
      <c r="DE947" t="s">
        <v>686</v>
      </c>
      <c r="DF947">
        <v>17086</v>
      </c>
      <c r="DG947">
        <v>0.23749999999999999</v>
      </c>
      <c r="DO947">
        <v>46</v>
      </c>
    </row>
    <row r="948" spans="93:119" x14ac:dyDescent="0.25">
      <c r="CO948" t="s">
        <v>637</v>
      </c>
      <c r="CP948" t="s">
        <v>2</v>
      </c>
      <c r="CQ948" t="s">
        <v>31</v>
      </c>
      <c r="CR948">
        <v>46170</v>
      </c>
      <c r="CS948">
        <v>1</v>
      </c>
      <c r="CT948">
        <v>1</v>
      </c>
      <c r="CV948">
        <v>1</v>
      </c>
      <c r="CX948">
        <v>2.0833333333333335E-4</v>
      </c>
      <c r="CY948">
        <v>2.0833333333333335E-4</v>
      </c>
      <c r="CZ948">
        <v>0.18373842592592593</v>
      </c>
      <c r="DA948">
        <v>0.1655787037037037</v>
      </c>
      <c r="DB948">
        <v>87</v>
      </c>
      <c r="DC948">
        <v>187</v>
      </c>
      <c r="DD948">
        <v>13</v>
      </c>
      <c r="DE948" t="s">
        <v>790</v>
      </c>
      <c r="DF948">
        <v>31117</v>
      </c>
      <c r="DG948">
        <v>0.14940000000000001</v>
      </c>
      <c r="DO948">
        <v>46</v>
      </c>
    </row>
    <row r="949" spans="93:119" x14ac:dyDescent="0.25">
      <c r="CO949" t="s">
        <v>637</v>
      </c>
      <c r="CP949" t="s">
        <v>2</v>
      </c>
      <c r="CQ949" t="s">
        <v>10</v>
      </c>
      <c r="CR949">
        <v>46171</v>
      </c>
      <c r="CS949">
        <v>1</v>
      </c>
      <c r="CT949">
        <v>1</v>
      </c>
      <c r="CV949">
        <v>1</v>
      </c>
      <c r="CX949">
        <v>1.5046296296296297E-4</v>
      </c>
      <c r="CY949">
        <v>1.5046296296296297E-4</v>
      </c>
      <c r="CZ949">
        <v>0.19112268518518519</v>
      </c>
      <c r="DA949">
        <v>0.17979166666666666</v>
      </c>
      <c r="DB949">
        <v>104</v>
      </c>
      <c r="DC949">
        <v>178</v>
      </c>
      <c r="DD949">
        <v>19</v>
      </c>
      <c r="DE949" t="s">
        <v>694</v>
      </c>
      <c r="DF949">
        <v>28110</v>
      </c>
      <c r="DG949">
        <v>0.1827</v>
      </c>
      <c r="DO949">
        <v>46</v>
      </c>
    </row>
    <row r="950" spans="93:119" x14ac:dyDescent="0.25">
      <c r="CO950" t="s">
        <v>637</v>
      </c>
      <c r="CP950" t="s">
        <v>6</v>
      </c>
      <c r="CQ950" t="s">
        <v>19</v>
      </c>
      <c r="CR950">
        <v>46161</v>
      </c>
      <c r="CS950">
        <v>1</v>
      </c>
      <c r="CT950">
        <v>1</v>
      </c>
      <c r="CV950">
        <v>1</v>
      </c>
      <c r="CX950">
        <v>0</v>
      </c>
      <c r="CY950">
        <v>0</v>
      </c>
      <c r="CZ950">
        <v>0.23159722222222223</v>
      </c>
      <c r="DA950">
        <v>0.13464120370370369</v>
      </c>
      <c r="DB950">
        <v>255</v>
      </c>
      <c r="DC950">
        <v>387</v>
      </c>
      <c r="DD950">
        <v>36</v>
      </c>
      <c r="DE950" t="s">
        <v>949</v>
      </c>
      <c r="DF950">
        <v>25748</v>
      </c>
      <c r="DG950">
        <v>0.14119999999999999</v>
      </c>
      <c r="DO950">
        <v>46</v>
      </c>
    </row>
    <row r="951" spans="93:119" x14ac:dyDescent="0.25">
      <c r="CO951" t="s">
        <v>637</v>
      </c>
      <c r="CP951" t="s">
        <v>6</v>
      </c>
      <c r="CQ951" t="s">
        <v>105</v>
      </c>
      <c r="CR951">
        <v>46153</v>
      </c>
      <c r="CS951">
        <v>1</v>
      </c>
      <c r="CT951">
        <v>1</v>
      </c>
      <c r="CV951">
        <v>1</v>
      </c>
      <c r="CX951">
        <v>1.9675925925925924E-3</v>
      </c>
      <c r="CY951">
        <v>1.9675925925925924E-3</v>
      </c>
      <c r="CZ951">
        <v>0.20364583333333333</v>
      </c>
      <c r="DA951">
        <v>0.1233912037037037</v>
      </c>
      <c r="DB951">
        <v>81</v>
      </c>
      <c r="DC951">
        <v>168</v>
      </c>
      <c r="DD951">
        <v>16</v>
      </c>
      <c r="DE951">
        <v>1.375</v>
      </c>
      <c r="DF951">
        <v>12729</v>
      </c>
      <c r="DG951">
        <v>0.19750000000000001</v>
      </c>
      <c r="DO951">
        <v>46</v>
      </c>
    </row>
    <row r="952" spans="93:119" x14ac:dyDescent="0.25">
      <c r="CO952" t="s">
        <v>637</v>
      </c>
      <c r="CP952" t="s">
        <v>6</v>
      </c>
      <c r="CQ952" t="s">
        <v>105</v>
      </c>
      <c r="CR952">
        <v>46161</v>
      </c>
      <c r="CS952">
        <v>1</v>
      </c>
      <c r="CT952">
        <v>1</v>
      </c>
      <c r="CV952">
        <v>1</v>
      </c>
      <c r="CX952">
        <v>2.199074074074074E-4</v>
      </c>
      <c r="CY952">
        <v>2.199074074074074E-4</v>
      </c>
      <c r="CZ952">
        <v>0.21219907407407407</v>
      </c>
      <c r="DA952">
        <v>0.12445601851851852</v>
      </c>
      <c r="DB952">
        <v>83</v>
      </c>
      <c r="DC952">
        <v>153</v>
      </c>
      <c r="DD952">
        <v>21</v>
      </c>
      <c r="DE952" t="s">
        <v>806</v>
      </c>
      <c r="DF952">
        <v>22339</v>
      </c>
      <c r="DG952">
        <v>0.253</v>
      </c>
      <c r="DO952">
        <v>46</v>
      </c>
    </row>
    <row r="953" spans="93:119" x14ac:dyDescent="0.25">
      <c r="CO953" t="s">
        <v>637</v>
      </c>
      <c r="CP953" t="s">
        <v>6</v>
      </c>
      <c r="CQ953" t="s">
        <v>35</v>
      </c>
      <c r="CR953">
        <v>46153</v>
      </c>
      <c r="CS953">
        <v>1</v>
      </c>
      <c r="CT953">
        <v>1</v>
      </c>
      <c r="CV953">
        <v>1</v>
      </c>
      <c r="CX953">
        <v>1.2962962962962963E-3</v>
      </c>
      <c r="CY953">
        <v>1.2962962962962963E-3</v>
      </c>
      <c r="CZ953">
        <v>0.19714120370370369</v>
      </c>
      <c r="DA953">
        <v>0.13196759259259258</v>
      </c>
      <c r="DB953">
        <v>68</v>
      </c>
      <c r="DC953">
        <v>135</v>
      </c>
      <c r="DD953">
        <v>13</v>
      </c>
      <c r="DE953" t="s">
        <v>846</v>
      </c>
      <c r="DF953">
        <v>20037</v>
      </c>
      <c r="DG953">
        <v>0.19120000000000001</v>
      </c>
      <c r="DO953">
        <v>46</v>
      </c>
    </row>
    <row r="954" spans="93:119" x14ac:dyDescent="0.25">
      <c r="CO954" t="s">
        <v>637</v>
      </c>
      <c r="CP954" t="s">
        <v>7</v>
      </c>
      <c r="CQ954" t="s">
        <v>61</v>
      </c>
      <c r="CR954">
        <v>46171</v>
      </c>
      <c r="CS954">
        <v>1</v>
      </c>
      <c r="CT954">
        <v>1</v>
      </c>
      <c r="CV954">
        <v>1</v>
      </c>
      <c r="CX954">
        <v>1.3888888888888889E-4</v>
      </c>
      <c r="CY954">
        <v>1.3888888888888889E-4</v>
      </c>
      <c r="CZ954">
        <v>0.12028935185185186</v>
      </c>
      <c r="DA954">
        <v>0.24085648148148148</v>
      </c>
      <c r="DB954">
        <v>93</v>
      </c>
      <c r="DC954">
        <v>267</v>
      </c>
      <c r="DD954">
        <v>25</v>
      </c>
      <c r="DE954">
        <v>1.52</v>
      </c>
      <c r="DF954">
        <v>43654</v>
      </c>
      <c r="DG954">
        <v>0.26879999999999998</v>
      </c>
      <c r="DO954">
        <v>46</v>
      </c>
    </row>
    <row r="955" spans="93:119" x14ac:dyDescent="0.25">
      <c r="CO955" t="s">
        <v>637</v>
      </c>
      <c r="CP955" t="s">
        <v>7</v>
      </c>
      <c r="CQ955" t="s">
        <v>80</v>
      </c>
      <c r="CR955">
        <v>46161</v>
      </c>
      <c r="CS955">
        <v>1</v>
      </c>
      <c r="CT955">
        <v>1</v>
      </c>
      <c r="CV955">
        <v>1</v>
      </c>
      <c r="CX955">
        <v>1.273148148148148E-4</v>
      </c>
      <c r="CY955">
        <v>1.273148148148148E-4</v>
      </c>
      <c r="CZ955">
        <v>0.2144675925925926</v>
      </c>
      <c r="DA955">
        <v>0.13386574074074073</v>
      </c>
      <c r="DB955">
        <v>72</v>
      </c>
      <c r="DC955">
        <v>144</v>
      </c>
      <c r="DD955">
        <v>9</v>
      </c>
      <c r="DE955" t="s">
        <v>693</v>
      </c>
      <c r="DF955">
        <v>24850</v>
      </c>
      <c r="DG955">
        <v>0.125</v>
      </c>
      <c r="DO955">
        <v>46</v>
      </c>
    </row>
    <row r="956" spans="93:119" x14ac:dyDescent="0.25">
      <c r="CO956" t="s">
        <v>637</v>
      </c>
      <c r="CP956" t="s">
        <v>7</v>
      </c>
      <c r="CQ956" t="s">
        <v>72</v>
      </c>
      <c r="CR956">
        <v>46161</v>
      </c>
      <c r="CS956">
        <v>1</v>
      </c>
      <c r="CT956">
        <v>1</v>
      </c>
      <c r="CV956">
        <v>1</v>
      </c>
      <c r="CX956">
        <v>9.3749999999999997E-4</v>
      </c>
      <c r="CY956">
        <v>9.3749999999999997E-4</v>
      </c>
      <c r="CZ956">
        <v>0.20342592592592593</v>
      </c>
      <c r="DA956">
        <v>0.15201388888888889</v>
      </c>
      <c r="DB956">
        <v>119</v>
      </c>
      <c r="DC956">
        <v>280</v>
      </c>
      <c r="DD956">
        <v>26</v>
      </c>
      <c r="DE956" t="s">
        <v>808</v>
      </c>
      <c r="DF956">
        <v>30901</v>
      </c>
      <c r="DG956">
        <v>0.2185</v>
      </c>
      <c r="DO956">
        <v>46</v>
      </c>
    </row>
    <row r="957" spans="93:119" x14ac:dyDescent="0.25">
      <c r="CO957" t="s">
        <v>637</v>
      </c>
      <c r="CP957" t="s">
        <v>7</v>
      </c>
      <c r="CQ957" t="s">
        <v>51</v>
      </c>
      <c r="CR957">
        <v>46171</v>
      </c>
      <c r="CS957">
        <v>1</v>
      </c>
      <c r="CT957">
        <v>1</v>
      </c>
      <c r="CV957">
        <v>1</v>
      </c>
      <c r="CX957">
        <v>3.2407407407407406E-4</v>
      </c>
      <c r="CY957">
        <v>3.2407407407407406E-4</v>
      </c>
      <c r="CZ957">
        <v>0.11813657407407407</v>
      </c>
      <c r="DA957">
        <v>0.2300925925925926</v>
      </c>
      <c r="DB957">
        <v>60</v>
      </c>
      <c r="DC957">
        <v>184</v>
      </c>
      <c r="DD957">
        <v>8</v>
      </c>
      <c r="DE957">
        <v>1.25</v>
      </c>
      <c r="DF957">
        <v>11014</v>
      </c>
      <c r="DG957">
        <v>0.1333</v>
      </c>
      <c r="DO957">
        <v>46</v>
      </c>
    </row>
    <row r="958" spans="93:119" x14ac:dyDescent="0.25">
      <c r="CO958" t="s">
        <v>637</v>
      </c>
      <c r="CP958" t="s">
        <v>7</v>
      </c>
      <c r="CQ958" t="s">
        <v>26</v>
      </c>
      <c r="CR958">
        <v>46161</v>
      </c>
      <c r="CS958">
        <v>1</v>
      </c>
      <c r="CT958">
        <v>1</v>
      </c>
      <c r="CV958">
        <v>1</v>
      </c>
      <c r="CX958">
        <v>6.9444444444444444E-5</v>
      </c>
      <c r="CY958">
        <v>6.9444444444444444E-5</v>
      </c>
      <c r="CZ958">
        <v>0.22755787037037037</v>
      </c>
      <c r="DA958">
        <v>0.13766203703703703</v>
      </c>
      <c r="DB958">
        <v>130</v>
      </c>
      <c r="DC958">
        <v>239</v>
      </c>
      <c r="DD958">
        <v>29</v>
      </c>
      <c r="DE958" t="s">
        <v>950</v>
      </c>
      <c r="DF958">
        <v>31892</v>
      </c>
      <c r="DG958">
        <v>0.22309999999999999</v>
      </c>
      <c r="DO958">
        <v>46</v>
      </c>
    </row>
    <row r="959" spans="93:119" x14ac:dyDescent="0.25">
      <c r="CO959" t="s">
        <v>637</v>
      </c>
      <c r="CP959" t="s">
        <v>7</v>
      </c>
      <c r="CQ959" t="s">
        <v>75</v>
      </c>
      <c r="CR959">
        <v>46161</v>
      </c>
      <c r="CS959">
        <v>1</v>
      </c>
      <c r="CT959">
        <v>1</v>
      </c>
      <c r="CV959">
        <v>1</v>
      </c>
      <c r="CX959">
        <v>3.1250000000000001E-4</v>
      </c>
      <c r="CY959">
        <v>3.1250000000000001E-4</v>
      </c>
      <c r="CZ959">
        <v>0.22819444444444445</v>
      </c>
      <c r="DA959">
        <v>0.11849537037037038</v>
      </c>
      <c r="DB959">
        <v>116</v>
      </c>
      <c r="DC959">
        <v>219</v>
      </c>
      <c r="DD959">
        <v>20</v>
      </c>
      <c r="DE959">
        <v>2</v>
      </c>
      <c r="DF959">
        <v>34232</v>
      </c>
      <c r="DG959">
        <v>0.1724</v>
      </c>
      <c r="DO959">
        <v>46</v>
      </c>
    </row>
    <row r="960" spans="93:119" x14ac:dyDescent="0.25">
      <c r="CO960" t="s">
        <v>637</v>
      </c>
      <c r="CP960" t="s">
        <v>604</v>
      </c>
      <c r="CQ960" t="s">
        <v>49</v>
      </c>
      <c r="CR960">
        <v>46167</v>
      </c>
      <c r="CS960">
        <v>1</v>
      </c>
      <c r="CT960">
        <v>1</v>
      </c>
      <c r="CX960">
        <v>1.3888888888888889E-3</v>
      </c>
      <c r="CY960">
        <v>1.3888888888888889E-3</v>
      </c>
      <c r="CZ960">
        <v>0.11449074074074074</v>
      </c>
      <c r="DA960">
        <v>6.6469907407407408E-2</v>
      </c>
      <c r="DB960">
        <v>32</v>
      </c>
      <c r="DC960">
        <v>48</v>
      </c>
      <c r="DD960">
        <v>3</v>
      </c>
      <c r="DE960" t="s">
        <v>721</v>
      </c>
      <c r="DF960">
        <v>40156</v>
      </c>
      <c r="DG960">
        <v>9.3799999999999994E-2</v>
      </c>
      <c r="DO960">
        <v>46</v>
      </c>
    </row>
    <row r="961" spans="93:120" x14ac:dyDescent="0.25">
      <c r="CO961" t="s">
        <v>637</v>
      </c>
      <c r="CP961" t="s">
        <v>604</v>
      </c>
      <c r="CQ961" t="s">
        <v>549</v>
      </c>
      <c r="CR961">
        <v>46146</v>
      </c>
      <c r="CS961">
        <v>1</v>
      </c>
      <c r="CT961">
        <v>1</v>
      </c>
      <c r="CU961">
        <v>1</v>
      </c>
      <c r="CX961">
        <v>5.0115740740740737E-3</v>
      </c>
      <c r="CY961">
        <v>5.0115740740740737E-3</v>
      </c>
      <c r="CZ961">
        <v>0.24229166666666666</v>
      </c>
      <c r="DA961">
        <v>8.5243055555555558E-2</v>
      </c>
      <c r="DB961">
        <v>140</v>
      </c>
      <c r="DC961">
        <v>209</v>
      </c>
      <c r="DD961">
        <v>44</v>
      </c>
      <c r="DE961">
        <v>1.75</v>
      </c>
      <c r="DF961">
        <v>6953</v>
      </c>
      <c r="DG961">
        <v>0.31430000000000002</v>
      </c>
      <c r="DH961">
        <v>5</v>
      </c>
      <c r="DI961">
        <v>0.11360000000000001</v>
      </c>
      <c r="DJ961">
        <v>1528</v>
      </c>
      <c r="DK961">
        <v>306</v>
      </c>
      <c r="DL961">
        <v>620</v>
      </c>
      <c r="DM961">
        <v>0.40579999999999999</v>
      </c>
      <c r="DO961">
        <v>46</v>
      </c>
      <c r="DP961">
        <v>310</v>
      </c>
    </row>
    <row r="962" spans="93:120" x14ac:dyDescent="0.25">
      <c r="CO962" t="s">
        <v>637</v>
      </c>
      <c r="CP962" t="s">
        <v>604</v>
      </c>
      <c r="CQ962" t="s">
        <v>549</v>
      </c>
      <c r="CR962">
        <v>46167</v>
      </c>
      <c r="CS962">
        <v>1</v>
      </c>
      <c r="CT962">
        <v>1</v>
      </c>
      <c r="CX962">
        <v>4.0740740740740737E-3</v>
      </c>
      <c r="CY962">
        <v>4.0740740740740737E-3</v>
      </c>
      <c r="CZ962">
        <v>0.17063657407407407</v>
      </c>
      <c r="DA962">
        <v>0.138125</v>
      </c>
      <c r="DB962">
        <v>143</v>
      </c>
      <c r="DC962">
        <v>234</v>
      </c>
      <c r="DD962">
        <v>27</v>
      </c>
      <c r="DE962" t="s">
        <v>677</v>
      </c>
      <c r="DF962">
        <v>8699</v>
      </c>
      <c r="DG962">
        <v>0.1888</v>
      </c>
      <c r="DO962">
        <v>46</v>
      </c>
    </row>
    <row r="963" spans="93:120" x14ac:dyDescent="0.25">
      <c r="CO963" t="s">
        <v>637</v>
      </c>
      <c r="CP963" t="s">
        <v>604</v>
      </c>
      <c r="CQ963" t="s">
        <v>566</v>
      </c>
      <c r="CR963">
        <v>46167</v>
      </c>
      <c r="CS963">
        <v>1</v>
      </c>
      <c r="CT963">
        <v>1</v>
      </c>
      <c r="CU963">
        <v>1</v>
      </c>
      <c r="CX963">
        <v>1.90625E-2</v>
      </c>
      <c r="CY963">
        <v>1.90625E-2</v>
      </c>
      <c r="CZ963">
        <v>0.13589120370370369</v>
      </c>
      <c r="DA963">
        <v>0.17906250000000001</v>
      </c>
      <c r="DB963">
        <v>119</v>
      </c>
      <c r="DC963">
        <v>201</v>
      </c>
      <c r="DD963">
        <v>27</v>
      </c>
      <c r="DE963" t="s">
        <v>700</v>
      </c>
      <c r="DF963">
        <v>12060</v>
      </c>
      <c r="DG963">
        <v>0.22689999999999999</v>
      </c>
      <c r="DO963">
        <v>46</v>
      </c>
    </row>
    <row r="964" spans="93:120" x14ac:dyDescent="0.25">
      <c r="CO964" t="s">
        <v>637</v>
      </c>
      <c r="CP964" t="s">
        <v>604</v>
      </c>
      <c r="CQ964" t="s">
        <v>601</v>
      </c>
      <c r="CR964">
        <v>46167</v>
      </c>
      <c r="CS964">
        <v>1</v>
      </c>
      <c r="CT964">
        <v>1</v>
      </c>
      <c r="CW964">
        <v>1</v>
      </c>
      <c r="CX964">
        <v>0</v>
      </c>
      <c r="CY964">
        <v>0</v>
      </c>
      <c r="CZ964">
        <v>0</v>
      </c>
      <c r="DA964">
        <v>0</v>
      </c>
      <c r="DO964">
        <v>46</v>
      </c>
    </row>
    <row r="965" spans="93:120" x14ac:dyDescent="0.25">
      <c r="CO965" t="s">
        <v>637</v>
      </c>
      <c r="CP965" t="s">
        <v>3</v>
      </c>
      <c r="CQ965" t="s">
        <v>58</v>
      </c>
      <c r="CR965">
        <v>46171</v>
      </c>
      <c r="CS965">
        <v>1</v>
      </c>
      <c r="CT965">
        <v>1</v>
      </c>
      <c r="CV965">
        <v>1</v>
      </c>
      <c r="CX965">
        <v>4.6296296296296294E-5</v>
      </c>
      <c r="CY965">
        <v>4.6296296296296294E-5</v>
      </c>
      <c r="CZ965">
        <v>0.15546296296296297</v>
      </c>
      <c r="DA965">
        <v>0.20019675925925925</v>
      </c>
      <c r="DB965">
        <v>111</v>
      </c>
      <c r="DC965">
        <v>251</v>
      </c>
      <c r="DD965">
        <v>29</v>
      </c>
      <c r="DE965" t="s">
        <v>905</v>
      </c>
      <c r="DF965">
        <v>27390</v>
      </c>
      <c r="DG965">
        <v>0.26129999999999998</v>
      </c>
      <c r="DH965">
        <v>1</v>
      </c>
      <c r="DI965">
        <v>3.4500000000000003E-2</v>
      </c>
      <c r="DJ965">
        <v>280</v>
      </c>
      <c r="DK965">
        <v>280</v>
      </c>
      <c r="DO965">
        <v>46</v>
      </c>
    </row>
    <row r="966" spans="93:120" x14ac:dyDescent="0.25">
      <c r="CO966" t="s">
        <v>637</v>
      </c>
      <c r="CP966" t="s">
        <v>3</v>
      </c>
      <c r="CQ966" t="s">
        <v>174</v>
      </c>
      <c r="CR966">
        <v>46147</v>
      </c>
      <c r="CS966">
        <v>1</v>
      </c>
      <c r="CT966">
        <v>1</v>
      </c>
      <c r="CV966">
        <v>1</v>
      </c>
      <c r="CX966">
        <v>3.3564814814814812E-4</v>
      </c>
      <c r="CY966">
        <v>3.3564814814814812E-4</v>
      </c>
      <c r="CZ966">
        <v>0.27740740740740738</v>
      </c>
      <c r="DA966">
        <v>7.0127314814814809E-2</v>
      </c>
      <c r="DB966">
        <v>165</v>
      </c>
      <c r="DC966">
        <v>259</v>
      </c>
      <c r="DD966">
        <v>28</v>
      </c>
      <c r="DE966" t="s">
        <v>951</v>
      </c>
      <c r="DF966">
        <v>11618</v>
      </c>
      <c r="DG966">
        <v>0.16969999999999999</v>
      </c>
      <c r="DO966">
        <v>46</v>
      </c>
    </row>
    <row r="967" spans="93:120" x14ac:dyDescent="0.25">
      <c r="CO967" t="s">
        <v>637</v>
      </c>
      <c r="CP967" t="s">
        <v>3</v>
      </c>
      <c r="CQ967" t="s">
        <v>32</v>
      </c>
      <c r="CR967">
        <v>46155</v>
      </c>
      <c r="CS967">
        <v>1</v>
      </c>
      <c r="CT967">
        <v>1</v>
      </c>
      <c r="CV967">
        <v>1</v>
      </c>
      <c r="CX967">
        <v>1.1574074074074075E-4</v>
      </c>
      <c r="CY967">
        <v>1.1574074074074075E-4</v>
      </c>
      <c r="CZ967">
        <v>0.19498842592592591</v>
      </c>
      <c r="DA967">
        <v>0.14943287037037037</v>
      </c>
      <c r="DB967">
        <v>95</v>
      </c>
      <c r="DC967">
        <v>209</v>
      </c>
      <c r="DD967">
        <v>32</v>
      </c>
      <c r="DE967">
        <v>1.5</v>
      </c>
      <c r="DF967">
        <v>23741</v>
      </c>
      <c r="DG967">
        <v>0.33679999999999999</v>
      </c>
      <c r="DH967">
        <v>1</v>
      </c>
      <c r="DI967">
        <v>3.1300000000000001E-2</v>
      </c>
      <c r="DJ967">
        <v>250</v>
      </c>
      <c r="DK967">
        <v>250</v>
      </c>
      <c r="DO967">
        <v>46</v>
      </c>
    </row>
    <row r="968" spans="93:120" x14ac:dyDescent="0.25">
      <c r="CO968" t="s">
        <v>637</v>
      </c>
      <c r="CP968" t="s">
        <v>3</v>
      </c>
      <c r="CQ968" t="s">
        <v>68</v>
      </c>
      <c r="CR968">
        <v>46147</v>
      </c>
      <c r="CS968">
        <v>1</v>
      </c>
      <c r="CT968">
        <v>1</v>
      </c>
      <c r="CV968">
        <v>1</v>
      </c>
      <c r="CX968">
        <v>1.7361111111111112E-4</v>
      </c>
      <c r="CY968">
        <v>1.7361111111111112E-4</v>
      </c>
      <c r="CZ968">
        <v>0.25256944444444446</v>
      </c>
      <c r="DA968">
        <v>4.2233796296296297E-2</v>
      </c>
      <c r="DB968">
        <v>80</v>
      </c>
      <c r="DC968">
        <v>173</v>
      </c>
      <c r="DD968">
        <v>24</v>
      </c>
      <c r="DE968" t="s">
        <v>858</v>
      </c>
      <c r="DF968">
        <v>28524</v>
      </c>
      <c r="DG968">
        <v>0.3</v>
      </c>
      <c r="DO968">
        <v>46</v>
      </c>
    </row>
    <row r="969" spans="93:120" x14ac:dyDescent="0.25">
      <c r="CO969" t="s">
        <v>637</v>
      </c>
      <c r="CP969" t="s">
        <v>3</v>
      </c>
      <c r="CQ969" t="s">
        <v>68</v>
      </c>
      <c r="CR969">
        <v>46171</v>
      </c>
      <c r="CS969">
        <v>1</v>
      </c>
      <c r="CT969">
        <v>1</v>
      </c>
      <c r="CV969">
        <v>1</v>
      </c>
      <c r="CX969">
        <v>8.1018518518518516E-5</v>
      </c>
      <c r="CY969">
        <v>8.1018518518518516E-5</v>
      </c>
      <c r="CZ969">
        <v>5.1921296296296299E-2</v>
      </c>
      <c r="DA969">
        <v>0.28435185185185186</v>
      </c>
      <c r="DB969">
        <v>74</v>
      </c>
      <c r="DC969">
        <v>148</v>
      </c>
      <c r="DD969">
        <v>26</v>
      </c>
      <c r="DE969" t="s">
        <v>714</v>
      </c>
      <c r="DF969">
        <v>21086</v>
      </c>
      <c r="DG969">
        <v>0.35139999999999999</v>
      </c>
      <c r="DO969">
        <v>46</v>
      </c>
    </row>
    <row r="970" spans="93:120" x14ac:dyDescent="0.25">
      <c r="CO970" t="s">
        <v>637</v>
      </c>
      <c r="CP970" t="s">
        <v>2</v>
      </c>
      <c r="CQ970" t="s">
        <v>13</v>
      </c>
      <c r="CR970">
        <v>46157</v>
      </c>
      <c r="CS970">
        <v>1</v>
      </c>
      <c r="CT970">
        <v>1</v>
      </c>
      <c r="CU970">
        <v>1</v>
      </c>
      <c r="CX970">
        <v>4.363425925925926E-3</v>
      </c>
      <c r="CY970">
        <v>4.363425925925926E-3</v>
      </c>
      <c r="CZ970">
        <v>0.33443287037037039</v>
      </c>
      <c r="DA970">
        <v>4.8379629629629632E-3</v>
      </c>
      <c r="DB970">
        <v>20</v>
      </c>
      <c r="DC970">
        <v>49</v>
      </c>
      <c r="DD970">
        <v>14</v>
      </c>
      <c r="DE970" t="s">
        <v>703</v>
      </c>
      <c r="DF970">
        <v>17929</v>
      </c>
      <c r="DG970">
        <v>0.7</v>
      </c>
      <c r="DO970">
        <v>44</v>
      </c>
    </row>
    <row r="971" spans="93:120" x14ac:dyDescent="0.25">
      <c r="CO971" t="s">
        <v>637</v>
      </c>
      <c r="CP971" t="s">
        <v>2</v>
      </c>
      <c r="CQ971" t="s">
        <v>31</v>
      </c>
      <c r="CR971">
        <v>46157</v>
      </c>
      <c r="CS971">
        <v>1</v>
      </c>
      <c r="CT971">
        <v>1</v>
      </c>
      <c r="CW971">
        <v>1</v>
      </c>
      <c r="CX971">
        <v>0</v>
      </c>
      <c r="CY971">
        <v>0</v>
      </c>
      <c r="CZ971">
        <v>0</v>
      </c>
      <c r="DA971">
        <v>0</v>
      </c>
      <c r="DO971">
        <v>44</v>
      </c>
    </row>
    <row r="972" spans="93:120" x14ac:dyDescent="0.25">
      <c r="CO972" t="s">
        <v>637</v>
      </c>
      <c r="CP972" t="s">
        <v>2</v>
      </c>
      <c r="CQ972" t="s">
        <v>25</v>
      </c>
      <c r="CR972">
        <v>46157</v>
      </c>
      <c r="CS972">
        <v>1</v>
      </c>
      <c r="CT972">
        <v>1</v>
      </c>
      <c r="CU972">
        <v>1</v>
      </c>
      <c r="CX972">
        <v>1.1747685185185186E-2</v>
      </c>
      <c r="CY972">
        <v>1.1747685185185186E-2</v>
      </c>
      <c r="CZ972">
        <v>0.29964120370370373</v>
      </c>
      <c r="DA972">
        <v>2.6956018518518518E-2</v>
      </c>
      <c r="DB972">
        <v>30</v>
      </c>
      <c r="DC972">
        <v>48</v>
      </c>
      <c r="DD972">
        <v>12</v>
      </c>
      <c r="DE972" t="s">
        <v>719</v>
      </c>
      <c r="DF972">
        <v>22903</v>
      </c>
      <c r="DG972">
        <v>0.4</v>
      </c>
      <c r="DO972">
        <v>44</v>
      </c>
    </row>
    <row r="973" spans="93:120" x14ac:dyDescent="0.25">
      <c r="CO973" t="s">
        <v>637</v>
      </c>
      <c r="CP973" t="s">
        <v>2</v>
      </c>
      <c r="CQ973" t="s">
        <v>25</v>
      </c>
      <c r="CR973">
        <v>46167</v>
      </c>
      <c r="CS973">
        <v>1</v>
      </c>
      <c r="CT973">
        <v>1</v>
      </c>
      <c r="CU973">
        <v>1</v>
      </c>
      <c r="CX973">
        <v>1.5034722222222222E-2</v>
      </c>
      <c r="CY973">
        <v>1.5034722222222222E-2</v>
      </c>
      <c r="CZ973">
        <v>0.14113425925925926</v>
      </c>
      <c r="DA973">
        <v>0.17008101851851851</v>
      </c>
      <c r="DB973">
        <v>55</v>
      </c>
      <c r="DC973">
        <v>98</v>
      </c>
      <c r="DD973">
        <v>15</v>
      </c>
      <c r="DE973" t="s">
        <v>677</v>
      </c>
      <c r="DF973">
        <v>25446</v>
      </c>
      <c r="DG973">
        <v>0.2727</v>
      </c>
      <c r="DH973">
        <v>1</v>
      </c>
      <c r="DI973">
        <v>6.6699999999999995E-2</v>
      </c>
      <c r="DJ973">
        <v>650</v>
      </c>
      <c r="DK973">
        <v>650</v>
      </c>
      <c r="DO973">
        <v>44</v>
      </c>
    </row>
    <row r="974" spans="93:120" x14ac:dyDescent="0.25">
      <c r="CO974" t="s">
        <v>637</v>
      </c>
      <c r="CP974" t="s">
        <v>6</v>
      </c>
      <c r="CQ974" t="s">
        <v>35</v>
      </c>
      <c r="CR974">
        <v>46168</v>
      </c>
      <c r="CS974">
        <v>1</v>
      </c>
      <c r="CT974">
        <v>1</v>
      </c>
      <c r="CU974">
        <v>1</v>
      </c>
      <c r="CX974">
        <v>6.4120370370370373E-3</v>
      </c>
      <c r="CY974">
        <v>6.4120370370370373E-3</v>
      </c>
      <c r="CZ974">
        <v>0.16931712962962964</v>
      </c>
      <c r="DA974">
        <v>0.17435185185185184</v>
      </c>
      <c r="DB974">
        <v>59</v>
      </c>
      <c r="DC974">
        <v>116</v>
      </c>
      <c r="DD974">
        <v>20</v>
      </c>
      <c r="DE974">
        <v>1.7</v>
      </c>
      <c r="DF974">
        <v>16964</v>
      </c>
      <c r="DG974">
        <v>0.33900000000000002</v>
      </c>
      <c r="DH974">
        <v>1</v>
      </c>
      <c r="DI974">
        <v>0.05</v>
      </c>
      <c r="DJ974">
        <v>281</v>
      </c>
      <c r="DK974">
        <v>281</v>
      </c>
      <c r="DO974">
        <v>44</v>
      </c>
    </row>
    <row r="975" spans="93:120" x14ac:dyDescent="0.25">
      <c r="CO975" t="s">
        <v>637</v>
      </c>
      <c r="CP975" t="s">
        <v>6</v>
      </c>
      <c r="CQ975" t="s">
        <v>11</v>
      </c>
      <c r="CR975">
        <v>46146</v>
      </c>
      <c r="CS975">
        <v>1</v>
      </c>
      <c r="CT975">
        <v>1</v>
      </c>
      <c r="CX975">
        <v>1.5046296296296297E-4</v>
      </c>
      <c r="CY975">
        <v>1.5046296296296297E-4</v>
      </c>
      <c r="CZ975">
        <v>0.27266203703703706</v>
      </c>
      <c r="DA975">
        <v>6.1180555555555557E-2</v>
      </c>
      <c r="DB975">
        <v>118</v>
      </c>
      <c r="DC975">
        <v>189</v>
      </c>
      <c r="DD975">
        <v>48</v>
      </c>
      <c r="DE975" t="s">
        <v>952</v>
      </c>
      <c r="DF975">
        <v>13597</v>
      </c>
      <c r="DG975">
        <v>0.40679999999999999</v>
      </c>
      <c r="DH975">
        <v>10</v>
      </c>
      <c r="DI975">
        <v>0.20830000000000001</v>
      </c>
      <c r="DJ975">
        <v>13032</v>
      </c>
      <c r="DK975">
        <v>1303</v>
      </c>
      <c r="DL975">
        <v>10232</v>
      </c>
      <c r="DM975">
        <v>0.78510000000000002</v>
      </c>
      <c r="DO975">
        <v>44</v>
      </c>
      <c r="DP975">
        <v>1279</v>
      </c>
    </row>
    <row r="976" spans="93:120" x14ac:dyDescent="0.25">
      <c r="CO976" t="s">
        <v>637</v>
      </c>
      <c r="CP976" t="s">
        <v>7</v>
      </c>
      <c r="CQ976" t="s">
        <v>75</v>
      </c>
      <c r="CR976">
        <v>46169</v>
      </c>
      <c r="CS976">
        <v>1</v>
      </c>
      <c r="CT976">
        <v>1</v>
      </c>
      <c r="CU976">
        <v>1</v>
      </c>
      <c r="CX976">
        <v>1.1539351851851851E-2</v>
      </c>
      <c r="CY976">
        <v>1.1539351851851851E-2</v>
      </c>
      <c r="CZ976">
        <v>0.18579861111111112</v>
      </c>
      <c r="DA976">
        <v>0.13449074074074074</v>
      </c>
      <c r="DB976">
        <v>99</v>
      </c>
      <c r="DC976">
        <v>207</v>
      </c>
      <c r="DD976">
        <v>17</v>
      </c>
      <c r="DE976" t="s">
        <v>824</v>
      </c>
      <c r="DF976">
        <v>33510</v>
      </c>
      <c r="DG976">
        <v>0.17169999999999999</v>
      </c>
      <c r="DH976">
        <v>1</v>
      </c>
      <c r="DI976">
        <v>5.8799999999999998E-2</v>
      </c>
      <c r="DJ976">
        <v>1700</v>
      </c>
      <c r="DK976">
        <v>1700</v>
      </c>
      <c r="DO976">
        <v>44</v>
      </c>
    </row>
    <row r="977" spans="93:119" x14ac:dyDescent="0.25">
      <c r="CO977" t="s">
        <v>637</v>
      </c>
      <c r="CP977" t="s">
        <v>3</v>
      </c>
      <c r="CQ977" t="s">
        <v>79</v>
      </c>
      <c r="CR977">
        <v>46168</v>
      </c>
      <c r="CS977">
        <v>1</v>
      </c>
      <c r="CT977">
        <v>1</v>
      </c>
      <c r="CU977">
        <v>1</v>
      </c>
      <c r="CX977">
        <v>1.4560185185185185E-2</v>
      </c>
      <c r="CY977">
        <v>1.4560185185185185E-2</v>
      </c>
      <c r="CZ977">
        <v>0.16305555555555556</v>
      </c>
      <c r="DA977">
        <v>0.15089120370370371</v>
      </c>
      <c r="DB977">
        <v>86</v>
      </c>
      <c r="DC977">
        <v>176</v>
      </c>
      <c r="DD977">
        <v>27</v>
      </c>
      <c r="DE977" t="s">
        <v>729</v>
      </c>
      <c r="DF977">
        <v>39473</v>
      </c>
      <c r="DG977">
        <v>0.314</v>
      </c>
      <c r="DO977">
        <v>44</v>
      </c>
    </row>
    <row r="978" spans="93:119" x14ac:dyDescent="0.25">
      <c r="CO978" t="s">
        <v>637</v>
      </c>
      <c r="CP978" t="s">
        <v>2</v>
      </c>
      <c r="CQ978" t="s">
        <v>22</v>
      </c>
      <c r="CR978">
        <v>46170</v>
      </c>
      <c r="CS978">
        <v>1</v>
      </c>
      <c r="CT978">
        <v>1</v>
      </c>
      <c r="CU978">
        <v>1</v>
      </c>
      <c r="CX978">
        <v>1.4456018518518519E-2</v>
      </c>
      <c r="CY978">
        <v>1.4456018518518519E-2</v>
      </c>
      <c r="CZ978">
        <v>0.15390046296296298</v>
      </c>
      <c r="DA978">
        <v>0.15371527777777777</v>
      </c>
      <c r="DB978">
        <v>58</v>
      </c>
      <c r="DC978">
        <v>98</v>
      </c>
      <c r="DD978">
        <v>15</v>
      </c>
      <c r="DE978" t="s">
        <v>901</v>
      </c>
      <c r="DF978">
        <v>32670</v>
      </c>
      <c r="DG978">
        <v>0.2586</v>
      </c>
      <c r="DO978">
        <v>42</v>
      </c>
    </row>
    <row r="979" spans="93:119" x14ac:dyDescent="0.25">
      <c r="CO979" t="s">
        <v>637</v>
      </c>
      <c r="CP979" t="s">
        <v>2</v>
      </c>
      <c r="CQ979" t="s">
        <v>24</v>
      </c>
      <c r="CR979">
        <v>46170</v>
      </c>
      <c r="CS979">
        <v>1</v>
      </c>
      <c r="CT979">
        <v>1</v>
      </c>
      <c r="CU979">
        <v>1</v>
      </c>
      <c r="CX979">
        <v>5.7060185185185183E-3</v>
      </c>
      <c r="CY979">
        <v>5.7060185185185183E-3</v>
      </c>
      <c r="CZ979">
        <v>0.18915509259259258</v>
      </c>
      <c r="DA979">
        <v>0.15682870370370369</v>
      </c>
      <c r="DB979">
        <v>61</v>
      </c>
      <c r="DC979">
        <v>111</v>
      </c>
      <c r="DD979">
        <v>22</v>
      </c>
      <c r="DE979" t="s">
        <v>743</v>
      </c>
      <c r="DF979">
        <v>27188</v>
      </c>
      <c r="DG979">
        <v>0.36070000000000002</v>
      </c>
      <c r="DO979">
        <v>42</v>
      </c>
    </row>
    <row r="980" spans="93:119" x14ac:dyDescent="0.25">
      <c r="CO980" t="s">
        <v>637</v>
      </c>
      <c r="CP980" t="s">
        <v>2</v>
      </c>
      <c r="CQ980" t="s">
        <v>31</v>
      </c>
      <c r="CR980">
        <v>46167</v>
      </c>
      <c r="CS980">
        <v>1</v>
      </c>
      <c r="CT980">
        <v>1</v>
      </c>
      <c r="CV980">
        <v>1</v>
      </c>
      <c r="CX980">
        <v>5.3240740740740744E-4</v>
      </c>
      <c r="CY980">
        <v>5.3240740740740744E-4</v>
      </c>
      <c r="CZ980">
        <v>0.1362962962962963</v>
      </c>
      <c r="DA980">
        <v>0.11826388888888889</v>
      </c>
      <c r="DB980">
        <v>71</v>
      </c>
      <c r="DC980">
        <v>141</v>
      </c>
      <c r="DD980">
        <v>12</v>
      </c>
      <c r="DE980" t="s">
        <v>690</v>
      </c>
      <c r="DF980">
        <v>39916</v>
      </c>
      <c r="DG980">
        <v>0.16900000000000001</v>
      </c>
      <c r="DO980">
        <v>42</v>
      </c>
    </row>
    <row r="981" spans="93:119" x14ac:dyDescent="0.25">
      <c r="CO981" t="s">
        <v>637</v>
      </c>
      <c r="CP981" t="s">
        <v>2</v>
      </c>
      <c r="CQ981" t="s">
        <v>25</v>
      </c>
      <c r="CR981">
        <v>46170</v>
      </c>
      <c r="CS981">
        <v>1</v>
      </c>
      <c r="CT981">
        <v>1</v>
      </c>
      <c r="CU981">
        <v>1</v>
      </c>
      <c r="CX981">
        <v>5.6944444444444447E-3</v>
      </c>
      <c r="CY981">
        <v>5.6944444444444447E-3</v>
      </c>
      <c r="CZ981">
        <v>0.16802083333333334</v>
      </c>
      <c r="DA981">
        <v>0.15476851851851853</v>
      </c>
      <c r="DB981">
        <v>115</v>
      </c>
      <c r="DC981">
        <v>143</v>
      </c>
      <c r="DD981">
        <v>16</v>
      </c>
      <c r="DE981">
        <v>1.5</v>
      </c>
      <c r="DF981">
        <v>28872</v>
      </c>
      <c r="DG981">
        <v>0.1391</v>
      </c>
      <c r="DO981">
        <v>42</v>
      </c>
    </row>
    <row r="982" spans="93:119" x14ac:dyDescent="0.25">
      <c r="CO982" t="s">
        <v>637</v>
      </c>
      <c r="CP982" t="s">
        <v>2</v>
      </c>
      <c r="CQ982" t="s">
        <v>10</v>
      </c>
      <c r="CR982">
        <v>46167</v>
      </c>
      <c r="CS982">
        <v>1</v>
      </c>
      <c r="CT982">
        <v>1</v>
      </c>
      <c r="CV982">
        <v>1</v>
      </c>
      <c r="CX982">
        <v>1.6203703703703703E-4</v>
      </c>
      <c r="CY982">
        <v>1.6203703703703703E-4</v>
      </c>
      <c r="CZ982">
        <v>0.19282407407407406</v>
      </c>
      <c r="DA982">
        <v>0.14952546296296296</v>
      </c>
      <c r="DB982">
        <v>169</v>
      </c>
      <c r="DC982">
        <v>251</v>
      </c>
      <c r="DD982">
        <v>22</v>
      </c>
      <c r="DE982" t="s">
        <v>720</v>
      </c>
      <c r="DF982">
        <v>27221</v>
      </c>
      <c r="DG982">
        <v>0.13020000000000001</v>
      </c>
      <c r="DO982">
        <v>42</v>
      </c>
    </row>
    <row r="983" spans="93:119" x14ac:dyDescent="0.25">
      <c r="CO983" t="s">
        <v>637</v>
      </c>
      <c r="CP983" t="s">
        <v>6</v>
      </c>
      <c r="CQ983" t="s">
        <v>19</v>
      </c>
      <c r="CR983">
        <v>46150</v>
      </c>
      <c r="CS983">
        <v>1</v>
      </c>
      <c r="CT983">
        <v>1</v>
      </c>
      <c r="CV983">
        <v>1</v>
      </c>
      <c r="CX983">
        <v>1.5046296296296297E-4</v>
      </c>
      <c r="CY983">
        <v>1.5046296296296297E-4</v>
      </c>
      <c r="CZ983">
        <v>0.23342592592592593</v>
      </c>
      <c r="DA983">
        <v>9.0648148148148144E-2</v>
      </c>
      <c r="DB983">
        <v>163</v>
      </c>
      <c r="DC983">
        <v>235</v>
      </c>
      <c r="DD983">
        <v>18</v>
      </c>
      <c r="DE983" t="s">
        <v>797</v>
      </c>
      <c r="DF983">
        <v>27099</v>
      </c>
      <c r="DG983">
        <v>0.1104</v>
      </c>
      <c r="DO983">
        <v>42</v>
      </c>
    </row>
    <row r="984" spans="93:119" x14ac:dyDescent="0.25">
      <c r="CO984" t="s">
        <v>637</v>
      </c>
      <c r="CP984" t="s">
        <v>6</v>
      </c>
      <c r="CQ984" t="s">
        <v>35</v>
      </c>
      <c r="CR984">
        <v>46149</v>
      </c>
      <c r="CS984">
        <v>1</v>
      </c>
      <c r="CT984">
        <v>1</v>
      </c>
      <c r="CV984">
        <v>1</v>
      </c>
      <c r="CX984">
        <v>8.1018518518518516E-5</v>
      </c>
      <c r="CY984">
        <v>8.1018518518518516E-5</v>
      </c>
      <c r="CZ984">
        <v>0.24469907407407407</v>
      </c>
      <c r="DA984">
        <v>9.0775462962962961E-2</v>
      </c>
      <c r="DB984">
        <v>76</v>
      </c>
      <c r="DC984">
        <v>149</v>
      </c>
      <c r="DD984">
        <v>15</v>
      </c>
      <c r="DE984" t="s">
        <v>742</v>
      </c>
      <c r="DF984">
        <v>20045</v>
      </c>
      <c r="DG984">
        <v>0.19739999999999999</v>
      </c>
      <c r="DH984">
        <v>1</v>
      </c>
      <c r="DI984">
        <v>6.6699999999999995E-2</v>
      </c>
      <c r="DJ984">
        <v>2000</v>
      </c>
      <c r="DK984">
        <v>2000</v>
      </c>
      <c r="DO984">
        <v>42</v>
      </c>
    </row>
    <row r="985" spans="93:119" x14ac:dyDescent="0.25">
      <c r="CO985" t="s">
        <v>637</v>
      </c>
      <c r="CP985" t="s">
        <v>6</v>
      </c>
      <c r="CQ985" t="s">
        <v>76</v>
      </c>
      <c r="CR985">
        <v>46155</v>
      </c>
      <c r="CS985">
        <v>1</v>
      </c>
      <c r="CT985">
        <v>1</v>
      </c>
      <c r="CV985">
        <v>1</v>
      </c>
      <c r="CX985">
        <v>2.4305555555555555E-4</v>
      </c>
      <c r="CY985">
        <v>2.4305555555555555E-4</v>
      </c>
      <c r="CZ985">
        <v>0.20127314814814815</v>
      </c>
      <c r="DA985">
        <v>0.11832175925925927</v>
      </c>
      <c r="DB985">
        <v>144</v>
      </c>
      <c r="DC985">
        <v>179</v>
      </c>
      <c r="DD985">
        <v>30</v>
      </c>
      <c r="DE985" t="s">
        <v>742</v>
      </c>
      <c r="DF985">
        <v>24700</v>
      </c>
      <c r="DG985">
        <v>0.20830000000000001</v>
      </c>
      <c r="DO985">
        <v>42</v>
      </c>
    </row>
    <row r="986" spans="93:119" x14ac:dyDescent="0.25">
      <c r="CO986" t="s">
        <v>637</v>
      </c>
      <c r="CP986" t="s">
        <v>6</v>
      </c>
      <c r="CQ986" t="s">
        <v>76</v>
      </c>
      <c r="CR986">
        <v>46160</v>
      </c>
      <c r="CS986">
        <v>1</v>
      </c>
      <c r="CT986">
        <v>1</v>
      </c>
      <c r="CW986">
        <v>1</v>
      </c>
      <c r="CX986">
        <v>0</v>
      </c>
      <c r="CY986">
        <v>0</v>
      </c>
      <c r="CZ986">
        <v>0</v>
      </c>
      <c r="DA986">
        <v>0</v>
      </c>
      <c r="DO986">
        <v>42</v>
      </c>
    </row>
    <row r="987" spans="93:119" x14ac:dyDescent="0.25">
      <c r="CO987" t="s">
        <v>637</v>
      </c>
      <c r="CP987" t="s">
        <v>2</v>
      </c>
      <c r="CQ987" t="s">
        <v>24</v>
      </c>
      <c r="CR987">
        <v>46171</v>
      </c>
      <c r="CS987">
        <v>1</v>
      </c>
      <c r="CT987">
        <v>1</v>
      </c>
      <c r="CU987">
        <v>1</v>
      </c>
      <c r="CX987">
        <v>1.7916666666666668E-2</v>
      </c>
      <c r="CY987">
        <v>1.7916666666666668E-2</v>
      </c>
      <c r="CZ987">
        <v>0.15225694444444443</v>
      </c>
      <c r="DA987">
        <v>0.17245370370370369</v>
      </c>
      <c r="DB987">
        <v>35</v>
      </c>
      <c r="DC987">
        <v>84</v>
      </c>
      <c r="DD987">
        <v>19</v>
      </c>
      <c r="DE987" t="s">
        <v>953</v>
      </c>
      <c r="DF987">
        <v>29974</v>
      </c>
      <c r="DG987">
        <v>0.54290000000000005</v>
      </c>
      <c r="DO987">
        <v>40</v>
      </c>
    </row>
    <row r="988" spans="93:119" x14ac:dyDescent="0.25">
      <c r="CO988" t="s">
        <v>637</v>
      </c>
      <c r="CP988" t="s">
        <v>2</v>
      </c>
      <c r="CQ988" t="s">
        <v>31</v>
      </c>
      <c r="CR988">
        <v>46146</v>
      </c>
      <c r="CS988">
        <v>1</v>
      </c>
      <c r="CT988">
        <v>1</v>
      </c>
      <c r="CV988">
        <v>1</v>
      </c>
      <c r="CX988">
        <v>6.9444444444444444E-5</v>
      </c>
      <c r="CY988">
        <v>6.9444444444444444E-5</v>
      </c>
      <c r="CZ988">
        <v>0.32260416666666669</v>
      </c>
      <c r="DA988">
        <v>2.3379629629629629E-2</v>
      </c>
      <c r="DB988">
        <v>52</v>
      </c>
      <c r="DC988">
        <v>103</v>
      </c>
      <c r="DD988">
        <v>18</v>
      </c>
      <c r="DE988" t="s">
        <v>692</v>
      </c>
      <c r="DF988">
        <v>19728</v>
      </c>
      <c r="DG988">
        <v>0.34620000000000001</v>
      </c>
      <c r="DO988">
        <v>40</v>
      </c>
    </row>
    <row r="989" spans="93:119" x14ac:dyDescent="0.25">
      <c r="CO989" t="s">
        <v>637</v>
      </c>
      <c r="CP989" t="s">
        <v>2</v>
      </c>
      <c r="CQ989" t="s">
        <v>31</v>
      </c>
      <c r="CR989">
        <v>46155</v>
      </c>
      <c r="CS989">
        <v>1</v>
      </c>
      <c r="CT989">
        <v>1</v>
      </c>
      <c r="CU989">
        <v>1</v>
      </c>
      <c r="CX989">
        <v>6.6319444444444446E-3</v>
      </c>
      <c r="CY989">
        <v>6.6319444444444446E-3</v>
      </c>
      <c r="CZ989">
        <v>0.19431712962962963</v>
      </c>
      <c r="DA989">
        <v>0.12372685185185185</v>
      </c>
      <c r="DB989">
        <v>58</v>
      </c>
      <c r="DC989">
        <v>120</v>
      </c>
      <c r="DD989">
        <v>24</v>
      </c>
      <c r="DE989" t="s">
        <v>677</v>
      </c>
      <c r="DF989">
        <v>23923</v>
      </c>
      <c r="DG989">
        <v>0.4138</v>
      </c>
      <c r="DO989">
        <v>40</v>
      </c>
    </row>
    <row r="990" spans="93:119" x14ac:dyDescent="0.25">
      <c r="CO990" t="s">
        <v>637</v>
      </c>
      <c r="CP990" t="s">
        <v>2</v>
      </c>
      <c r="CQ990" t="s">
        <v>25</v>
      </c>
      <c r="CR990">
        <v>46162</v>
      </c>
      <c r="CS990">
        <v>1</v>
      </c>
      <c r="CT990">
        <v>1</v>
      </c>
      <c r="CU990">
        <v>1</v>
      </c>
      <c r="CX990">
        <v>1.03125E-2</v>
      </c>
      <c r="CY990">
        <v>1.03125E-2</v>
      </c>
      <c r="CZ990">
        <v>0.18543981481481481</v>
      </c>
      <c r="DA990">
        <v>0.11452546296296297</v>
      </c>
      <c r="DB990">
        <v>68</v>
      </c>
      <c r="DC990">
        <v>132</v>
      </c>
      <c r="DD990">
        <v>18</v>
      </c>
      <c r="DE990" t="s">
        <v>700</v>
      </c>
      <c r="DF990">
        <v>23613</v>
      </c>
      <c r="DG990">
        <v>0.26469999999999999</v>
      </c>
      <c r="DO990">
        <v>40</v>
      </c>
    </row>
    <row r="991" spans="93:119" x14ac:dyDescent="0.25">
      <c r="CO991" t="s">
        <v>637</v>
      </c>
      <c r="CP991" t="s">
        <v>2</v>
      </c>
      <c r="CQ991" t="s">
        <v>25</v>
      </c>
      <c r="CR991">
        <v>46171</v>
      </c>
      <c r="CS991">
        <v>1</v>
      </c>
      <c r="CT991">
        <v>1</v>
      </c>
      <c r="CU991">
        <v>1</v>
      </c>
      <c r="CX991">
        <v>2.0439814814814813E-2</v>
      </c>
      <c r="CY991">
        <v>2.0439814814814813E-2</v>
      </c>
      <c r="CZ991">
        <v>0.12562499999999999</v>
      </c>
      <c r="DA991">
        <v>0.16817129629629629</v>
      </c>
      <c r="DB991">
        <v>46</v>
      </c>
      <c r="DC991">
        <v>89</v>
      </c>
      <c r="DD991">
        <v>13</v>
      </c>
      <c r="DE991" t="s">
        <v>714</v>
      </c>
      <c r="DF991">
        <v>35584</v>
      </c>
      <c r="DG991">
        <v>0.28260000000000002</v>
      </c>
      <c r="DO991">
        <v>40</v>
      </c>
    </row>
    <row r="992" spans="93:119" x14ac:dyDescent="0.25">
      <c r="CO992" t="s">
        <v>637</v>
      </c>
      <c r="CP992" t="s">
        <v>6</v>
      </c>
      <c r="CQ992" t="s">
        <v>34</v>
      </c>
      <c r="CR992">
        <v>46161</v>
      </c>
      <c r="CS992">
        <v>1</v>
      </c>
      <c r="CT992">
        <v>1</v>
      </c>
      <c r="CU992">
        <v>1</v>
      </c>
      <c r="CX992">
        <v>5.8101851851851856E-3</v>
      </c>
      <c r="CY992">
        <v>5.8101851851851856E-3</v>
      </c>
      <c r="CZ992">
        <v>0.2038888888888889</v>
      </c>
      <c r="DA992">
        <v>0.14179398148148148</v>
      </c>
      <c r="DB992">
        <v>91</v>
      </c>
      <c r="DC992">
        <v>109</v>
      </c>
      <c r="DD992">
        <v>13</v>
      </c>
      <c r="DE992" t="s">
        <v>790</v>
      </c>
      <c r="DF992">
        <v>29221</v>
      </c>
      <c r="DG992">
        <v>0.1429</v>
      </c>
      <c r="DO992">
        <v>40</v>
      </c>
    </row>
    <row r="993" spans="93:119" x14ac:dyDescent="0.25">
      <c r="CO993" t="s">
        <v>637</v>
      </c>
      <c r="CP993" t="s">
        <v>6</v>
      </c>
      <c r="CQ993" t="s">
        <v>76</v>
      </c>
      <c r="CR993">
        <v>46167</v>
      </c>
      <c r="CS993">
        <v>1</v>
      </c>
      <c r="CT993">
        <v>1</v>
      </c>
      <c r="CU993">
        <v>1</v>
      </c>
      <c r="CX993">
        <v>1.8124999999999999E-2</v>
      </c>
      <c r="CY993">
        <v>1.8124999999999999E-2</v>
      </c>
      <c r="CZ993">
        <v>0.15833333333333333</v>
      </c>
      <c r="DA993">
        <v>6.5960648148148143E-2</v>
      </c>
      <c r="DB993">
        <v>129</v>
      </c>
      <c r="DC993">
        <v>153</v>
      </c>
      <c r="DD993">
        <v>14</v>
      </c>
      <c r="DE993" t="s">
        <v>748</v>
      </c>
      <c r="DF993">
        <v>7776</v>
      </c>
      <c r="DG993">
        <v>0.1085</v>
      </c>
      <c r="DO993">
        <v>40</v>
      </c>
    </row>
    <row r="994" spans="93:119" x14ac:dyDescent="0.25">
      <c r="CO994" t="s">
        <v>637</v>
      </c>
      <c r="CP994" t="s">
        <v>604</v>
      </c>
      <c r="CQ994" t="s">
        <v>41</v>
      </c>
      <c r="CR994">
        <v>46160</v>
      </c>
      <c r="CS994">
        <v>1</v>
      </c>
      <c r="CT994">
        <v>1</v>
      </c>
      <c r="CU994">
        <v>1</v>
      </c>
      <c r="CX994">
        <v>1.4872685185185185E-2</v>
      </c>
      <c r="CY994">
        <v>1.4872685185185185E-2</v>
      </c>
      <c r="CZ994">
        <v>0.13157407407407407</v>
      </c>
      <c r="DA994">
        <v>0.17678240740740742</v>
      </c>
      <c r="DB994">
        <v>50</v>
      </c>
      <c r="DC994">
        <v>110</v>
      </c>
      <c r="DD994">
        <v>24</v>
      </c>
      <c r="DE994" t="s">
        <v>734</v>
      </c>
      <c r="DF994">
        <v>5339</v>
      </c>
      <c r="DG994">
        <v>0.48</v>
      </c>
      <c r="DO994">
        <v>40</v>
      </c>
    </row>
    <row r="995" spans="93:119" x14ac:dyDescent="0.25">
      <c r="CO995" t="s">
        <v>637</v>
      </c>
      <c r="CP995" t="s">
        <v>604</v>
      </c>
      <c r="CQ995" t="s">
        <v>549</v>
      </c>
      <c r="CR995">
        <v>46160</v>
      </c>
      <c r="CS995">
        <v>1</v>
      </c>
      <c r="CT995">
        <v>1</v>
      </c>
      <c r="CU995">
        <v>1</v>
      </c>
      <c r="CX995">
        <v>2.133101851851852E-2</v>
      </c>
      <c r="CY995">
        <v>2.133101851851852E-2</v>
      </c>
      <c r="CZ995">
        <v>0.15636574074074075</v>
      </c>
      <c r="DA995">
        <v>0.16376157407407407</v>
      </c>
      <c r="DB995">
        <v>131</v>
      </c>
      <c r="DC995">
        <v>224</v>
      </c>
      <c r="DD995">
        <v>38</v>
      </c>
      <c r="DE995" t="s">
        <v>954</v>
      </c>
      <c r="DF995">
        <v>14083</v>
      </c>
      <c r="DG995">
        <v>0.29010000000000002</v>
      </c>
      <c r="DO995">
        <v>40</v>
      </c>
    </row>
    <row r="996" spans="93:119" x14ac:dyDescent="0.25">
      <c r="CO996" t="s">
        <v>637</v>
      </c>
      <c r="CP996" t="s">
        <v>604</v>
      </c>
      <c r="CQ996" t="s">
        <v>77</v>
      </c>
      <c r="CR996">
        <v>46160</v>
      </c>
      <c r="CS996">
        <v>1</v>
      </c>
      <c r="CT996">
        <v>1</v>
      </c>
      <c r="CU996">
        <v>1</v>
      </c>
      <c r="CX996">
        <v>5.4745370370370373E-3</v>
      </c>
      <c r="CY996">
        <v>5.4745370370370373E-3</v>
      </c>
      <c r="CZ996">
        <v>0.17412037037037037</v>
      </c>
      <c r="DA996">
        <v>0.13519675925925925</v>
      </c>
      <c r="DB996">
        <v>59</v>
      </c>
      <c r="DC996">
        <v>116</v>
      </c>
      <c r="DD996">
        <v>19</v>
      </c>
      <c r="DE996" t="s">
        <v>694</v>
      </c>
      <c r="DF996">
        <v>21935</v>
      </c>
      <c r="DG996">
        <v>0.32200000000000001</v>
      </c>
      <c r="DO996">
        <v>40</v>
      </c>
    </row>
    <row r="997" spans="93:119" x14ac:dyDescent="0.25">
      <c r="CO997" t="s">
        <v>637</v>
      </c>
      <c r="CP997" t="s">
        <v>604</v>
      </c>
      <c r="CQ997" t="s">
        <v>566</v>
      </c>
      <c r="CR997">
        <v>46157</v>
      </c>
      <c r="CS997">
        <v>1</v>
      </c>
      <c r="CT997">
        <v>1</v>
      </c>
      <c r="CU997">
        <v>1</v>
      </c>
      <c r="CX997">
        <v>5.3935185185185188E-3</v>
      </c>
      <c r="CY997">
        <v>5.3935185185185188E-3</v>
      </c>
      <c r="CZ997">
        <v>0.21512731481481481</v>
      </c>
      <c r="DA997">
        <v>0.11431712962962963</v>
      </c>
      <c r="DB997">
        <v>87</v>
      </c>
      <c r="DC997">
        <v>134</v>
      </c>
      <c r="DD997">
        <v>38</v>
      </c>
      <c r="DE997" t="s">
        <v>839</v>
      </c>
      <c r="DF997">
        <v>8689</v>
      </c>
      <c r="DG997">
        <v>0.43680000000000002</v>
      </c>
      <c r="DO997">
        <v>40</v>
      </c>
    </row>
    <row r="998" spans="93:119" x14ac:dyDescent="0.25">
      <c r="CO998" t="s">
        <v>637</v>
      </c>
      <c r="CP998" t="s">
        <v>604</v>
      </c>
      <c r="CQ998" t="s">
        <v>566</v>
      </c>
      <c r="CR998">
        <v>46160</v>
      </c>
      <c r="CS998">
        <v>1</v>
      </c>
      <c r="CT998">
        <v>1</v>
      </c>
      <c r="CU998">
        <v>1</v>
      </c>
      <c r="CX998">
        <v>8.1250000000000003E-3</v>
      </c>
      <c r="CY998">
        <v>8.1250000000000003E-3</v>
      </c>
      <c r="CZ998">
        <v>0.13501157407407408</v>
      </c>
      <c r="DA998">
        <v>0.18539351851851851</v>
      </c>
      <c r="DB998">
        <v>119</v>
      </c>
      <c r="DC998">
        <v>206</v>
      </c>
      <c r="DD998">
        <v>32</v>
      </c>
      <c r="DE998">
        <v>1.5625</v>
      </c>
      <c r="DF998">
        <v>12663</v>
      </c>
      <c r="DG998">
        <v>0.26889999999999997</v>
      </c>
      <c r="DO998">
        <v>40</v>
      </c>
    </row>
    <row r="999" spans="93:119" x14ac:dyDescent="0.25">
      <c r="CO999" t="s">
        <v>637</v>
      </c>
      <c r="CP999" t="s">
        <v>604</v>
      </c>
      <c r="CQ999" t="s">
        <v>601</v>
      </c>
      <c r="CR999">
        <v>46146</v>
      </c>
      <c r="CS999">
        <v>1</v>
      </c>
      <c r="CT999">
        <v>1</v>
      </c>
      <c r="CU999">
        <v>1</v>
      </c>
      <c r="CX999">
        <v>5.0347222222222225E-3</v>
      </c>
      <c r="CY999">
        <v>5.0347222222222225E-3</v>
      </c>
      <c r="CZ999">
        <v>0.24207175925925925</v>
      </c>
      <c r="DA999">
        <v>8.4456018518518514E-2</v>
      </c>
      <c r="DB999">
        <v>122</v>
      </c>
      <c r="DC999">
        <v>165</v>
      </c>
      <c r="DD999">
        <v>43</v>
      </c>
      <c r="DE999" t="s">
        <v>955</v>
      </c>
      <c r="DF999">
        <v>6041</v>
      </c>
      <c r="DG999">
        <v>0.35249999999999998</v>
      </c>
      <c r="DH999">
        <v>1</v>
      </c>
      <c r="DI999">
        <v>2.3300000000000001E-2</v>
      </c>
      <c r="DJ999">
        <v>245</v>
      </c>
      <c r="DK999">
        <v>245</v>
      </c>
      <c r="DO999">
        <v>40</v>
      </c>
    </row>
    <row r="1000" spans="93:119" x14ac:dyDescent="0.25">
      <c r="CO1000" t="s">
        <v>637</v>
      </c>
      <c r="CP1000" t="s">
        <v>604</v>
      </c>
      <c r="CQ1000" t="s">
        <v>601</v>
      </c>
      <c r="CR1000">
        <v>46160</v>
      </c>
      <c r="CS1000">
        <v>1</v>
      </c>
      <c r="CT1000">
        <v>1</v>
      </c>
      <c r="CX1000">
        <v>0</v>
      </c>
      <c r="CY1000">
        <v>0</v>
      </c>
      <c r="CZ1000">
        <v>0</v>
      </c>
      <c r="DA1000">
        <v>0</v>
      </c>
      <c r="DO1000">
        <v>40</v>
      </c>
    </row>
    <row r="1001" spans="93:119" x14ac:dyDescent="0.25">
      <c r="CO1001" t="s">
        <v>637</v>
      </c>
      <c r="CP1001" t="s">
        <v>3</v>
      </c>
      <c r="CQ1001" t="s">
        <v>58</v>
      </c>
      <c r="CR1001">
        <v>46148</v>
      </c>
      <c r="CS1001">
        <v>1</v>
      </c>
      <c r="CT1001">
        <v>1</v>
      </c>
      <c r="CV1001">
        <v>1</v>
      </c>
      <c r="CX1001">
        <v>1.1574074074074075E-4</v>
      </c>
      <c r="CY1001">
        <v>1.1574074074074075E-4</v>
      </c>
      <c r="CZ1001">
        <v>0.23657407407407408</v>
      </c>
      <c r="DA1001">
        <v>9.043981481481482E-2</v>
      </c>
      <c r="DB1001">
        <v>114</v>
      </c>
      <c r="DC1001">
        <v>276</v>
      </c>
      <c r="DD1001">
        <v>26</v>
      </c>
      <c r="DE1001" t="s">
        <v>804</v>
      </c>
      <c r="DF1001">
        <v>25422</v>
      </c>
      <c r="DG1001">
        <v>0.2281</v>
      </c>
      <c r="DH1001">
        <v>2</v>
      </c>
      <c r="DI1001">
        <v>7.6899999999999996E-2</v>
      </c>
      <c r="DJ1001">
        <v>920</v>
      </c>
      <c r="DK1001">
        <v>460</v>
      </c>
      <c r="DO1001">
        <v>40</v>
      </c>
    </row>
    <row r="1002" spans="93:119" x14ac:dyDescent="0.25">
      <c r="CO1002" t="s">
        <v>637</v>
      </c>
      <c r="CP1002" t="s">
        <v>3</v>
      </c>
      <c r="CQ1002" t="s">
        <v>32</v>
      </c>
      <c r="CR1002">
        <v>46147</v>
      </c>
      <c r="CS1002">
        <v>1</v>
      </c>
      <c r="CT1002">
        <v>1</v>
      </c>
      <c r="CU1002">
        <v>1</v>
      </c>
      <c r="CX1002">
        <v>1.0636574074074074E-2</v>
      </c>
      <c r="CY1002">
        <v>1.0636574074074074E-2</v>
      </c>
      <c r="CZ1002">
        <v>0.23869212962962963</v>
      </c>
      <c r="DA1002">
        <v>0.10706018518518519</v>
      </c>
      <c r="DB1002">
        <v>128</v>
      </c>
      <c r="DC1002">
        <v>308</v>
      </c>
      <c r="DD1002">
        <v>38</v>
      </c>
      <c r="DE1002" t="s">
        <v>956</v>
      </c>
      <c r="DF1002">
        <v>16456</v>
      </c>
      <c r="DG1002">
        <v>0.2969</v>
      </c>
      <c r="DO1002">
        <v>40</v>
      </c>
    </row>
    <row r="1003" spans="93:119" x14ac:dyDescent="0.25">
      <c r="CO1003" t="s">
        <v>637</v>
      </c>
      <c r="CP1003" t="s">
        <v>3</v>
      </c>
      <c r="CQ1003" t="s">
        <v>79</v>
      </c>
      <c r="CR1003">
        <v>46171</v>
      </c>
      <c r="CS1003">
        <v>1</v>
      </c>
      <c r="CT1003">
        <v>1</v>
      </c>
      <c r="CU1003">
        <v>1</v>
      </c>
      <c r="CX1003">
        <v>2.6909722222222224E-2</v>
      </c>
      <c r="CY1003">
        <v>2.6909722222222224E-2</v>
      </c>
      <c r="CZ1003">
        <v>0.1456712962962963</v>
      </c>
      <c r="DA1003">
        <v>0.16711805555555556</v>
      </c>
      <c r="DB1003">
        <v>63</v>
      </c>
      <c r="DC1003">
        <v>159</v>
      </c>
      <c r="DD1003">
        <v>18</v>
      </c>
      <c r="DE1003">
        <v>1.5</v>
      </c>
      <c r="DF1003">
        <v>49351</v>
      </c>
      <c r="DG1003">
        <v>0.28570000000000001</v>
      </c>
      <c r="DO1003">
        <v>40</v>
      </c>
    </row>
    <row r="1004" spans="93:119" x14ac:dyDescent="0.25">
      <c r="CO1004" t="s">
        <v>637</v>
      </c>
      <c r="CP1004" t="s">
        <v>6</v>
      </c>
      <c r="CQ1004" t="s">
        <v>97</v>
      </c>
      <c r="CR1004">
        <v>46168</v>
      </c>
      <c r="CS1004">
        <v>1</v>
      </c>
      <c r="CT1004">
        <v>1</v>
      </c>
      <c r="CV1004">
        <v>1</v>
      </c>
      <c r="CX1004">
        <v>1.0416666666666667E-4</v>
      </c>
      <c r="CY1004">
        <v>1.0416666666666667E-4</v>
      </c>
      <c r="CZ1004">
        <v>0.19369212962962962</v>
      </c>
      <c r="DA1004">
        <v>0.14931712962962962</v>
      </c>
      <c r="DB1004">
        <v>155</v>
      </c>
      <c r="DC1004">
        <v>213</v>
      </c>
      <c r="DD1004">
        <v>20</v>
      </c>
      <c r="DE1004">
        <v>1.6</v>
      </c>
      <c r="DF1004">
        <v>17958</v>
      </c>
      <c r="DG1004">
        <v>0.129</v>
      </c>
      <c r="DO1004">
        <v>38</v>
      </c>
    </row>
    <row r="1005" spans="93:119" x14ac:dyDescent="0.25">
      <c r="CO1005" t="s">
        <v>637</v>
      </c>
      <c r="CP1005" t="s">
        <v>6</v>
      </c>
      <c r="CQ1005" t="s">
        <v>76</v>
      </c>
      <c r="CR1005">
        <v>46153</v>
      </c>
      <c r="CS1005">
        <v>1</v>
      </c>
      <c r="CT1005">
        <v>1</v>
      </c>
      <c r="CU1005">
        <v>1</v>
      </c>
      <c r="CX1005">
        <v>6.0370370370370373E-2</v>
      </c>
      <c r="CY1005">
        <v>6.0370370370370373E-2</v>
      </c>
      <c r="CZ1005">
        <v>0.17761574074074074</v>
      </c>
      <c r="DA1005">
        <v>9.2418981481481477E-2</v>
      </c>
      <c r="DB1005">
        <v>108</v>
      </c>
      <c r="DC1005">
        <v>140</v>
      </c>
      <c r="DD1005">
        <v>9</v>
      </c>
      <c r="DE1005" t="s">
        <v>677</v>
      </c>
      <c r="DF1005">
        <v>26431</v>
      </c>
      <c r="DG1005">
        <v>8.3299999999999999E-2</v>
      </c>
      <c r="DO1005">
        <v>38</v>
      </c>
    </row>
    <row r="1006" spans="93:119" x14ac:dyDescent="0.25">
      <c r="CO1006" t="s">
        <v>637</v>
      </c>
      <c r="CP1006" t="s">
        <v>7</v>
      </c>
      <c r="CQ1006" t="s">
        <v>60</v>
      </c>
      <c r="CR1006">
        <v>46169</v>
      </c>
      <c r="CS1006">
        <v>1</v>
      </c>
      <c r="CT1006">
        <v>1</v>
      </c>
      <c r="CV1006">
        <v>1</v>
      </c>
      <c r="CX1006">
        <v>3.4722222222222222E-5</v>
      </c>
      <c r="CY1006">
        <v>3.4722222222222222E-5</v>
      </c>
      <c r="CZ1006">
        <v>0.19797453703703705</v>
      </c>
      <c r="DA1006">
        <v>0.13756944444444444</v>
      </c>
      <c r="DB1006">
        <v>180</v>
      </c>
      <c r="DC1006">
        <v>249</v>
      </c>
      <c r="DD1006">
        <v>10</v>
      </c>
      <c r="DE1006">
        <v>1.7</v>
      </c>
      <c r="DF1006">
        <v>26383</v>
      </c>
      <c r="DG1006">
        <v>5.5599999999999997E-2</v>
      </c>
      <c r="DO1006">
        <v>38</v>
      </c>
    </row>
    <row r="1007" spans="93:119" x14ac:dyDescent="0.25">
      <c r="CO1007" t="s">
        <v>637</v>
      </c>
      <c r="CP1007" t="s">
        <v>7</v>
      </c>
      <c r="CQ1007" t="s">
        <v>75</v>
      </c>
      <c r="CR1007">
        <v>46171</v>
      </c>
      <c r="CS1007">
        <v>1</v>
      </c>
      <c r="CT1007">
        <v>1</v>
      </c>
      <c r="CX1007">
        <v>3.5879629629629629E-3</v>
      </c>
      <c r="CY1007">
        <v>3.5879629629629629E-3</v>
      </c>
      <c r="CZ1007">
        <v>0.1156712962962963</v>
      </c>
      <c r="DA1007">
        <v>0.22854166666666667</v>
      </c>
      <c r="DB1007">
        <v>78</v>
      </c>
      <c r="DC1007">
        <v>218</v>
      </c>
      <c r="DD1007">
        <v>20</v>
      </c>
      <c r="DE1007">
        <v>2.0499999999999998</v>
      </c>
      <c r="DF1007">
        <v>34195</v>
      </c>
      <c r="DG1007">
        <v>0.25640000000000002</v>
      </c>
      <c r="DO1007">
        <v>38</v>
      </c>
    </row>
    <row r="1008" spans="93:119" x14ac:dyDescent="0.25">
      <c r="CO1008" t="s">
        <v>637</v>
      </c>
      <c r="CP1008" t="s">
        <v>3</v>
      </c>
      <c r="CQ1008" t="s">
        <v>58</v>
      </c>
      <c r="CR1008">
        <v>46155</v>
      </c>
      <c r="CS1008">
        <v>1</v>
      </c>
      <c r="CT1008">
        <v>1</v>
      </c>
      <c r="CV1008">
        <v>1</v>
      </c>
      <c r="CX1008">
        <v>2.3148148148148147E-5</v>
      </c>
      <c r="CY1008">
        <v>2.3148148148148147E-5</v>
      </c>
      <c r="CZ1008">
        <v>0.18819444444444444</v>
      </c>
      <c r="DA1008">
        <v>0.14444444444444443</v>
      </c>
      <c r="DB1008">
        <v>111</v>
      </c>
      <c r="DC1008">
        <v>227</v>
      </c>
      <c r="DD1008">
        <v>21</v>
      </c>
      <c r="DE1008" t="s">
        <v>748</v>
      </c>
      <c r="DF1008">
        <v>35720</v>
      </c>
      <c r="DG1008">
        <v>0.18920000000000001</v>
      </c>
      <c r="DO1008">
        <v>38</v>
      </c>
    </row>
    <row r="1009" spans="93:120" x14ac:dyDescent="0.25">
      <c r="CO1009" t="s">
        <v>637</v>
      </c>
      <c r="CP1009" t="s">
        <v>3</v>
      </c>
      <c r="CQ1009" t="s">
        <v>493</v>
      </c>
      <c r="CR1009">
        <v>46155</v>
      </c>
      <c r="CS1009">
        <v>1</v>
      </c>
      <c r="CT1009">
        <v>1</v>
      </c>
      <c r="CV1009">
        <v>1</v>
      </c>
      <c r="CX1009">
        <v>5.7870370370370373E-5</v>
      </c>
      <c r="CY1009">
        <v>5.7870370370370373E-5</v>
      </c>
      <c r="CZ1009">
        <v>0.21403935185185186</v>
      </c>
      <c r="DA1009">
        <v>0.12414351851851851</v>
      </c>
      <c r="DB1009">
        <v>152</v>
      </c>
      <c r="DC1009">
        <v>244</v>
      </c>
      <c r="DD1009">
        <v>36</v>
      </c>
      <c r="DE1009">
        <v>1.75</v>
      </c>
      <c r="DF1009">
        <v>17632</v>
      </c>
      <c r="DG1009">
        <v>0.23680000000000001</v>
      </c>
      <c r="DO1009">
        <v>38</v>
      </c>
    </row>
    <row r="1010" spans="93:120" x14ac:dyDescent="0.25">
      <c r="CO1010" t="s">
        <v>637</v>
      </c>
      <c r="CP1010" t="s">
        <v>6</v>
      </c>
      <c r="CQ1010" t="s">
        <v>105</v>
      </c>
      <c r="CR1010">
        <v>46146</v>
      </c>
      <c r="CS1010">
        <v>1</v>
      </c>
      <c r="CT1010">
        <v>1</v>
      </c>
      <c r="CV1010">
        <v>1</v>
      </c>
      <c r="CX1010">
        <v>5.6712962962962967E-4</v>
      </c>
      <c r="CY1010">
        <v>5.6712962962962967E-4</v>
      </c>
      <c r="CZ1010">
        <v>0.25771990740740741</v>
      </c>
      <c r="DA1010">
        <v>4.6377314814814816E-2</v>
      </c>
      <c r="DB1010">
        <v>104</v>
      </c>
      <c r="DC1010">
        <v>165</v>
      </c>
      <c r="DD1010">
        <v>32</v>
      </c>
      <c r="DE1010">
        <v>1.84375</v>
      </c>
      <c r="DF1010">
        <v>36290</v>
      </c>
      <c r="DG1010">
        <v>0.30769999999999997</v>
      </c>
      <c r="DH1010">
        <v>4</v>
      </c>
      <c r="DI1010">
        <v>0.125</v>
      </c>
      <c r="DJ1010">
        <v>47560</v>
      </c>
      <c r="DK1010">
        <v>11890</v>
      </c>
      <c r="DL1010">
        <v>1000</v>
      </c>
      <c r="DM1010">
        <v>2.1000000000000001E-2</v>
      </c>
      <c r="DO1010">
        <v>36</v>
      </c>
      <c r="DP1010">
        <v>1000</v>
      </c>
    </row>
    <row r="1011" spans="93:120" x14ac:dyDescent="0.25">
      <c r="CO1011" t="s">
        <v>637</v>
      </c>
      <c r="CP1011" t="s">
        <v>2</v>
      </c>
      <c r="CQ1011" t="s">
        <v>42</v>
      </c>
      <c r="CR1011">
        <v>46146</v>
      </c>
      <c r="CS1011">
        <v>1</v>
      </c>
      <c r="CT1011">
        <v>1</v>
      </c>
      <c r="CU1011">
        <v>1</v>
      </c>
      <c r="CX1011">
        <v>1.8703703703703705E-2</v>
      </c>
      <c r="CY1011">
        <v>1.8703703703703705E-2</v>
      </c>
      <c r="CZ1011">
        <v>0.22967592592592592</v>
      </c>
      <c r="DA1011">
        <v>8.7326388888888884E-2</v>
      </c>
      <c r="DB1011">
        <v>99</v>
      </c>
      <c r="DC1011">
        <v>143</v>
      </c>
      <c r="DD1011">
        <v>26</v>
      </c>
      <c r="DE1011" t="s">
        <v>714</v>
      </c>
      <c r="DF1011">
        <v>16760</v>
      </c>
      <c r="DG1011">
        <v>0.2626</v>
      </c>
      <c r="DO1011">
        <v>34</v>
      </c>
    </row>
    <row r="1012" spans="93:120" x14ac:dyDescent="0.25">
      <c r="CO1012" t="s">
        <v>637</v>
      </c>
      <c r="CP1012" t="s">
        <v>6</v>
      </c>
      <c r="CQ1012" t="s">
        <v>105</v>
      </c>
      <c r="CR1012">
        <v>46155</v>
      </c>
      <c r="CS1012">
        <v>1</v>
      </c>
      <c r="CT1012">
        <v>1</v>
      </c>
      <c r="CU1012">
        <v>1</v>
      </c>
      <c r="CX1012">
        <v>5.8796296296296296E-3</v>
      </c>
      <c r="CY1012">
        <v>5.8796296296296296E-3</v>
      </c>
      <c r="CZ1012">
        <v>0.19313657407407409</v>
      </c>
      <c r="DA1012">
        <v>0.13539351851851852</v>
      </c>
      <c r="DB1012">
        <v>113</v>
      </c>
      <c r="DC1012">
        <v>217</v>
      </c>
      <c r="DD1012">
        <v>23</v>
      </c>
      <c r="DE1012" t="s">
        <v>957</v>
      </c>
      <c r="DF1012">
        <v>19716</v>
      </c>
      <c r="DG1012">
        <v>0.20349999999999999</v>
      </c>
      <c r="DO1012">
        <v>34</v>
      </c>
    </row>
    <row r="1013" spans="93:120" x14ac:dyDescent="0.25">
      <c r="CO1013" t="s">
        <v>637</v>
      </c>
      <c r="CP1013" t="s">
        <v>6</v>
      </c>
      <c r="CQ1013" t="s">
        <v>76</v>
      </c>
      <c r="CR1013">
        <v>46150</v>
      </c>
      <c r="CS1013">
        <v>1</v>
      </c>
      <c r="CT1013">
        <v>1</v>
      </c>
      <c r="CU1013">
        <v>1</v>
      </c>
      <c r="CX1013">
        <v>3.0613425925925926E-2</v>
      </c>
      <c r="CY1013">
        <v>3.0613425925925926E-2</v>
      </c>
      <c r="CZ1013">
        <v>0.22386574074074075</v>
      </c>
      <c r="DA1013">
        <v>5.7268518518518517E-2</v>
      </c>
      <c r="DB1013">
        <v>116</v>
      </c>
      <c r="DC1013">
        <v>140</v>
      </c>
      <c r="DD1013">
        <v>9</v>
      </c>
      <c r="DE1013" t="s">
        <v>693</v>
      </c>
      <c r="DF1013">
        <v>28171</v>
      </c>
      <c r="DG1013">
        <v>7.7600000000000002E-2</v>
      </c>
      <c r="DO1013">
        <v>34</v>
      </c>
    </row>
    <row r="1014" spans="93:120" x14ac:dyDescent="0.25">
      <c r="CO1014" t="s">
        <v>637</v>
      </c>
      <c r="CP1014" t="s">
        <v>3</v>
      </c>
      <c r="CQ1014" t="s">
        <v>79</v>
      </c>
      <c r="CR1014">
        <v>46146</v>
      </c>
      <c r="CS1014">
        <v>1</v>
      </c>
      <c r="CT1014">
        <v>1</v>
      </c>
      <c r="CU1014">
        <v>1</v>
      </c>
      <c r="CX1014">
        <v>4.4212962962962964E-3</v>
      </c>
      <c r="CY1014">
        <v>4.4212962962962964E-3</v>
      </c>
      <c r="CZ1014">
        <v>0.19435185185185186</v>
      </c>
      <c r="DA1014">
        <v>9.2361111111111116E-2</v>
      </c>
      <c r="DB1014">
        <v>119</v>
      </c>
      <c r="DC1014">
        <v>205</v>
      </c>
      <c r="DD1014">
        <v>38</v>
      </c>
      <c r="DE1014" t="s">
        <v>954</v>
      </c>
      <c r="DF1014">
        <v>28765</v>
      </c>
      <c r="DG1014">
        <v>0.31929999999999997</v>
      </c>
      <c r="DH1014">
        <v>3</v>
      </c>
      <c r="DI1014">
        <v>7.8899999999999998E-2</v>
      </c>
      <c r="DJ1014">
        <v>6250</v>
      </c>
      <c r="DK1014">
        <v>2083</v>
      </c>
      <c r="DL1014">
        <v>1250</v>
      </c>
      <c r="DM1014">
        <v>0.2</v>
      </c>
      <c r="DO1014">
        <v>34</v>
      </c>
      <c r="DP1014">
        <v>625</v>
      </c>
    </row>
    <row r="1015" spans="93:120" x14ac:dyDescent="0.25">
      <c r="CO1015" t="s">
        <v>637</v>
      </c>
      <c r="CP1015" t="s">
        <v>6</v>
      </c>
      <c r="CQ1015" t="s">
        <v>19</v>
      </c>
      <c r="CR1015">
        <v>46171</v>
      </c>
      <c r="CS1015">
        <v>1</v>
      </c>
      <c r="CT1015">
        <v>1</v>
      </c>
      <c r="CV1015">
        <v>1</v>
      </c>
      <c r="CX1015">
        <v>1.6203703703703703E-4</v>
      </c>
      <c r="CY1015">
        <v>1.6203703703703703E-4</v>
      </c>
      <c r="CZ1015">
        <v>0.21560185185185185</v>
      </c>
      <c r="DA1015">
        <v>0.16043981481481481</v>
      </c>
      <c r="DB1015">
        <v>127</v>
      </c>
      <c r="DC1015">
        <v>240</v>
      </c>
      <c r="DD1015">
        <v>20</v>
      </c>
      <c r="DE1015">
        <v>1.65</v>
      </c>
      <c r="DF1015">
        <v>26953</v>
      </c>
      <c r="DG1015">
        <v>0.1575</v>
      </c>
      <c r="DO1015">
        <v>32</v>
      </c>
    </row>
    <row r="1016" spans="93:120" x14ac:dyDescent="0.25">
      <c r="CO1016" t="s">
        <v>637</v>
      </c>
      <c r="CP1016" t="s">
        <v>6</v>
      </c>
      <c r="CQ1016" t="s">
        <v>105</v>
      </c>
      <c r="CR1016">
        <v>46169</v>
      </c>
      <c r="CS1016">
        <v>1</v>
      </c>
      <c r="CT1016">
        <v>1</v>
      </c>
      <c r="CU1016">
        <v>1</v>
      </c>
      <c r="CX1016">
        <v>5.1967592592592595E-3</v>
      </c>
      <c r="CY1016">
        <v>5.1967592592592595E-3</v>
      </c>
      <c r="CZ1016">
        <v>0.17601851851851852</v>
      </c>
      <c r="DA1016">
        <v>0.15925925925925927</v>
      </c>
      <c r="DB1016">
        <v>66</v>
      </c>
      <c r="DC1016">
        <v>133</v>
      </c>
      <c r="DD1016">
        <v>13</v>
      </c>
      <c r="DE1016" t="s">
        <v>707</v>
      </c>
      <c r="DF1016">
        <v>48622</v>
      </c>
      <c r="DG1016">
        <v>0.19700000000000001</v>
      </c>
      <c r="DO1016">
        <v>32</v>
      </c>
    </row>
    <row r="1017" spans="93:120" x14ac:dyDescent="0.25">
      <c r="CO1017" t="s">
        <v>637</v>
      </c>
      <c r="CP1017" t="s">
        <v>6</v>
      </c>
      <c r="CQ1017" t="s">
        <v>76</v>
      </c>
      <c r="CR1017">
        <v>46169</v>
      </c>
      <c r="CS1017">
        <v>1</v>
      </c>
      <c r="CT1017">
        <v>1</v>
      </c>
      <c r="CU1017">
        <v>1</v>
      </c>
      <c r="CX1017">
        <v>4.0613425925925928E-2</v>
      </c>
      <c r="CY1017">
        <v>4.0613425925925928E-2</v>
      </c>
      <c r="CZ1017">
        <v>0.14953703703703702</v>
      </c>
      <c r="DA1017">
        <v>0.14601851851851852</v>
      </c>
      <c r="DB1017">
        <v>161</v>
      </c>
      <c r="DC1017">
        <v>183</v>
      </c>
      <c r="DD1017">
        <v>11</v>
      </c>
      <c r="DE1017" t="s">
        <v>850</v>
      </c>
      <c r="DF1017">
        <v>6934</v>
      </c>
      <c r="DG1017">
        <v>6.83E-2</v>
      </c>
      <c r="DO1017">
        <v>32</v>
      </c>
    </row>
    <row r="1018" spans="93:120" x14ac:dyDescent="0.25">
      <c r="CO1018" t="s">
        <v>637</v>
      </c>
      <c r="CP1018" t="s">
        <v>7</v>
      </c>
      <c r="CQ1018" t="s">
        <v>72</v>
      </c>
      <c r="CR1018">
        <v>46146</v>
      </c>
      <c r="CS1018">
        <v>1</v>
      </c>
      <c r="CT1018">
        <v>1</v>
      </c>
      <c r="CW1018">
        <v>1</v>
      </c>
      <c r="CX1018">
        <v>0</v>
      </c>
      <c r="CY1018">
        <v>0</v>
      </c>
      <c r="CZ1018">
        <v>0</v>
      </c>
      <c r="DA1018">
        <v>0</v>
      </c>
      <c r="DO1018">
        <v>32</v>
      </c>
    </row>
    <row r="1019" spans="93:120" x14ac:dyDescent="0.25">
      <c r="CO1019" t="s">
        <v>637</v>
      </c>
      <c r="CP1019" t="s">
        <v>604</v>
      </c>
      <c r="CQ1019" t="s">
        <v>600</v>
      </c>
      <c r="CR1019">
        <v>46146</v>
      </c>
      <c r="CS1019">
        <v>1</v>
      </c>
      <c r="CT1019">
        <v>1</v>
      </c>
      <c r="CU1019">
        <v>1</v>
      </c>
      <c r="CX1019">
        <v>1.1747685185185186E-2</v>
      </c>
      <c r="CY1019">
        <v>1.1747685185185186E-2</v>
      </c>
      <c r="CZ1019">
        <v>0.25434027777777779</v>
      </c>
      <c r="DA1019">
        <v>7.5949074074074072E-2</v>
      </c>
      <c r="DB1019">
        <v>112</v>
      </c>
      <c r="DC1019">
        <v>148</v>
      </c>
      <c r="DD1019">
        <v>40</v>
      </c>
      <c r="DE1019">
        <v>1.7250000000000001</v>
      </c>
      <c r="DF1019">
        <v>15461</v>
      </c>
      <c r="DG1019">
        <v>0.35709999999999997</v>
      </c>
      <c r="DO1019">
        <v>32</v>
      </c>
    </row>
    <row r="1020" spans="93:120" x14ac:dyDescent="0.25">
      <c r="CO1020" t="s">
        <v>637</v>
      </c>
      <c r="CP1020" t="s">
        <v>604</v>
      </c>
      <c r="CQ1020" t="s">
        <v>78</v>
      </c>
      <c r="CR1020">
        <v>46146</v>
      </c>
      <c r="CS1020">
        <v>1</v>
      </c>
      <c r="CT1020">
        <v>1</v>
      </c>
      <c r="CU1020">
        <v>1</v>
      </c>
      <c r="CX1020">
        <v>1.7314814814814814E-2</v>
      </c>
      <c r="CY1020">
        <v>1.7314814814814814E-2</v>
      </c>
      <c r="CZ1020">
        <v>0.25150462962962961</v>
      </c>
      <c r="DA1020">
        <v>6.429398148148148E-2</v>
      </c>
      <c r="DB1020">
        <v>98</v>
      </c>
      <c r="DC1020">
        <v>162</v>
      </c>
      <c r="DD1020">
        <v>48</v>
      </c>
      <c r="DE1020">
        <v>1.9375</v>
      </c>
      <c r="DF1020">
        <v>18364</v>
      </c>
      <c r="DG1020">
        <v>0.48980000000000001</v>
      </c>
      <c r="DO1020">
        <v>32</v>
      </c>
    </row>
    <row r="1021" spans="93:120" x14ac:dyDescent="0.25">
      <c r="CO1021" t="s">
        <v>637</v>
      </c>
      <c r="CP1021" t="s">
        <v>6</v>
      </c>
      <c r="CQ1021" t="s">
        <v>34</v>
      </c>
      <c r="CR1021">
        <v>46168</v>
      </c>
      <c r="CS1021">
        <v>1</v>
      </c>
      <c r="CT1021">
        <v>1</v>
      </c>
      <c r="CU1021">
        <v>1</v>
      </c>
      <c r="CX1021">
        <v>1.4722222222222222E-2</v>
      </c>
      <c r="CY1021">
        <v>1.4722222222222222E-2</v>
      </c>
      <c r="CZ1021">
        <v>0.18362268518518518</v>
      </c>
      <c r="DA1021">
        <v>0.14854166666666666</v>
      </c>
      <c r="DB1021">
        <v>175</v>
      </c>
      <c r="DC1021">
        <v>197</v>
      </c>
      <c r="DD1021">
        <v>13</v>
      </c>
      <c r="DE1021" t="s">
        <v>730</v>
      </c>
      <c r="DF1021">
        <v>47830</v>
      </c>
      <c r="DG1021">
        <v>7.4300000000000005E-2</v>
      </c>
      <c r="DO1021">
        <v>30</v>
      </c>
    </row>
    <row r="1022" spans="93:120" x14ac:dyDescent="0.25">
      <c r="CO1022" t="s">
        <v>637</v>
      </c>
      <c r="CP1022" t="s">
        <v>7</v>
      </c>
      <c r="CQ1022" t="s">
        <v>51</v>
      </c>
      <c r="CR1022">
        <v>46169</v>
      </c>
      <c r="CS1022">
        <v>1</v>
      </c>
      <c r="CT1022">
        <v>1</v>
      </c>
      <c r="CU1022">
        <v>1</v>
      </c>
      <c r="CX1022">
        <v>1.5127314814814816E-2</v>
      </c>
      <c r="CY1022">
        <v>1.5127314814814816E-2</v>
      </c>
      <c r="CZ1022">
        <v>0.17739583333333334</v>
      </c>
      <c r="DA1022">
        <v>0.15026620370370369</v>
      </c>
      <c r="DB1022">
        <v>100</v>
      </c>
      <c r="DC1022">
        <v>309</v>
      </c>
      <c r="DD1022">
        <v>6</v>
      </c>
      <c r="DE1022">
        <v>1</v>
      </c>
      <c r="DF1022">
        <v>34786</v>
      </c>
      <c r="DG1022">
        <v>0.06</v>
      </c>
      <c r="DO1022">
        <v>30</v>
      </c>
    </row>
    <row r="1023" spans="93:120" x14ac:dyDescent="0.25">
      <c r="CO1023" t="s">
        <v>637</v>
      </c>
      <c r="CP1023" t="s">
        <v>6</v>
      </c>
      <c r="CQ1023" t="s">
        <v>19</v>
      </c>
      <c r="CR1023">
        <v>46148</v>
      </c>
      <c r="CS1023">
        <v>1</v>
      </c>
      <c r="CT1023">
        <v>1</v>
      </c>
      <c r="CV1023">
        <v>1</v>
      </c>
      <c r="CX1023">
        <v>6.9444444444444444E-5</v>
      </c>
      <c r="CY1023">
        <v>6.9444444444444444E-5</v>
      </c>
      <c r="CZ1023">
        <v>0.26766203703703706</v>
      </c>
      <c r="DA1023">
        <v>0.11681712962962963</v>
      </c>
      <c r="DB1023">
        <v>178</v>
      </c>
      <c r="DC1023">
        <v>303</v>
      </c>
      <c r="DD1023">
        <v>12</v>
      </c>
      <c r="DE1023" t="s">
        <v>690</v>
      </c>
      <c r="DF1023">
        <v>55002</v>
      </c>
      <c r="DG1023">
        <v>6.7400000000000002E-2</v>
      </c>
      <c r="DO1023">
        <v>28</v>
      </c>
    </row>
    <row r="1024" spans="93:120" x14ac:dyDescent="0.25">
      <c r="CO1024" t="s">
        <v>637</v>
      </c>
      <c r="CP1024" t="s">
        <v>3</v>
      </c>
      <c r="CQ1024" t="s">
        <v>564</v>
      </c>
      <c r="CR1024">
        <v>46148</v>
      </c>
      <c r="CS1024">
        <v>1</v>
      </c>
      <c r="CT1024">
        <v>1</v>
      </c>
      <c r="CV1024">
        <v>1</v>
      </c>
      <c r="CX1024">
        <v>0</v>
      </c>
      <c r="CY1024">
        <v>0</v>
      </c>
      <c r="CZ1024">
        <v>0.23739583333333333</v>
      </c>
      <c r="DA1024">
        <v>6.0266203703703704E-2</v>
      </c>
      <c r="DB1024">
        <v>118</v>
      </c>
      <c r="DC1024">
        <v>262</v>
      </c>
      <c r="DD1024">
        <v>21</v>
      </c>
      <c r="DE1024" t="s">
        <v>958</v>
      </c>
      <c r="DF1024">
        <v>16185</v>
      </c>
      <c r="DG1024">
        <v>0.17799999999999999</v>
      </c>
      <c r="DO1024">
        <v>28</v>
      </c>
    </row>
    <row r="1025" spans="93:119" x14ac:dyDescent="0.25">
      <c r="CO1025" t="s">
        <v>637</v>
      </c>
      <c r="CP1025" t="s">
        <v>6</v>
      </c>
      <c r="CQ1025" t="s">
        <v>105</v>
      </c>
      <c r="CR1025">
        <v>46148</v>
      </c>
      <c r="CS1025">
        <v>1</v>
      </c>
      <c r="CT1025">
        <v>1</v>
      </c>
      <c r="CU1025">
        <v>1</v>
      </c>
      <c r="CX1025">
        <v>5.2546296296296299E-3</v>
      </c>
      <c r="CY1025">
        <v>5.2546296296296299E-3</v>
      </c>
      <c r="CZ1025">
        <v>0.26480324074074074</v>
      </c>
      <c r="DA1025">
        <v>7.9444444444444443E-2</v>
      </c>
      <c r="DB1025">
        <v>82</v>
      </c>
      <c r="DC1025">
        <v>200</v>
      </c>
      <c r="DD1025">
        <v>14</v>
      </c>
      <c r="DE1025" t="s">
        <v>687</v>
      </c>
      <c r="DF1025">
        <v>27880</v>
      </c>
      <c r="DG1025">
        <v>0.17069999999999999</v>
      </c>
      <c r="DH1025">
        <v>1</v>
      </c>
      <c r="DI1025">
        <v>7.1400000000000005E-2</v>
      </c>
      <c r="DJ1025">
        <v>15000</v>
      </c>
      <c r="DK1025">
        <v>15000</v>
      </c>
      <c r="DO1025">
        <v>26</v>
      </c>
    </row>
    <row r="1026" spans="93:119" x14ac:dyDescent="0.25">
      <c r="CO1026" t="s">
        <v>637</v>
      </c>
      <c r="CP1026" t="s">
        <v>6</v>
      </c>
      <c r="CQ1026" t="s">
        <v>76</v>
      </c>
      <c r="CR1026">
        <v>46171</v>
      </c>
      <c r="CS1026">
        <v>1</v>
      </c>
      <c r="CT1026">
        <v>1</v>
      </c>
      <c r="CU1026">
        <v>1</v>
      </c>
      <c r="CX1026">
        <v>1.0474537037037037E-2</v>
      </c>
      <c r="CY1026">
        <v>1.0474537037037037E-2</v>
      </c>
      <c r="CZ1026">
        <v>0.13795138888888889</v>
      </c>
      <c r="DA1026">
        <v>0.19758101851851853</v>
      </c>
      <c r="DB1026">
        <v>120</v>
      </c>
      <c r="DC1026">
        <v>134</v>
      </c>
      <c r="DD1026">
        <v>3</v>
      </c>
      <c r="DE1026" t="s">
        <v>677</v>
      </c>
      <c r="DF1026">
        <v>45212</v>
      </c>
      <c r="DG1026">
        <v>2.5000000000000001E-2</v>
      </c>
      <c r="DO1026">
        <v>26</v>
      </c>
    </row>
  </sheetData>
  <phoneticPr fontId="2" type="noConversion"/>
  <conditionalFormatting sqref="E3:E57">
    <cfRule type="containsText" dxfId="6" priority="4" operator="containsText" text="kenneth">
      <formula>NOT(ISERROR(SEARCH("kenneth",E3)))</formula>
    </cfRule>
  </conditionalFormatting>
  <conditionalFormatting sqref="R9:R58">
    <cfRule type="duplicateValues" dxfId="5" priority="75"/>
  </conditionalFormatting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DA247"/>
  <sheetViews>
    <sheetView topLeftCell="S1" zoomScale="70" zoomScaleNormal="70" workbookViewId="0">
      <selection activeCell="AO15" sqref="AO15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17.42578125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3.5703125" customWidth="1"/>
    <col min="20" max="20" width="10" bestFit="1" customWidth="1"/>
    <col min="21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0" bestFit="1" customWidth="1"/>
    <col min="42" max="42" width="2.42578125" customWidth="1"/>
    <col min="43" max="43" width="20" bestFit="1" customWidth="1"/>
    <col min="44" max="45" width="11.5703125" customWidth="1"/>
    <col min="46" max="46" width="13" bestFit="1" customWidth="1"/>
    <col min="47" max="47" width="6.85546875" bestFit="1" customWidth="1"/>
    <col min="48" max="48" width="8.140625" bestFit="1" customWidth="1"/>
    <col min="49" max="49" width="7.7109375" bestFit="1" customWidth="1"/>
    <col min="50" max="52" width="8.140625" bestFit="1" customWidth="1"/>
    <col min="53" max="53" width="8.5703125" bestFit="1" customWidth="1"/>
    <col min="54" max="57" width="8.85546875" bestFit="1" customWidth="1"/>
    <col min="58" max="61" width="7.42578125" bestFit="1" customWidth="1"/>
    <col min="62" max="67" width="7.85546875" bestFit="1" customWidth="1"/>
    <col min="68" max="68" width="16" bestFit="1" customWidth="1"/>
    <col min="70" max="70" width="17.7109375" bestFit="1" customWidth="1"/>
    <col min="71" max="71" width="11.5703125" bestFit="1" customWidth="1"/>
    <col min="72" max="74" width="10.7109375" bestFit="1" customWidth="1"/>
    <col min="76" max="76" width="16.7109375" bestFit="1" customWidth="1"/>
    <col min="77" max="77" width="25" bestFit="1" customWidth="1"/>
    <col min="78" max="78" width="18.140625" bestFit="1" customWidth="1"/>
    <col min="79" max="79" width="27.28515625" bestFit="1" customWidth="1"/>
    <col min="80" max="80" width="17.42578125" bestFit="1" customWidth="1"/>
    <col min="81" max="81" width="32" bestFit="1" customWidth="1"/>
    <col min="82" max="82" width="20.140625" bestFit="1" customWidth="1"/>
    <col min="83" max="83" width="21" bestFit="1" customWidth="1"/>
    <col min="84" max="84" width="26" bestFit="1" customWidth="1"/>
    <col min="85" max="85" width="18.140625" bestFit="1" customWidth="1"/>
    <col min="86" max="86" width="43.5703125" bestFit="1" customWidth="1"/>
    <col min="87" max="87" width="30.140625" bestFit="1" customWidth="1"/>
    <col min="88" max="88" width="27.42578125" bestFit="1" customWidth="1"/>
    <col min="89" max="89" width="29.28515625" bestFit="1" customWidth="1"/>
    <col min="90" max="90" width="34.85546875" bestFit="1" customWidth="1"/>
    <col min="91" max="91" width="21.7109375" bestFit="1" customWidth="1"/>
    <col min="92" max="92" width="22" bestFit="1" customWidth="1"/>
    <col min="93" max="93" width="27.42578125" bestFit="1" customWidth="1"/>
    <col min="94" max="94" width="22.42578125" bestFit="1" customWidth="1"/>
    <col min="95" max="95" width="28.5703125" bestFit="1" customWidth="1"/>
    <col min="96" max="96" width="15.28515625" bestFit="1" customWidth="1"/>
    <col min="97" max="97" width="17.140625" bestFit="1" customWidth="1"/>
    <col min="98" max="99" width="22.85546875" bestFit="1" customWidth="1"/>
    <col min="100" max="100" width="21.42578125" bestFit="1" customWidth="1"/>
    <col min="101" max="101" width="24" bestFit="1" customWidth="1"/>
    <col min="102" max="102" width="24.5703125" bestFit="1" customWidth="1"/>
    <col min="103" max="103" width="25.7109375" bestFit="1" customWidth="1"/>
    <col min="104" max="104" width="19.5703125" bestFit="1" customWidth="1"/>
    <col min="105" max="105" width="23.5703125" bestFit="1" customWidth="1"/>
  </cols>
  <sheetData>
    <row r="1" spans="1:105" x14ac:dyDescent="0.25">
      <c r="H1"/>
      <c r="J1" s="55"/>
      <c r="K1" s="55"/>
      <c r="L1" s="55"/>
      <c r="N1" s="5"/>
      <c r="O1"/>
    </row>
    <row r="2" spans="1:105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8" t="s">
        <v>499</v>
      </c>
      <c r="K2" s="58" t="s">
        <v>567</v>
      </c>
      <c r="L2" s="55"/>
      <c r="M2" s="32" t="s">
        <v>166</v>
      </c>
      <c r="N2" s="32" t="s">
        <v>136</v>
      </c>
      <c r="O2" s="32" t="s">
        <v>205</v>
      </c>
    </row>
    <row r="3" spans="1:105" ht="26.25" x14ac:dyDescent="0.4">
      <c r="A3" s="61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1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1" t="e" cm="1">
        <f t="array" ref="C3">_xlfn.XLOOKUP(1,(TablaMeta[CONCAT]=$M$3&amp;$N$3&amp;D1_MAYO_2026[[#This Row],[SUPER]])*(TablaMeta[SEGG]=D1_MAYO_2026[[#This Row],[SEGMENTO]]),TablaMeta[Meta_Asesor])</f>
        <v>#N/A</v>
      </c>
      <c r="D3" s="62"/>
      <c r="E3" s="62" t="str">
        <f>D1_MAYO_2026[[#This Row],[SUPER]]</f>
        <v>LICENCIA</v>
      </c>
      <c r="F3" s="61" t="s">
        <v>17</v>
      </c>
      <c r="G3" s="61"/>
      <c r="H3" s="61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3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3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3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5"/>
      <c r="M3" s="33">
        <v>2026</v>
      </c>
      <c r="N3" s="33" t="s">
        <v>144</v>
      </c>
      <c r="O3" s="33">
        <v>21</v>
      </c>
    </row>
    <row r="4" spans="1:105" x14ac:dyDescent="0.25">
      <c r="A4" s="61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1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" s="61" t="e" cm="1">
        <f t="array" ref="C4">_xlfn.XLOOKUP(1,(TablaMeta[CONCAT]=$M$3&amp;$N$3&amp;D1_MAYO_2026[[#This Row],[SUPER]])*(TablaMeta[SEGG]=D1_MAYO_2026[[#This Row],[SEGMENTO]]),TablaMeta[Meta_Asesor])</f>
        <v>#N/A</v>
      </c>
      <c r="D4" s="62"/>
      <c r="E4" s="62" t="str">
        <f>D1_MAYO_2026[[#This Row],[SUPER]]</f>
        <v>VACACIONES</v>
      </c>
      <c r="F4" s="61" t="s">
        <v>29</v>
      </c>
      <c r="G4" s="61"/>
      <c r="H4" s="61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" s="63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" s="63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3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5"/>
      <c r="N4" s="5"/>
      <c r="O4"/>
      <c r="S4" s="45"/>
    </row>
    <row r="5" spans="1:105" x14ac:dyDescent="0.25">
      <c r="A5" s="61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1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5" s="61" t="e" cm="1">
        <f t="array" ref="C5">_xlfn.XLOOKUP(1,(TablaMeta[CONCAT]=$M$3&amp;$N$3&amp;D1_MAYO_2026[[#This Row],[SUPER]])*(TablaMeta[SEGG]=D1_MAYO_2026[[#This Row],[SEGMENTO]]),TablaMeta[Meta_Asesor])</f>
        <v>#N/A</v>
      </c>
      <c r="D5" s="62"/>
      <c r="E5" s="62" t="str">
        <f>D1_MAYO_2026[[#This Row],[SUPER]]</f>
        <v>VACACIONES</v>
      </c>
      <c r="F5" s="61" t="s">
        <v>18</v>
      </c>
      <c r="G5" s="61"/>
      <c r="H5" s="61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" s="63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" s="63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3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5"/>
      <c r="N5" s="5"/>
      <c r="O5"/>
      <c r="S5" s="45"/>
      <c r="BH5" s="45"/>
    </row>
    <row r="6" spans="1:105" x14ac:dyDescent="0.25">
      <c r="A6" s="65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5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6" s="61" t="e" cm="1">
        <f t="array" ref="C6">_xlfn.XLOOKUP(1,(TablaMeta[CONCAT]=$M$3&amp;$N$3&amp;D1_MAYO_2026[[#This Row],[SUPER]])*(TablaMeta[SEGG]=D1_MAYO_2026[[#This Row],[SEGMENTO]]),TablaMeta[Meta_Asesor])</f>
        <v>#N/A</v>
      </c>
      <c r="D6" s="62"/>
      <c r="E6" s="66" t="str">
        <f>D1_MAYO_2026[[#This Row],[SUPER]]</f>
        <v>VACACIONES</v>
      </c>
      <c r="F6" s="65" t="s">
        <v>48</v>
      </c>
      <c r="G6" s="72"/>
      <c r="H6" s="65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6" s="67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6" s="67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7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5"/>
      <c r="N6" s="5"/>
      <c r="O6"/>
      <c r="S6" s="45"/>
    </row>
    <row r="7" spans="1:105" ht="28.5" x14ac:dyDescent="0.45">
      <c r="A7" s="34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7" s="34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7" s="34" cm="1">
        <f t="array" ref="C7">_xlfn.XLOOKUP(1,(TablaMeta[CONCAT]=$M$3&amp;$N$3&amp;D1_MAYO_2026[[#This Row],[SUPER]])*(TablaMeta[SEGG]=D1_MAYO_2026[[#This Row],[SEGMENTO]]),TablaMeta[Meta_Asesor])</f>
        <v>12000</v>
      </c>
      <c r="D7" s="35">
        <f>IF(D1_MAYO_2026[[#This Row],[RECUPERO]]="VACACIONES","VACACIONES",IFERROR(D1_MAYO_2026[[#This Row],[RECUPERO]]/D1_MAYO_2026[[#This Row],[META]],""))</f>
        <v>0.49616666666666664</v>
      </c>
      <c r="E7" s="35" t="str">
        <f>D1_MAYO_2026[[#This Row],[SUPER]]</f>
        <v>LEONOR</v>
      </c>
      <c r="F7" s="34" t="s">
        <v>631</v>
      </c>
      <c r="G7" s="36">
        <v>5954</v>
      </c>
      <c r="H7" s="34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7" s="60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7" s="60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0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7" s="55"/>
      <c r="M7" s="1"/>
      <c r="N7" s="5"/>
      <c r="O7"/>
      <c r="BR7" t="s">
        <v>626</v>
      </c>
      <c r="BS7" t="s">
        <v>141</v>
      </c>
      <c r="BT7" t="s">
        <v>142</v>
      </c>
      <c r="BU7" t="s">
        <v>143</v>
      </c>
      <c r="BV7" t="s">
        <v>144</v>
      </c>
      <c r="BX7" t="s">
        <v>636</v>
      </c>
      <c r="BY7" s="83"/>
      <c r="BZ7" s="83"/>
      <c r="CA7" s="83"/>
      <c r="CB7" s="83"/>
      <c r="CC7" s="83"/>
      <c r="CD7" s="83" t="s">
        <v>670</v>
      </c>
      <c r="CE7" s="83" t="s">
        <v>668</v>
      </c>
      <c r="CF7" s="83" t="s">
        <v>670</v>
      </c>
      <c r="CG7" s="83" t="s">
        <v>670</v>
      </c>
      <c r="CH7" s="83" t="s">
        <v>670</v>
      </c>
      <c r="CJ7" s="83"/>
      <c r="CK7" s="83" t="s">
        <v>666</v>
      </c>
      <c r="CL7" s="83" t="s">
        <v>666</v>
      </c>
      <c r="CM7" s="83" t="s">
        <v>666</v>
      </c>
      <c r="CN7" s="83" t="s">
        <v>666</v>
      </c>
      <c r="CO7" s="83" t="s">
        <v>666</v>
      </c>
      <c r="CP7" s="83" t="s">
        <v>668</v>
      </c>
      <c r="CQ7" s="83" t="s">
        <v>667</v>
      </c>
      <c r="CR7" s="83" t="s">
        <v>668</v>
      </c>
      <c r="CS7" s="83" t="s">
        <v>669</v>
      </c>
      <c r="CT7" s="83" t="s">
        <v>667</v>
      </c>
      <c r="CU7" s="83" t="s">
        <v>669</v>
      </c>
      <c r="CV7" s="83" t="s">
        <v>1</v>
      </c>
      <c r="CW7" s="83" t="s">
        <v>668</v>
      </c>
      <c r="CX7" s="83" t="s">
        <v>668</v>
      </c>
      <c r="CZ7" s="83"/>
      <c r="DA7" s="83"/>
    </row>
    <row r="8" spans="1:105" x14ac:dyDescent="0.25">
      <c r="A8" s="34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8" s="34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8" s="34" cm="1">
        <f t="array" ref="C8">_xlfn.XLOOKUP(1,(TablaMeta[CONCAT]=$M$3&amp;$N$3&amp;D1_MAYO_2026[[#This Row],[SUPER]])*(TablaMeta[SEGG]=D1_MAYO_2026[[#This Row],[SEGMENTO]]),TablaMeta[Meta_Asesor])</f>
        <v>12000</v>
      </c>
      <c r="D8" s="35">
        <f>IF(D1_MAYO_2026[[#This Row],[RECUPERO]]="VACACIONES","VACACIONES",IFERROR(D1_MAYO_2026[[#This Row],[RECUPERO]]/D1_MAYO_2026[[#This Row],[META]],""))</f>
        <v>0.4325</v>
      </c>
      <c r="E8" s="35" t="str">
        <f>D1_MAYO_2026[[#This Row],[SUPER]]</f>
        <v>LEONOR</v>
      </c>
      <c r="F8" s="34" t="s">
        <v>635</v>
      </c>
      <c r="G8" s="36">
        <v>5190</v>
      </c>
      <c r="H8" s="34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8" s="60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8" s="60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0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8" s="55"/>
      <c r="M8" s="38" t="s">
        <v>87</v>
      </c>
      <c r="N8" s="15" t="s">
        <v>1136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509</v>
      </c>
      <c r="AC8" s="13" t="s">
        <v>512</v>
      </c>
      <c r="AD8" s="13" t="s">
        <v>513</v>
      </c>
      <c r="AE8" s="13" t="s">
        <v>527</v>
      </c>
      <c r="AF8" s="13" t="s">
        <v>531</v>
      </c>
      <c r="AG8" s="13" t="s">
        <v>514</v>
      </c>
      <c r="AH8" s="13" t="s">
        <v>517</v>
      </c>
      <c r="AI8" s="13" t="s">
        <v>518</v>
      </c>
      <c r="AJ8" s="13" t="s">
        <v>528</v>
      </c>
      <c r="AK8" s="13" t="s">
        <v>532</v>
      </c>
      <c r="AL8" s="13" t="s">
        <v>519</v>
      </c>
      <c r="AM8" s="13" t="s">
        <v>523</v>
      </c>
      <c r="AN8" s="14" t="s">
        <v>502</v>
      </c>
      <c r="AO8" s="14" t="s">
        <v>1247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533</v>
      </c>
      <c r="AV8" s="19" t="s">
        <v>503</v>
      </c>
      <c r="AW8" s="19" t="s">
        <v>525</v>
      </c>
      <c r="AX8" s="19" t="s">
        <v>529</v>
      </c>
      <c r="AY8" s="19" t="s">
        <v>504</v>
      </c>
      <c r="AZ8" s="19" t="s">
        <v>507</v>
      </c>
      <c r="BA8" s="19" t="s">
        <v>508</v>
      </c>
      <c r="BB8" s="19" t="s">
        <v>526</v>
      </c>
      <c r="BC8" s="19" t="s">
        <v>530</v>
      </c>
      <c r="BD8" s="19" t="s">
        <v>509</v>
      </c>
      <c r="BE8" s="19" t="s">
        <v>512</v>
      </c>
      <c r="BF8" s="19" t="s">
        <v>513</v>
      </c>
      <c r="BG8" s="19" t="s">
        <v>527</v>
      </c>
      <c r="BH8" s="19" t="s">
        <v>531</v>
      </c>
      <c r="BI8" s="19" t="s">
        <v>514</v>
      </c>
      <c r="BJ8" s="19" t="s">
        <v>517</v>
      </c>
      <c r="BK8" s="19" t="s">
        <v>518</v>
      </c>
      <c r="BL8" s="19" t="s">
        <v>528</v>
      </c>
      <c r="BM8" s="19" t="s">
        <v>532</v>
      </c>
      <c r="BN8" s="19" t="s">
        <v>519</v>
      </c>
      <c r="BO8" s="19" t="s">
        <v>523</v>
      </c>
      <c r="BP8" s="18" t="s">
        <v>134</v>
      </c>
      <c r="BR8" s="73" t="s">
        <v>627</v>
      </c>
      <c r="BS8" s="73" t="s">
        <v>533</v>
      </c>
      <c r="BT8" s="73" t="s">
        <v>503</v>
      </c>
      <c r="BU8" s="73" t="s">
        <v>525</v>
      </c>
      <c r="BV8" s="73" t="s">
        <v>529</v>
      </c>
      <c r="BX8" t="s">
        <v>640</v>
      </c>
      <c r="BY8" t="s">
        <v>641</v>
      </c>
      <c r="BZ8" t="s">
        <v>642</v>
      </c>
      <c r="CA8" t="s">
        <v>643</v>
      </c>
      <c r="CB8" t="s">
        <v>644</v>
      </c>
      <c r="CC8" t="s">
        <v>671</v>
      </c>
      <c r="CD8" t="s">
        <v>645</v>
      </c>
      <c r="CE8" t="s">
        <v>646</v>
      </c>
      <c r="CF8" t="s">
        <v>647</v>
      </c>
      <c r="CG8" t="s">
        <v>648</v>
      </c>
      <c r="CH8" t="s">
        <v>649</v>
      </c>
      <c r="CI8" t="s">
        <v>650</v>
      </c>
      <c r="CJ8" t="s">
        <v>651</v>
      </c>
      <c r="CK8" t="s">
        <v>652</v>
      </c>
      <c r="CL8" t="s">
        <v>653</v>
      </c>
      <c r="CM8" t="s">
        <v>654</v>
      </c>
      <c r="CN8" t="s">
        <v>655</v>
      </c>
      <c r="CO8" t="s">
        <v>656</v>
      </c>
      <c r="CP8" t="s">
        <v>657</v>
      </c>
      <c r="CQ8" t="s">
        <v>658</v>
      </c>
      <c r="CR8" t="s">
        <v>659</v>
      </c>
      <c r="CS8" t="s">
        <v>672</v>
      </c>
      <c r="CT8" t="s">
        <v>660</v>
      </c>
      <c r="CU8" t="s">
        <v>661</v>
      </c>
      <c r="CV8" t="s">
        <v>663</v>
      </c>
      <c r="CW8" t="s">
        <v>664</v>
      </c>
      <c r="CX8" t="s">
        <v>665</v>
      </c>
      <c r="CY8" t="s">
        <v>662</v>
      </c>
    </row>
    <row r="9" spans="1:105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9" s="34" cm="1">
        <f t="array" ref="C9">_xlfn.XLOOKUP(1,(TablaMeta[CONCAT]=$M$3&amp;$N$3&amp;D1_MAYO_2026[[#This Row],[SUPER]])*(TablaMeta[SEGG]=D1_MAYO_2026[[#This Row],[SEGMENTO]]),TablaMeta[Meta_Asesor])</f>
        <v>12000</v>
      </c>
      <c r="D9" s="35">
        <f>IF(D1_MAYO_2026[[#This Row],[RECUPERO]]="VACACIONES","VACACIONES",IFERROR(D1_MAYO_2026[[#This Row],[RECUPERO]]/D1_MAYO_2026[[#This Row],[META]],""))</f>
        <v>0.40833333333333333</v>
      </c>
      <c r="E9" s="35" t="str">
        <f>D1_MAYO_2026[[#This Row],[SUPER]]</f>
        <v>LEONOR</v>
      </c>
      <c r="F9" s="34" t="s">
        <v>634</v>
      </c>
      <c r="G9" s="36">
        <v>4900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9" s="60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9" s="60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0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9" s="55"/>
      <c r="M9" s="5">
        <f>DATA_MAYO_2026[[#This Row],[RECUPERO]]/DATA_MAYO_2026[[#This Row],[META]]</f>
        <v>0.10346666666666667</v>
      </c>
      <c r="N9" s="5">
        <f>6-ROUNDUP(_xlfn.RANK.EQ(DATA_MAYO_2026[[#This Row],[AL_AC]],DATA_MAYO_2026[AL_AC],0)/(COUNTA(DATA_MAYO_2026[AL_AC])/5),0)</f>
        <v>2</v>
      </c>
      <c r="O9" s="54" t="str">
        <f>IFERROR(VLOOKUP(DATA_MAYO_2026[[#This Row],[ASER_]],$B:$G,4,0),"")</f>
        <v>JORGE</v>
      </c>
      <c r="P9" s="6">
        <f>VLOOKUP(DATA_MAYO_2026[[#This Row],[ASER_]],D1_MAYO_2026[[ASESOR_CRR]:[RECUPERO]],6,0)</f>
        <v>6984</v>
      </c>
      <c r="Q9" s="6">
        <f>VLOOKUP(DATA_MAYO_2026[[#This Row],[ASER_]],D1_MAYO_2026[[ASESOR_CRR]:[META]],2,0)</f>
        <v>67500</v>
      </c>
      <c r="R9" t="s">
        <v>76</v>
      </c>
      <c r="S9">
        <v>0</v>
      </c>
      <c r="T9">
        <v>1034</v>
      </c>
      <c r="U9">
        <v>0</v>
      </c>
      <c r="V9">
        <v>0</v>
      </c>
      <c r="W9">
        <v>1950</v>
      </c>
      <c r="X9">
        <v>0</v>
      </c>
      <c r="Y9">
        <v>0</v>
      </c>
      <c r="Z9">
        <v>0</v>
      </c>
      <c r="AA9">
        <v>0</v>
      </c>
      <c r="AB9">
        <v>4000</v>
      </c>
      <c r="AC9">
        <v>0</v>
      </c>
      <c r="AN9" s="54"/>
      <c r="AO9" s="54">
        <f>SUM(DATA_MAYO_2026[[#This Row],[15]:[30]])</f>
        <v>0</v>
      </c>
      <c r="AQ9" s="10">
        <f>SUMIFS(TablaMeta[Meta_Equipo],TablaMeta[CONCAT],$M$3&amp;$N$3&amp;DITE_MAYO_2026[[#This Row],[SUPER]])</f>
        <v>554897</v>
      </c>
      <c r="AR9" s="10">
        <f>MAX(DITE_MAYO_2026[[#This Row],[SUPER]:[CARTERA]])</f>
        <v>180806</v>
      </c>
      <c r="AS9" s="16">
        <f>IFERROR(DITE_MAYO_2026[[#This Row],[RECUPERO SUPERVISOR]]/DITE_MAYO_2026[[#This Row],[META SUPER]],"")</f>
        <v>0.32583704723579332</v>
      </c>
      <c r="AT9" s="10" t="s">
        <v>3</v>
      </c>
      <c r="AU9" s="46">
        <v>9665</v>
      </c>
      <c r="AV9" s="46">
        <v>51987</v>
      </c>
      <c r="AW9" s="46">
        <v>62160</v>
      </c>
      <c r="AX9" s="46">
        <v>70560</v>
      </c>
      <c r="AY9" s="46">
        <v>82770</v>
      </c>
      <c r="AZ9" s="46">
        <v>98370</v>
      </c>
      <c r="BA9" s="46">
        <v>118370</v>
      </c>
      <c r="BB9" s="46">
        <v>124650</v>
      </c>
      <c r="BC9" s="46">
        <v>136637</v>
      </c>
      <c r="BD9" s="46">
        <v>161431</v>
      </c>
      <c r="BE9" s="46">
        <v>180806</v>
      </c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10" t="str" cm="1">
        <f t="array" ref="BP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R9" t="s">
        <v>3</v>
      </c>
      <c r="BS9" t="s">
        <v>3</v>
      </c>
      <c r="BT9" t="s">
        <v>3</v>
      </c>
      <c r="BU9" t="s">
        <v>3</v>
      </c>
      <c r="BV9" t="s">
        <v>3</v>
      </c>
      <c r="BX9" s="45" t="s">
        <v>637</v>
      </c>
      <c r="BY9" s="45" t="s">
        <v>125</v>
      </c>
      <c r="BZ9" s="45" t="s">
        <v>109</v>
      </c>
      <c r="CA9" s="45">
        <v>46174</v>
      </c>
      <c r="CB9" s="45">
        <v>1</v>
      </c>
      <c r="CC9" s="45">
        <v>1</v>
      </c>
      <c r="CD9" s="45"/>
      <c r="CE9" s="45">
        <v>1</v>
      </c>
      <c r="CF9" s="45"/>
      <c r="CG9" s="45">
        <v>3.7037037037037035E-4</v>
      </c>
      <c r="CH9" s="45">
        <v>3.7037037037037035E-4</v>
      </c>
      <c r="CI9">
        <v>0.25026620370370373</v>
      </c>
      <c r="CJ9">
        <v>7.5474537037037034E-2</v>
      </c>
      <c r="CK9">
        <v>80</v>
      </c>
      <c r="CL9">
        <v>110</v>
      </c>
      <c r="CM9">
        <v>26</v>
      </c>
      <c r="CN9">
        <v>1.423076923</v>
      </c>
      <c r="CO9">
        <v>24031</v>
      </c>
      <c r="CP9">
        <v>0.32500000000000001</v>
      </c>
      <c r="CQ9">
        <v>6</v>
      </c>
      <c r="CR9">
        <v>0.23080000000000001</v>
      </c>
      <c r="CS9">
        <v>3052</v>
      </c>
      <c r="CT9">
        <v>509</v>
      </c>
      <c r="CX9">
        <v>84</v>
      </c>
    </row>
    <row r="10" spans="1:105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10" s="34" cm="1">
        <f t="array" ref="C10">_xlfn.XLOOKUP(1,(TablaMeta[CONCAT]=$M$3&amp;$N$3&amp;D1_MAYO_2026[[#This Row],[SUPER]])*(TablaMeta[SEGG]=D1_MAYO_2026[[#This Row],[SEGMENTO]]),TablaMeta[Meta_Asesor])</f>
        <v>12000</v>
      </c>
      <c r="D10" s="35">
        <f>IF(D1_MAYO_2026[[#This Row],[RECUPERO]]="VACACIONES","VACACIONES",IFERROR(D1_MAYO_2026[[#This Row],[RECUPERO]]/D1_MAYO_2026[[#This Row],[META]],""))</f>
        <v>0.30416666666666664</v>
      </c>
      <c r="E10" s="35" t="str">
        <f>D1_MAYO_2026[[#This Row],[SUPER]]</f>
        <v>LEONOR</v>
      </c>
      <c r="F10" t="s">
        <v>603</v>
      </c>
      <c r="G10" s="3">
        <v>3650</v>
      </c>
      <c r="H10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10" s="55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10" s="55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0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0" s="55"/>
      <c r="M10" s="5">
        <f>DATA_MAYO_2026[[#This Row],[RECUPERO]]/DATA_MAYO_2026[[#This Row],[META]]</f>
        <v>3.5703703703703703E-2</v>
      </c>
      <c r="N10" s="5">
        <f>6-ROUNDUP(_xlfn.RANK.EQ(DATA_MAYO_2026[[#This Row],[AL_AC]],DATA_MAYO_2026[AL_AC],0)/(COUNTA(DATA_MAYO_2026[AL_AC])/5),0)</f>
        <v>1</v>
      </c>
      <c r="O10" s="54" t="str">
        <f>IFERROR(VLOOKUP(DATA_MAYO_2026[[#This Row],[ASER_]],$B:$G,4,0),"")</f>
        <v>JORGE</v>
      </c>
      <c r="P10" s="6">
        <f>VLOOKUP(DATA_MAYO_2026[[#This Row],[ASER_]],D1_MAYO_2026[[ASESOR_CRR]:[RECUPERO]],6,0)</f>
        <v>2410</v>
      </c>
      <c r="Q10" s="6">
        <f>VLOOKUP(DATA_MAYO_2026[[#This Row],[ASER_]],D1_MAYO_2026[[ASESOR_CRR]:[META]],2,0)</f>
        <v>67500</v>
      </c>
      <c r="R10" t="s">
        <v>15</v>
      </c>
      <c r="S10">
        <v>0</v>
      </c>
      <c r="T10">
        <v>0</v>
      </c>
      <c r="U10">
        <v>0</v>
      </c>
      <c r="V10">
        <v>2100</v>
      </c>
      <c r="W10">
        <v>210</v>
      </c>
      <c r="X10">
        <v>0</v>
      </c>
      <c r="Y10">
        <v>0</v>
      </c>
      <c r="Z10">
        <v>0</v>
      </c>
      <c r="AA10">
        <v>0</v>
      </c>
      <c r="AB10">
        <v>100</v>
      </c>
      <c r="AC10">
        <v>0</v>
      </c>
      <c r="AN10" s="54"/>
      <c r="AO10" s="54">
        <f>SUM(DATA_MAYO_2026[[#This Row],[15]:[30]])</f>
        <v>0</v>
      </c>
      <c r="AQ10" s="11">
        <f>SUMIFS(TablaMeta[Meta_Equipo],TablaMeta[CONCAT],$M$3&amp;$N$3&amp;DITE_MAYO_2026[[#This Row],[SUPER]])</f>
        <v>320861</v>
      </c>
      <c r="AR10" s="11">
        <f>MAX(DITE_MAYO_2026[[#This Row],[SUPER]:[CARTERA]])</f>
        <v>160690</v>
      </c>
      <c r="AS10" s="17">
        <f>IFERROR(DITE_MAYO_2026[[#This Row],[RECUPERO SUPERVISOR]]/DITE_MAYO_2026[[#This Row],[META SUPER]],"")</f>
        <v>0.50080876142628739</v>
      </c>
      <c r="AT10" s="11" t="s">
        <v>6</v>
      </c>
      <c r="AU10" s="46">
        <v>4425</v>
      </c>
      <c r="AV10" s="46">
        <v>26245</v>
      </c>
      <c r="AW10" s="46">
        <v>31740</v>
      </c>
      <c r="AX10" s="46">
        <v>47020</v>
      </c>
      <c r="AY10" s="46">
        <v>60150</v>
      </c>
      <c r="AZ10" s="46">
        <v>89750</v>
      </c>
      <c r="BA10" s="46">
        <v>93700</v>
      </c>
      <c r="BB10" s="46">
        <v>97595</v>
      </c>
      <c r="BC10" s="46">
        <v>100295</v>
      </c>
      <c r="BD10" s="46">
        <v>126245</v>
      </c>
      <c r="BE10" s="46">
        <v>160690</v>
      </c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11" t="str" cm="1">
        <f t="array" ref="BP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R10" t="s">
        <v>6</v>
      </c>
      <c r="BS10" t="s">
        <v>6</v>
      </c>
      <c r="BT10" t="s">
        <v>6</v>
      </c>
      <c r="BU10" t="s">
        <v>6</v>
      </c>
      <c r="BV10" t="s">
        <v>6</v>
      </c>
      <c r="BX10" s="45" t="s">
        <v>637</v>
      </c>
      <c r="BY10" s="45" t="s">
        <v>125</v>
      </c>
      <c r="BZ10" s="45" t="s">
        <v>109</v>
      </c>
      <c r="CA10" s="45">
        <v>46175</v>
      </c>
      <c r="CB10" s="45">
        <v>1</v>
      </c>
      <c r="CC10" s="45">
        <v>1</v>
      </c>
      <c r="CD10" s="45"/>
      <c r="CE10" s="45">
        <v>1</v>
      </c>
      <c r="CF10" s="45"/>
      <c r="CG10" s="45">
        <v>0</v>
      </c>
      <c r="CH10" s="45">
        <v>0</v>
      </c>
      <c r="CI10">
        <v>0.22430555555555556</v>
      </c>
      <c r="CJ10">
        <v>8.637731481481481E-2</v>
      </c>
      <c r="CK10">
        <v>87</v>
      </c>
      <c r="CL10">
        <v>171</v>
      </c>
      <c r="CM10">
        <v>19</v>
      </c>
      <c r="CN10">
        <v>1.5263157890000001</v>
      </c>
      <c r="CO10">
        <v>24458</v>
      </c>
      <c r="CP10">
        <v>0.21840000000000001</v>
      </c>
      <c r="CX10">
        <v>84</v>
      </c>
    </row>
    <row r="11" spans="1:105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11" s="34" cm="1">
        <f t="array" ref="C11">_xlfn.XLOOKUP(1,(TablaMeta[CONCAT]=$M$3&amp;$N$3&amp;D1_MAYO_2026[[#This Row],[SUPER]])*(TablaMeta[SEGG]=D1_MAYO_2026[[#This Row],[SEGMENTO]]),TablaMeta[Meta_Asesor])</f>
        <v>12000</v>
      </c>
      <c r="D11" s="35">
        <f>IF(D1_MAYO_2026[[#This Row],[RECUPERO]]="VACACIONES","VACACIONES",IFERROR(D1_MAYO_2026[[#This Row],[RECUPERO]]/D1_MAYO_2026[[#This Row],[META]],""))</f>
        <v>0.23125000000000001</v>
      </c>
      <c r="E11" s="35" t="str">
        <f>D1_MAYO_2026[[#This Row],[SUPER]]</f>
        <v>LEONOR</v>
      </c>
      <c r="F11" t="s">
        <v>55</v>
      </c>
      <c r="G11" s="3">
        <v>2775</v>
      </c>
      <c r="H11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11" s="55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11" s="55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55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1" s="55"/>
      <c r="M11" s="5">
        <f>DATA_MAYO_2026[[#This Row],[RECUPERO]]/DATA_MAYO_2026[[#This Row],[META]]</f>
        <v>9.7170370370370365E-2</v>
      </c>
      <c r="N11" s="5">
        <f>6-ROUNDUP(_xlfn.RANK.EQ(DATA_MAYO_2026[[#This Row],[AL_AC]],DATA_MAYO_2026[AL_AC],0)/(COUNTA(DATA_MAYO_2026[AL_AC])/5),0)</f>
        <v>2</v>
      </c>
      <c r="O11" s="54" t="str">
        <f>IFERROR(VLOOKUP(DATA_MAYO_2026[[#This Row],[ASER_]],$B:$G,4,0),"")</f>
        <v>JORGE</v>
      </c>
      <c r="P11" s="6">
        <f>VLOOKUP(DATA_MAYO_2026[[#This Row],[ASER_]],D1_MAYO_2026[[ASESOR_CRR]:[RECUPERO]],6,0)</f>
        <v>6559</v>
      </c>
      <c r="Q11" s="6">
        <f>VLOOKUP(DATA_MAYO_2026[[#This Row],[ASER_]],D1_MAYO_2026[[ASESOR_CRR]:[META]],2,0)</f>
        <v>67500</v>
      </c>
      <c r="R11" t="s">
        <v>65</v>
      </c>
      <c r="S11">
        <v>0</v>
      </c>
      <c r="T11">
        <v>0</v>
      </c>
      <c r="U11">
        <v>2281</v>
      </c>
      <c r="V11">
        <v>265</v>
      </c>
      <c r="W11">
        <v>2185</v>
      </c>
      <c r="X11">
        <v>0</v>
      </c>
      <c r="Y11">
        <v>0</v>
      </c>
      <c r="Z11">
        <v>1000</v>
      </c>
      <c r="AA11">
        <v>0</v>
      </c>
      <c r="AB11">
        <v>308</v>
      </c>
      <c r="AC11">
        <v>520</v>
      </c>
      <c r="AN11" s="54"/>
      <c r="AO11" s="54">
        <f>SUM(DATA_MAYO_2026[[#This Row],[15]:[30]])</f>
        <v>520</v>
      </c>
      <c r="AQ11" s="10">
        <f>SUMIFS(TablaMeta[Meta_Equipo],TablaMeta[CONCAT],$M$3&amp;$N$3&amp;DITE_MAYO_2026[[#This Row],[SUPER]])</f>
        <v>537194</v>
      </c>
      <c r="AR11" s="10">
        <f>MAX(DITE_MAYO_2026[[#This Row],[SUPER]:[CARTERA]])</f>
        <v>83066</v>
      </c>
      <c r="AS11" s="16">
        <f>IFERROR(DITE_MAYO_2026[[#This Row],[RECUPERO SUPERVISOR]]/DITE_MAYO_2026[[#This Row],[META SUPER]],"")</f>
        <v>0.15462942624079942</v>
      </c>
      <c r="AT11" s="10" t="s">
        <v>2</v>
      </c>
      <c r="AU11" s="46">
        <v>5000</v>
      </c>
      <c r="AV11" s="46">
        <v>19034</v>
      </c>
      <c r="AW11" s="46">
        <v>31288</v>
      </c>
      <c r="AX11" s="46">
        <v>41953</v>
      </c>
      <c r="AY11" s="46">
        <v>49298</v>
      </c>
      <c r="AZ11" s="46">
        <v>54568</v>
      </c>
      <c r="BA11" s="46">
        <v>56568</v>
      </c>
      <c r="BB11" s="46">
        <v>68568</v>
      </c>
      <c r="BC11" s="46">
        <v>70068</v>
      </c>
      <c r="BD11" s="46">
        <v>74876</v>
      </c>
      <c r="BE11" s="46">
        <v>83066</v>
      </c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10" t="str" cm="1">
        <f t="array" ref="BP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R11" t="s">
        <v>2</v>
      </c>
      <c r="BS11" t="s">
        <v>2</v>
      </c>
      <c r="BT11" t="s">
        <v>2</v>
      </c>
      <c r="BU11" t="s">
        <v>2</v>
      </c>
      <c r="BV11" t="s">
        <v>2</v>
      </c>
      <c r="BX11" s="45" t="s">
        <v>637</v>
      </c>
      <c r="BY11" s="45" t="s">
        <v>125</v>
      </c>
      <c r="BZ11" s="45" t="s">
        <v>109</v>
      </c>
      <c r="CA11" s="45">
        <v>46176</v>
      </c>
      <c r="CB11" s="45">
        <v>1</v>
      </c>
      <c r="CC11" s="45">
        <v>1</v>
      </c>
      <c r="CD11" s="45"/>
      <c r="CE11" s="45">
        <v>1</v>
      </c>
      <c r="CF11" s="45"/>
      <c r="CG11" s="45">
        <v>7.5231481481481482E-4</v>
      </c>
      <c r="CH11" s="45">
        <v>7.5231481481481482E-4</v>
      </c>
      <c r="CI11">
        <v>0.28899305555555554</v>
      </c>
      <c r="CJ11">
        <v>9.6226851851851855E-2</v>
      </c>
      <c r="CK11">
        <v>133</v>
      </c>
      <c r="CL11">
        <v>215</v>
      </c>
      <c r="CM11">
        <v>25</v>
      </c>
      <c r="CN11">
        <v>1.76</v>
      </c>
      <c r="CO11">
        <v>17225</v>
      </c>
      <c r="CP11">
        <v>0.188</v>
      </c>
      <c r="CX11">
        <v>68</v>
      </c>
    </row>
    <row r="12" spans="1:105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KATHERINE QUISPE</v>
      </c>
      <c r="C12" s="34" cm="1">
        <f t="array" ref="C12">_xlfn.XLOOKUP(1,(TablaMeta[CONCAT]=$M$3&amp;$N$3&amp;D1_MAYO_2026[[#This Row],[SUPER]])*(TablaMeta[SEGG]=D1_MAYO_2026[[#This Row],[SEGMENTO]]),TablaMeta[Meta_Asesor])</f>
        <v>12000</v>
      </c>
      <c r="D12" s="35">
        <f>IF(D1_MAYO_2026[[#This Row],[RECUPERO]]="VACACIONES","VACACIONES",IFERROR(D1_MAYO_2026[[#This Row],[RECUPERO]]/D1_MAYO_2026[[#This Row],[META]],""))</f>
        <v>0.17833333333333334</v>
      </c>
      <c r="E12" s="35" t="str">
        <f>D1_MAYO_2026[[#This Row],[SUPER]]</f>
        <v>LEONOR</v>
      </c>
      <c r="F12" t="s">
        <v>630</v>
      </c>
      <c r="G12" s="3">
        <v>2140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72505926</v>
      </c>
      <c r="I12" s="55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46175</v>
      </c>
      <c r="J12" s="55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5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2" s="55"/>
      <c r="M12" s="5">
        <f>DATA_MAYO_2026[[#This Row],[RECUPERO]]/DATA_MAYO_2026[[#This Row],[META]]</f>
        <v>0.2785185185185185</v>
      </c>
      <c r="N12" s="5">
        <f>6-ROUNDUP(_xlfn.RANK.EQ(DATA_MAYO_2026[[#This Row],[AL_AC]],DATA_MAYO_2026[AL_AC],0)/(COUNTA(DATA_MAYO_2026[AL_AC])/5),0)</f>
        <v>3</v>
      </c>
      <c r="O12" s="54" t="str">
        <f>IFERROR(VLOOKUP(DATA_MAYO_2026[[#This Row],[ASER_]],$B:$G,4,0),"")</f>
        <v>JORGE</v>
      </c>
      <c r="P12" s="6">
        <f>VLOOKUP(DATA_MAYO_2026[[#This Row],[ASER_]],D1_MAYO_2026[[ASESOR_CRR]:[RECUPERO]],6,0)</f>
        <v>18800</v>
      </c>
      <c r="Q12" s="6">
        <f>VLOOKUP(DATA_MAYO_2026[[#This Row],[ASER_]],D1_MAYO_2026[[ASESOR_CRR]:[META]],2,0)</f>
        <v>67500</v>
      </c>
      <c r="R12" t="s">
        <v>10</v>
      </c>
      <c r="S12">
        <v>0</v>
      </c>
      <c r="T12">
        <v>0</v>
      </c>
      <c r="U12">
        <v>0</v>
      </c>
      <c r="V12">
        <v>8000</v>
      </c>
      <c r="W12">
        <v>0</v>
      </c>
      <c r="X12">
        <v>0</v>
      </c>
      <c r="Y12">
        <v>600</v>
      </c>
      <c r="Z12">
        <v>8000</v>
      </c>
      <c r="AA12">
        <v>0</v>
      </c>
      <c r="AB12">
        <v>2200</v>
      </c>
      <c r="AC12">
        <v>0</v>
      </c>
      <c r="AN12" s="54"/>
      <c r="AO12" s="54">
        <f>SUM(DATA_MAYO_2026[[#This Row],[15]:[30]])</f>
        <v>0</v>
      </c>
      <c r="AQ12" s="11">
        <f>SUMIFS(TablaMeta[Meta_Equipo],TablaMeta[CONCAT],$M$3&amp;$N$3&amp;DITE_MAYO_2026[[#This Row],[SUPER]])</f>
        <v>292300</v>
      </c>
      <c r="AR12" s="11">
        <f>MAX(DITE_MAYO_2026[[#This Row],[SUPER]:[CARTERA]])</f>
        <v>97161</v>
      </c>
      <c r="AS12" s="17">
        <f>IFERROR(DITE_MAYO_2026[[#This Row],[RECUPERO SUPERVISOR]]/DITE_MAYO_2026[[#This Row],[META SUPER]],"")</f>
        <v>0.33240164214847762</v>
      </c>
      <c r="AT12" s="11" t="s">
        <v>125</v>
      </c>
      <c r="AU12" s="46">
        <v>2000</v>
      </c>
      <c r="AV12" s="46">
        <v>3100</v>
      </c>
      <c r="AW12" s="46">
        <v>11978</v>
      </c>
      <c r="AX12" s="46">
        <v>22667</v>
      </c>
      <c r="AY12" s="46">
        <v>37367</v>
      </c>
      <c r="AZ12" s="46">
        <v>57827</v>
      </c>
      <c r="BA12" s="46">
        <v>64827</v>
      </c>
      <c r="BB12" s="46">
        <v>69487</v>
      </c>
      <c r="BC12" s="46">
        <v>74943</v>
      </c>
      <c r="BD12" s="46">
        <v>84143</v>
      </c>
      <c r="BE12" s="46">
        <v>97161</v>
      </c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11" t="s">
        <v>158</v>
      </c>
      <c r="BR12" t="s">
        <v>7</v>
      </c>
      <c r="BS12" t="s">
        <v>7</v>
      </c>
      <c r="BT12" t="s">
        <v>7</v>
      </c>
      <c r="BU12" t="s">
        <v>604</v>
      </c>
      <c r="BV12" t="s">
        <v>7</v>
      </c>
      <c r="BX12" s="45" t="s">
        <v>637</v>
      </c>
      <c r="BY12" s="45" t="s">
        <v>125</v>
      </c>
      <c r="BZ12" s="45" t="s">
        <v>41</v>
      </c>
      <c r="CA12" s="45">
        <v>46174</v>
      </c>
      <c r="CB12" s="45">
        <v>1</v>
      </c>
      <c r="CC12" s="45">
        <v>1</v>
      </c>
      <c r="CD12" s="45"/>
      <c r="CE12" s="45">
        <v>1</v>
      </c>
      <c r="CF12" s="45"/>
      <c r="CG12" s="45">
        <v>4.1666666666666669E-4</v>
      </c>
      <c r="CH12" s="45">
        <v>4.1666666666666669E-4</v>
      </c>
      <c r="CI12">
        <v>0.17571759259259259</v>
      </c>
      <c r="CJ12">
        <v>0.14400462962962962</v>
      </c>
      <c r="CK12">
        <v>67</v>
      </c>
      <c r="CL12">
        <v>97</v>
      </c>
      <c r="CM12">
        <v>19</v>
      </c>
      <c r="CN12">
        <v>1.5263157890000001</v>
      </c>
      <c r="CO12">
        <v>17527</v>
      </c>
      <c r="CP12">
        <v>0.28360000000000002</v>
      </c>
      <c r="CQ12">
        <v>1</v>
      </c>
      <c r="CR12">
        <v>5.2600000000000001E-2</v>
      </c>
      <c r="CS12">
        <v>6035</v>
      </c>
      <c r="CT12">
        <v>6035</v>
      </c>
      <c r="CX12">
        <v>70</v>
      </c>
    </row>
    <row r="13" spans="1:105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13" s="34" cm="1">
        <f t="array" ref="C13">_xlfn.XLOOKUP(1,(TablaMeta[CONCAT]=$M$3&amp;$N$3&amp;D1_MAYO_2026[[#This Row],[SUPER]])*(TablaMeta[SEGG]=D1_MAYO_2026[[#This Row],[SEGMENTO]]),TablaMeta[Meta_Asesor])</f>
        <v>12000</v>
      </c>
      <c r="D13" s="35">
        <f>IF(D1_MAYO_2026[[#This Row],[RECUPERO]]="VACACIONES","VACACIONES",IFERROR(D1_MAYO_2026[[#This Row],[RECUPERO]]/D1_MAYO_2026[[#This Row],[META]],""))</f>
        <v>0.13916666666666666</v>
      </c>
      <c r="E13" s="35" t="str">
        <f>D1_MAYO_2026[[#This Row],[SUPER]]</f>
        <v>LEONOR</v>
      </c>
      <c r="F13" t="s">
        <v>49</v>
      </c>
      <c r="G13" s="3">
        <v>1670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13" s="55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13" s="55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5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3" s="55"/>
      <c r="M13" s="5">
        <f>DATA_MAYO_2026[[#This Row],[RECUPERO]]/DATA_MAYO_2026[[#This Row],[META]]</f>
        <v>4.3703703703703703E-2</v>
      </c>
      <c r="N13" s="5">
        <f>6-ROUNDUP(_xlfn.RANK.EQ(DATA_MAYO_2026[[#This Row],[AL_AC]],DATA_MAYO_2026[AL_AC],0)/(COUNTA(DATA_MAYO_2026[AL_AC])/5),0)</f>
        <v>1</v>
      </c>
      <c r="O13" s="54" t="str">
        <f>IFERROR(VLOOKUP(DATA_MAYO_2026[[#This Row],[ASER_]],$B:$G,4,0),"")</f>
        <v>JORGE</v>
      </c>
      <c r="P13" s="6">
        <f>VLOOKUP(DATA_MAYO_2026[[#This Row],[ASER_]],D1_MAYO_2026[[ASESOR_CRR]:[RECUPERO]],6,0)</f>
        <v>2950</v>
      </c>
      <c r="Q13" s="6">
        <f>VLOOKUP(DATA_MAYO_2026[[#This Row],[ASER_]],D1_MAYO_2026[[ASESOR_CRR]:[META]],2,0)</f>
        <v>67500</v>
      </c>
      <c r="R13" t="s">
        <v>24</v>
      </c>
      <c r="S13" s="47">
        <v>0</v>
      </c>
      <c r="T13">
        <v>100</v>
      </c>
      <c r="U13">
        <v>350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500</v>
      </c>
      <c r="AC13">
        <v>2000</v>
      </c>
      <c r="AN13" s="54"/>
      <c r="AO13" s="54">
        <f>SUM(DATA_MAYO_2026[[#This Row],[15]:[30]])</f>
        <v>2000</v>
      </c>
      <c r="AQ13" s="10">
        <f>SUMIFS(TablaMeta[Meta_Equipo],TablaMeta[CONCAT],$M$3&amp;$N$3&amp;DITE_MAYO_2026[[#This Row],[SUPER]])</f>
        <v>143766</v>
      </c>
      <c r="AR13" s="10">
        <f>MAX(DITE_MAYO_2026[[#This Row],[SUPER]:[CARTERA]])</f>
        <v>40956</v>
      </c>
      <c r="AS13" s="16">
        <f>IFERROR(DITE_MAYO_2026[[#This Row],[RECUPERO SUPERVISOR]]/DITE_MAYO_2026[[#This Row],[META SUPER]],"")</f>
        <v>0.2848795960101832</v>
      </c>
      <c r="AT13" s="10" t="s">
        <v>7</v>
      </c>
      <c r="AU13" s="46">
        <v>1620</v>
      </c>
      <c r="AV13" s="46">
        <v>3473</v>
      </c>
      <c r="AW13" s="45">
        <v>5833</v>
      </c>
      <c r="AX13" s="46">
        <v>10538</v>
      </c>
      <c r="AY13" s="46">
        <v>11350</v>
      </c>
      <c r="AZ13" s="46">
        <v>13356</v>
      </c>
      <c r="BA13" s="46">
        <v>20516</v>
      </c>
      <c r="BB13" s="45">
        <v>25226</v>
      </c>
      <c r="BC13" s="46">
        <v>27116</v>
      </c>
      <c r="BD13" s="46">
        <v>35932</v>
      </c>
      <c r="BE13" s="46">
        <v>40956</v>
      </c>
      <c r="BF13" s="45"/>
      <c r="BG13" s="46"/>
      <c r="BH13" s="46"/>
      <c r="BI13" s="46"/>
      <c r="BJ13" s="46"/>
      <c r="BK13" s="46"/>
      <c r="BL13" s="46"/>
      <c r="BM13" s="46"/>
      <c r="BN13" s="46"/>
      <c r="BO13" s="46"/>
      <c r="BP13" s="10" t="str" cm="1">
        <f t="array" ref="BP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</v>
      </c>
      <c r="BR13" t="s">
        <v>125</v>
      </c>
      <c r="BS13" t="s">
        <v>125</v>
      </c>
      <c r="BT13" t="s">
        <v>125</v>
      </c>
      <c r="BU13" t="s">
        <v>7</v>
      </c>
      <c r="BV13" t="s">
        <v>125</v>
      </c>
      <c r="BX13" s="45" t="s">
        <v>637</v>
      </c>
      <c r="BY13" s="45" t="s">
        <v>125</v>
      </c>
      <c r="BZ13" s="45" t="s">
        <v>41</v>
      </c>
      <c r="CA13" s="45">
        <v>46175</v>
      </c>
      <c r="CB13" s="45">
        <v>1</v>
      </c>
      <c r="CC13" s="45">
        <v>1</v>
      </c>
      <c r="CD13" s="45"/>
      <c r="CE13" s="45">
        <v>1</v>
      </c>
      <c r="CF13" s="45"/>
      <c r="CG13" s="45">
        <v>2.4305555555555555E-4</v>
      </c>
      <c r="CH13" s="45">
        <v>2.4305555555555555E-4</v>
      </c>
      <c r="CI13">
        <v>0.20096064814814815</v>
      </c>
      <c r="CJ13">
        <v>8.2268518518518519E-2</v>
      </c>
      <c r="CK13">
        <v>70</v>
      </c>
      <c r="CL13">
        <v>153</v>
      </c>
      <c r="CM13">
        <v>18</v>
      </c>
      <c r="CN13">
        <v>1.8333333329999999</v>
      </c>
      <c r="CO13">
        <v>23749</v>
      </c>
      <c r="CP13">
        <v>0.2571</v>
      </c>
      <c r="CX13">
        <v>84</v>
      </c>
    </row>
    <row r="14" spans="1:105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14" s="34" cm="1">
        <f t="array" ref="C14">_xlfn.XLOOKUP(1,(TablaMeta[CONCAT]=$M$3&amp;$N$3&amp;D1_MAYO_2026[[#This Row],[SUPER]])*(TablaMeta[SEGG]=D1_MAYO_2026[[#This Row],[SEGMENTO]]),TablaMeta[Meta_Asesor])</f>
        <v>12000</v>
      </c>
      <c r="D14" s="35">
        <f>IF(D1_MAYO_2026[[#This Row],[RECUPERO]]="VACACIONES","VACACIONES",IFERROR(D1_MAYO_2026[[#This Row],[RECUPERO]]/D1_MAYO_2026[[#This Row],[META]],""))</f>
        <v>0.13125000000000001</v>
      </c>
      <c r="E14" s="35" t="str">
        <f>D1_MAYO_2026[[#This Row],[SUPER]]</f>
        <v>LEONOR</v>
      </c>
      <c r="F14" t="s">
        <v>77</v>
      </c>
      <c r="G14" s="3">
        <v>1575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14" s="55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14" s="55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5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4" s="55"/>
      <c r="M14" s="5">
        <f>DATA_MAYO_2026[[#This Row],[RECUPERO]]/DATA_MAYO_2026[[#This Row],[META]]</f>
        <v>0.36992592592592594</v>
      </c>
      <c r="N14" s="5">
        <f>6-ROUNDUP(_xlfn.RANK.EQ(DATA_MAYO_2026[[#This Row],[AL_AC]],DATA_MAYO_2026[AL_AC],0)/(COUNTA(DATA_MAYO_2026[AL_AC])/5),0)</f>
        <v>4</v>
      </c>
      <c r="O14" s="54" t="str">
        <f>IFERROR(VLOOKUP(DATA_MAYO_2026[[#This Row],[ASER_]],$B:$G,4,0),"")</f>
        <v>JORGE</v>
      </c>
      <c r="P14" s="6">
        <f>VLOOKUP(DATA_MAYO_2026[[#This Row],[ASER_]],D1_MAYO_2026[[ASESOR_CRR]:[RECUPERO]],6,0)</f>
        <v>24970</v>
      </c>
      <c r="Q14" s="6">
        <f>VLOOKUP(DATA_MAYO_2026[[#This Row],[ASER_]],D1_MAYO_2026[[ASESOR_CRR]:[META]],2,0)</f>
        <v>67500</v>
      </c>
      <c r="R14" t="s">
        <v>13</v>
      </c>
      <c r="S14" s="47">
        <v>5000</v>
      </c>
      <c r="T14">
        <v>7000</v>
      </c>
      <c r="U14">
        <v>2700</v>
      </c>
      <c r="V14">
        <v>0</v>
      </c>
      <c r="W14">
        <v>3000</v>
      </c>
      <c r="X14">
        <v>4970</v>
      </c>
      <c r="Y14">
        <v>0</v>
      </c>
      <c r="Z14">
        <v>2300</v>
      </c>
      <c r="AA14">
        <v>0</v>
      </c>
      <c r="AB14">
        <v>0</v>
      </c>
      <c r="AC14">
        <v>0</v>
      </c>
      <c r="AN14" s="54"/>
      <c r="AO14" s="54">
        <f>SUM(DATA_MAYO_2026[[#This Row],[15]:[30]])</f>
        <v>0</v>
      </c>
      <c r="BX14" s="45" t="s">
        <v>637</v>
      </c>
      <c r="BY14" s="45" t="s">
        <v>125</v>
      </c>
      <c r="BZ14" s="45" t="s">
        <v>41</v>
      </c>
      <c r="CA14" s="45">
        <v>46176</v>
      </c>
      <c r="CB14" s="45">
        <v>1</v>
      </c>
      <c r="CC14" s="45">
        <v>1</v>
      </c>
      <c r="CD14" s="45"/>
      <c r="CE14" s="45">
        <v>1</v>
      </c>
      <c r="CF14" s="45"/>
      <c r="CG14" s="45">
        <v>3.4722222222222224E-4</v>
      </c>
      <c r="CH14" s="45">
        <v>3.4722222222222224E-4</v>
      </c>
      <c r="CI14">
        <v>0.2434837962962963</v>
      </c>
      <c r="CJ14">
        <v>0.13721064814814815</v>
      </c>
      <c r="CK14">
        <v>87</v>
      </c>
      <c r="CL14">
        <v>273</v>
      </c>
      <c r="CM14">
        <v>21</v>
      </c>
      <c r="CN14">
        <v>1.7619047619999999</v>
      </c>
      <c r="CO14">
        <v>24193</v>
      </c>
      <c r="CP14">
        <v>0.2414</v>
      </c>
      <c r="CX14">
        <v>68</v>
      </c>
    </row>
    <row r="15" spans="1:105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15" s="34" cm="1">
        <f t="array" ref="C15">_xlfn.XLOOKUP(1,(TablaMeta[CONCAT]=$M$3&amp;$N$3&amp;D1_MAYO_2026[[#This Row],[SUPER]])*(TablaMeta[SEGG]=D1_MAYO_2026[[#This Row],[SEGMENTO]]),TablaMeta[Meta_Asesor])</f>
        <v>12000</v>
      </c>
      <c r="D15" s="35">
        <f>IF(D1_MAYO_2026[[#This Row],[RECUPERO]]="VACACIONES","VACACIONES",IFERROR(D1_MAYO_2026[[#This Row],[RECUPERO]]/D1_MAYO_2026[[#This Row],[META]],""))</f>
        <v>0.11166666666666666</v>
      </c>
      <c r="E15" s="35" t="str">
        <f>D1_MAYO_2026[[#This Row],[SUPER]]</f>
        <v>LEONOR</v>
      </c>
      <c r="F15" t="s">
        <v>632</v>
      </c>
      <c r="G15" s="3">
        <v>1340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15" s="55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15" s="55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5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5" s="55"/>
      <c r="M15" s="5">
        <f>DATA_MAYO_2026[[#This Row],[RECUPERO]]/DATA_MAYO_2026[[#This Row],[META]]</f>
        <v>0.26063703703703706</v>
      </c>
      <c r="N15" s="5">
        <f>6-ROUNDUP(_xlfn.RANK.EQ(DATA_MAYO_2026[[#This Row],[AL_AC]],DATA_MAYO_2026[AL_AC],0)/(COUNTA(DATA_MAYO_2026[AL_AC])/5),0)</f>
        <v>3</v>
      </c>
      <c r="O15" s="54" t="str">
        <f>IFERROR(VLOOKUP(DATA_MAYO_2026[[#This Row],[ASER_]],$B:$G,4,0),"")</f>
        <v>JORGE</v>
      </c>
      <c r="P15" s="6">
        <f>VLOOKUP(DATA_MAYO_2026[[#This Row],[ASER_]],D1_MAYO_2026[[ASESOR_CRR]:[RECUPERO]],6,0)</f>
        <v>17593</v>
      </c>
      <c r="Q15" s="6">
        <f>VLOOKUP(DATA_MAYO_2026[[#This Row],[ASER_]],D1_MAYO_2026[[ASESOR_CRR]:[META]],2,0)</f>
        <v>67500</v>
      </c>
      <c r="R15" t="s">
        <v>25</v>
      </c>
      <c r="S15" s="47">
        <v>0</v>
      </c>
      <c r="T15">
        <v>6000</v>
      </c>
      <c r="U15">
        <v>6623</v>
      </c>
      <c r="V15">
        <v>0</v>
      </c>
      <c r="W15">
        <v>0</v>
      </c>
      <c r="X15">
        <v>300</v>
      </c>
      <c r="Y15" s="45">
        <v>0</v>
      </c>
      <c r="Z15">
        <v>0</v>
      </c>
      <c r="AA15">
        <v>1500</v>
      </c>
      <c r="AB15">
        <v>0</v>
      </c>
      <c r="AC15">
        <v>3170</v>
      </c>
      <c r="AN15" s="54"/>
      <c r="AO15" s="54">
        <f>SUM(DATA_MAYO_2026[[#This Row],[15]:[30]])</f>
        <v>3170</v>
      </c>
      <c r="AZ15" s="45"/>
      <c r="BB15" s="45"/>
      <c r="BC15" s="45"/>
      <c r="BE15" s="45"/>
      <c r="BX15" s="45" t="s">
        <v>637</v>
      </c>
      <c r="BY15" s="45" t="s">
        <v>125</v>
      </c>
      <c r="BZ15" s="45" t="s">
        <v>61</v>
      </c>
      <c r="CA15" s="45">
        <v>46174</v>
      </c>
      <c r="CB15" s="45">
        <v>1</v>
      </c>
      <c r="CC15" s="45">
        <v>1</v>
      </c>
      <c r="CD15" s="45"/>
      <c r="CE15" s="45">
        <v>1</v>
      </c>
      <c r="CF15" s="45"/>
      <c r="CG15" s="45">
        <v>2.0833333333333335E-4</v>
      </c>
      <c r="CH15" s="45">
        <v>2.0833333333333335E-4</v>
      </c>
      <c r="CI15">
        <v>0.26672453703703702</v>
      </c>
      <c r="CJ15">
        <v>5.8252314814814812E-2</v>
      </c>
      <c r="CK15">
        <v>136</v>
      </c>
      <c r="CL15">
        <v>244</v>
      </c>
      <c r="CM15">
        <v>36</v>
      </c>
      <c r="CN15">
        <v>1.5</v>
      </c>
      <c r="CO15">
        <v>23557</v>
      </c>
      <c r="CP15">
        <v>0.26469999999999999</v>
      </c>
      <c r="CQ15">
        <v>7</v>
      </c>
      <c r="CR15">
        <v>0.19439999999999999</v>
      </c>
      <c r="CS15">
        <v>4965</v>
      </c>
      <c r="CT15">
        <v>709</v>
      </c>
      <c r="CU15">
        <v>438</v>
      </c>
      <c r="CV15">
        <v>8.8200000000000001E-2</v>
      </c>
      <c r="CX15">
        <v>80</v>
      </c>
      <c r="CY15">
        <v>438</v>
      </c>
    </row>
    <row r="16" spans="1:105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16" s="34" cm="1">
        <f t="array" ref="C16">_xlfn.XLOOKUP(1,(TablaMeta[CONCAT]=$M$3&amp;$N$3&amp;D1_MAYO_2026[[#This Row],[SUPER]])*(TablaMeta[SEGG]=D1_MAYO_2026[[#This Row],[SEGMENTO]]),TablaMeta[Meta_Asesor])</f>
        <v>12000</v>
      </c>
      <c r="D16" s="35">
        <f>IF(D1_MAYO_2026[[#This Row],[RECUPERO]]="VACACIONES","VACACIONES",IFERROR(D1_MAYO_2026[[#This Row],[RECUPERO]]/D1_MAYO_2026[[#This Row],[META]],""))</f>
        <v>6.433333333333334E-2</v>
      </c>
      <c r="E16" s="35" t="str">
        <f>D1_MAYO_2026[[#This Row],[SUPER]]</f>
        <v>LEONOR</v>
      </c>
      <c r="F16" t="s">
        <v>633</v>
      </c>
      <c r="G16" s="3">
        <v>772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6" s="55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6" s="55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5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6" s="55"/>
      <c r="M16" s="5">
        <f>DATA_MAYO_2026[[#This Row],[RECUPERO]]/DATA_MAYO_2026[[#This Row],[META]]</f>
        <v>3.259259259259259E-2</v>
      </c>
      <c r="N16" s="5">
        <f>6-ROUNDUP(_xlfn.RANK.EQ(DATA_MAYO_2026[[#This Row],[AL_AC]],DATA_MAYO_2026[AL_AC],0)/(COUNTA(DATA_MAYO_2026[AL_AC])/5),0)</f>
        <v>1</v>
      </c>
      <c r="O16" s="54" t="str">
        <f>IFERROR(VLOOKUP(DATA_MAYO_2026[[#This Row],[ASER_]],$B:$G,4,0),"")</f>
        <v>JORGE</v>
      </c>
      <c r="P16" s="6">
        <f>VLOOKUP(DATA_MAYO_2026[[#This Row],[ASER_]],D1_MAYO_2026[[ASESOR_CRR]:[RECUPERO]],6,0)</f>
        <v>2200</v>
      </c>
      <c r="Q16" s="6">
        <f>VLOOKUP(DATA_MAYO_2026[[#This Row],[ASER_]],D1_MAYO_2026[[ASESOR_CRR]:[META]],2,0)</f>
        <v>67500</v>
      </c>
      <c r="R16" t="s">
        <v>81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2000</v>
      </c>
      <c r="Z16">
        <v>0</v>
      </c>
      <c r="AA16">
        <v>0</v>
      </c>
      <c r="AB16">
        <v>200</v>
      </c>
      <c r="AC16">
        <v>0</v>
      </c>
      <c r="AN16" s="54"/>
      <c r="AO16" s="54">
        <f>SUM(DATA_MAYO_2026[[#This Row],[15]:[30]])</f>
        <v>0</v>
      </c>
      <c r="AZ16" s="45"/>
      <c r="BA16" s="45"/>
      <c r="BB16" s="45"/>
      <c r="BC16" s="45"/>
      <c r="BE16" s="45"/>
      <c r="BF16" s="45"/>
      <c r="BG16" s="45"/>
      <c r="BO16" s="45"/>
      <c r="BX16" s="45" t="s">
        <v>637</v>
      </c>
      <c r="BY16" s="45" t="s">
        <v>125</v>
      </c>
      <c r="BZ16" s="45" t="s">
        <v>61</v>
      </c>
      <c r="CA16" s="45">
        <v>46176</v>
      </c>
      <c r="CB16" s="45">
        <v>1</v>
      </c>
      <c r="CC16" s="45">
        <v>1</v>
      </c>
      <c r="CD16" s="45"/>
      <c r="CE16" s="45">
        <v>1</v>
      </c>
      <c r="CF16" s="45"/>
      <c r="CG16" s="45">
        <v>0</v>
      </c>
      <c r="CH16" s="45">
        <v>0</v>
      </c>
      <c r="CI16">
        <v>0.31482638888888886</v>
      </c>
      <c r="CJ16">
        <v>9.1446759259259255E-2</v>
      </c>
      <c r="CK16">
        <v>196</v>
      </c>
      <c r="CL16">
        <v>411</v>
      </c>
      <c r="CM16">
        <v>31</v>
      </c>
      <c r="CN16">
        <v>1.838709677</v>
      </c>
      <c r="CO16">
        <v>42314</v>
      </c>
      <c r="CP16">
        <v>0.15820000000000001</v>
      </c>
      <c r="CX16">
        <v>68</v>
      </c>
    </row>
    <row r="17" spans="1:103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17" s="34" cm="1">
        <f t="array" ref="C17">_xlfn.XLOOKUP(1,(TablaMeta[CONCAT]=$M$3&amp;$N$3&amp;D1_MAYO_2026[[#This Row],[SUPER]])*(TablaMeta[SEGG]=D1_MAYO_2026[[#This Row],[SEGMENTO]]),TablaMeta[Meta_Asesor])</f>
        <v>12000</v>
      </c>
      <c r="D17" s="35">
        <f>IF(D1_MAYO_2026[[#This Row],[RECUPERO]]="VACACIONES","VACACIONES",IFERROR(D1_MAYO_2026[[#This Row],[RECUPERO]]/D1_MAYO_2026[[#This Row],[META]],""))</f>
        <v>1.2500000000000001E-2</v>
      </c>
      <c r="E17" s="35" t="str">
        <f>D1_MAYO_2026[[#This Row],[SUPER]]</f>
        <v>LEONOR</v>
      </c>
      <c r="F17" t="s">
        <v>1154</v>
      </c>
      <c r="G17" s="3">
        <v>150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17" s="55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17" s="55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5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17" s="55"/>
      <c r="M17" s="5">
        <f>DATA_MAYO_2026[[#This Row],[RECUPERO]]/DATA_MAYO_2026[[#This Row],[META]]</f>
        <v>2.6666666666666668E-2</v>
      </c>
      <c r="N17" s="5">
        <f>6-ROUNDUP(_xlfn.RANK.EQ(DATA_MAYO_2026[[#This Row],[AL_AC]],DATA_MAYO_2026[AL_AC],0)/(COUNTA(DATA_MAYO_2026[AL_AC])/5),0)</f>
        <v>1</v>
      </c>
      <c r="O17" s="54" t="str">
        <f>IFERROR(VLOOKUP(DATA_MAYO_2026[[#This Row],[ASER_]],$B:$G,4,0),"")</f>
        <v>JORGE</v>
      </c>
      <c r="P17" s="6">
        <f>VLOOKUP(DATA_MAYO_2026[[#This Row],[ASER_]],D1_MAYO_2026[[ASESOR_CRR]:[RECUPERO]],6,0)</f>
        <v>1800</v>
      </c>
      <c r="Q17" s="6">
        <f>VLOOKUP(DATA_MAYO_2026[[#This Row],[ASER_]],D1_MAYO_2026[[ASESOR_CRR]:[META]],2,0)</f>
        <v>67500</v>
      </c>
      <c r="R17" t="s">
        <v>59</v>
      </c>
      <c r="S17" s="45"/>
      <c r="AC17">
        <v>1800</v>
      </c>
      <c r="AN17" s="54"/>
      <c r="AO17" s="54">
        <f>SUM(DATA_MAYO_2026[[#This Row],[15]:[30]])</f>
        <v>1800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  <c r="BX17" s="45" t="s">
        <v>637</v>
      </c>
      <c r="BY17" s="45" t="s">
        <v>125</v>
      </c>
      <c r="BZ17" s="45" t="s">
        <v>61</v>
      </c>
      <c r="CA17" s="45">
        <v>46178</v>
      </c>
      <c r="CB17" s="45">
        <v>1</v>
      </c>
      <c r="CC17" s="45">
        <v>1</v>
      </c>
      <c r="CD17" s="45"/>
      <c r="CE17" s="45">
        <v>1</v>
      </c>
      <c r="CF17" s="45"/>
      <c r="CG17" s="45">
        <v>1.3888888888888889E-4</v>
      </c>
      <c r="CH17" s="45">
        <v>1.3888888888888889E-4</v>
      </c>
      <c r="CI17">
        <v>0.14957175925925925</v>
      </c>
      <c r="CJ17">
        <v>4.4155092592592593E-2</v>
      </c>
      <c r="CK17">
        <v>47</v>
      </c>
      <c r="CL17">
        <v>99</v>
      </c>
      <c r="CM17">
        <v>9</v>
      </c>
      <c r="CN17">
        <v>1</v>
      </c>
      <c r="CO17">
        <v>20882</v>
      </c>
      <c r="CP17">
        <v>0.1915</v>
      </c>
      <c r="CX17">
        <v>100</v>
      </c>
    </row>
    <row r="18" spans="1:103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18" s="34" cm="1">
        <f t="array" ref="C18">_xlfn.XLOOKUP(1,(TablaMeta[CONCAT]=$M$3&amp;$N$3&amp;D1_MAYO_2026[[#This Row],[SUPER]])*(TablaMeta[SEGG]=D1_MAYO_2026[[#This Row],[SEGMENTO]]),TablaMeta[Meta_Asesor])</f>
        <v>67500</v>
      </c>
      <c r="D18" s="35">
        <f>IF(D1_MAYO_2026[[#This Row],[RECUPERO]]="VACACIONES","VACACIONES",IFERROR(D1_MAYO_2026[[#This Row],[RECUPERO]]/D1_MAYO_2026[[#This Row],[META]],""))</f>
        <v>0.36992592592592594</v>
      </c>
      <c r="E18" s="35" t="str">
        <f>D1_MAYO_2026[[#This Row],[SUPER]]</f>
        <v>JORGE</v>
      </c>
      <c r="F18" t="s">
        <v>13</v>
      </c>
      <c r="G18" s="3">
        <v>24970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18" s="55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18" s="55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5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5"/>
      <c r="M18" s="5">
        <f>DATA_MAYO_2026[[#This Row],[RECUPERO]]/DATA_MAYO_2026[[#This Row],[META]]</f>
        <v>0.13916666666666666</v>
      </c>
      <c r="N18" s="5">
        <f>6-ROUNDUP(_xlfn.RANK.EQ(DATA_MAYO_2026[[#This Row],[AL_AC]],DATA_MAYO_2026[AL_AC],0)/(COUNTA(DATA_MAYO_2026[AL_AC])/5),0)</f>
        <v>2</v>
      </c>
      <c r="O18" s="54" t="str">
        <f>IFERROR(VLOOKUP(DATA_MAYO_2026[[#This Row],[ASER_]],$B:$G,4,0),"")</f>
        <v>LEONOR</v>
      </c>
      <c r="P18" s="6">
        <f>VLOOKUP(DATA_MAYO_2026[[#This Row],[ASER_]],D1_MAYO_2026[[ASESOR_CRR]:[RECUPERO]],6,0)</f>
        <v>1670</v>
      </c>
      <c r="Q18" s="6">
        <f>VLOOKUP(DATA_MAYO_2026[[#This Row],[ASER_]],D1_MAYO_2026[[ASESOR_CRR]:[META]],2,0)</f>
        <v>12000</v>
      </c>
      <c r="R18" t="s">
        <v>49</v>
      </c>
      <c r="S18">
        <v>220</v>
      </c>
      <c r="T18">
        <v>0</v>
      </c>
      <c r="U18">
        <v>0</v>
      </c>
      <c r="V18">
        <v>500</v>
      </c>
      <c r="W18">
        <v>0</v>
      </c>
      <c r="X18">
        <v>0</v>
      </c>
      <c r="Y18">
        <v>400</v>
      </c>
      <c r="Z18">
        <v>0</v>
      </c>
      <c r="AA18">
        <v>400</v>
      </c>
      <c r="AB18">
        <v>0</v>
      </c>
      <c r="AC18">
        <v>150</v>
      </c>
      <c r="AN18" s="54"/>
      <c r="AO18" s="54">
        <f>SUM(DATA_MAYO_2026[[#This Row],[15]:[30]])</f>
        <v>150</v>
      </c>
      <c r="BA18" s="47"/>
      <c r="BB18" s="45"/>
      <c r="BC18" s="45"/>
      <c r="BE18" s="45"/>
      <c r="BF18" s="47"/>
      <c r="BG18" s="47"/>
      <c r="BI18" s="45"/>
      <c r="BJ18" s="45"/>
      <c r="BN18" s="45"/>
      <c r="BO18" s="47"/>
      <c r="BX18" s="45" t="s">
        <v>637</v>
      </c>
      <c r="BY18" s="45" t="s">
        <v>125</v>
      </c>
      <c r="BZ18" s="45" t="s">
        <v>80</v>
      </c>
      <c r="CA18" s="45">
        <v>46174</v>
      </c>
      <c r="CB18" s="45">
        <v>1</v>
      </c>
      <c r="CC18" s="45">
        <v>1</v>
      </c>
      <c r="CD18" s="45"/>
      <c r="CE18" s="45">
        <v>1</v>
      </c>
      <c r="CF18" s="45"/>
      <c r="CG18" s="45">
        <v>6.9444444444444444E-5</v>
      </c>
      <c r="CH18" s="45">
        <v>6.9444444444444444E-5</v>
      </c>
      <c r="CI18">
        <v>0.17969907407407407</v>
      </c>
      <c r="CJ18">
        <v>0.12446759259259259</v>
      </c>
      <c r="CK18">
        <v>62</v>
      </c>
      <c r="CL18">
        <v>108</v>
      </c>
      <c r="CM18">
        <v>13</v>
      </c>
      <c r="CN18">
        <v>2</v>
      </c>
      <c r="CO18">
        <v>27645</v>
      </c>
      <c r="CP18">
        <v>0.2097</v>
      </c>
      <c r="CQ18">
        <v>5</v>
      </c>
      <c r="CR18">
        <v>0.3846</v>
      </c>
      <c r="CS18">
        <v>4933</v>
      </c>
      <c r="CT18">
        <v>987</v>
      </c>
      <c r="CX18">
        <v>94</v>
      </c>
    </row>
    <row r="19" spans="1:103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19" s="34" cm="1">
        <f t="array" ref="C19">_xlfn.XLOOKUP(1,(TablaMeta[CONCAT]=$M$3&amp;$N$3&amp;D1_MAYO_2026[[#This Row],[SUPER]])*(TablaMeta[SEGG]=D1_MAYO_2026[[#This Row],[SEGMENTO]]),TablaMeta[Meta_Asesor])</f>
        <v>67500</v>
      </c>
      <c r="D19" s="35">
        <f>IF(D1_MAYO_2026[[#This Row],[RECUPERO]]="VACACIONES","VACACIONES",IFERROR(D1_MAYO_2026[[#This Row],[RECUPERO]]/D1_MAYO_2026[[#This Row],[META]],""))</f>
        <v>0.2785185185185185</v>
      </c>
      <c r="E19" s="35" t="str">
        <f>D1_MAYO_2026[[#This Row],[SUPER]]</f>
        <v>JORGE</v>
      </c>
      <c r="F19" t="s">
        <v>10</v>
      </c>
      <c r="G19" s="3">
        <v>18800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9" s="55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9" s="55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5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5"/>
      <c r="M19" s="5">
        <f>DATA_MAYO_2026[[#This Row],[RECUPERO]]/DATA_MAYO_2026[[#This Row],[META]]</f>
        <v>0.30416666666666664</v>
      </c>
      <c r="N19" s="5">
        <f>6-ROUNDUP(_xlfn.RANK.EQ(DATA_MAYO_2026[[#This Row],[AL_AC]],DATA_MAYO_2026[AL_AC],0)/(COUNTA(DATA_MAYO_2026[AL_AC])/5),0)</f>
        <v>3</v>
      </c>
      <c r="O19" s="54" t="str">
        <f>IFERROR(VLOOKUP(DATA_MAYO_2026[[#This Row],[ASER_]],$B:$G,4,0),"")</f>
        <v>LEONOR</v>
      </c>
      <c r="P19" s="6">
        <f>VLOOKUP(DATA_MAYO_2026[[#This Row],[ASER_]],D1_MAYO_2026[[ASESOR_CRR]:[RECUPERO]],6,0)</f>
        <v>3650</v>
      </c>
      <c r="Q19" s="6">
        <f>VLOOKUP(DATA_MAYO_2026[[#This Row],[ASER_]],D1_MAYO_2026[[ASESOR_CRR]:[META]],2,0)</f>
        <v>12000</v>
      </c>
      <c r="R19" t="s">
        <v>600</v>
      </c>
      <c r="S19">
        <v>750</v>
      </c>
      <c r="T19">
        <v>700</v>
      </c>
      <c r="U19">
        <v>0</v>
      </c>
      <c r="V19">
        <v>0</v>
      </c>
      <c r="W19">
        <v>1240</v>
      </c>
      <c r="X19">
        <v>0</v>
      </c>
      <c r="Y19">
        <v>0</v>
      </c>
      <c r="Z19">
        <v>150</v>
      </c>
      <c r="AA19">
        <v>810</v>
      </c>
      <c r="AB19">
        <v>0</v>
      </c>
      <c r="AC19">
        <v>0</v>
      </c>
      <c r="AN19" s="54"/>
      <c r="AO19" s="54">
        <f>SUM(DATA_MAYO_2026[[#This Row],[15]:[30]])</f>
        <v>0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  <c r="BX19" s="45" t="s">
        <v>637</v>
      </c>
      <c r="BY19" s="45" t="s">
        <v>125</v>
      </c>
      <c r="BZ19" s="45" t="s">
        <v>80</v>
      </c>
      <c r="CA19" s="45">
        <v>46175</v>
      </c>
      <c r="CB19" s="45">
        <v>1</v>
      </c>
      <c r="CC19" s="45">
        <v>1</v>
      </c>
      <c r="CD19" s="45"/>
      <c r="CE19" s="45">
        <v>1</v>
      </c>
      <c r="CF19" s="45"/>
      <c r="CG19" s="45">
        <v>1.1574074074074075E-4</v>
      </c>
      <c r="CH19" s="45">
        <v>1.1574074074074075E-4</v>
      </c>
      <c r="CI19">
        <v>0.18714120370370371</v>
      </c>
      <c r="CJ19">
        <v>0.11861111111111111</v>
      </c>
      <c r="CK19">
        <v>59</v>
      </c>
      <c r="CL19">
        <v>119</v>
      </c>
      <c r="CM19">
        <v>19</v>
      </c>
      <c r="CN19">
        <v>1.6315789469999999</v>
      </c>
      <c r="CO19">
        <v>34738</v>
      </c>
      <c r="CP19">
        <v>0.32200000000000001</v>
      </c>
      <c r="CX19">
        <v>84</v>
      </c>
    </row>
    <row r="20" spans="1:103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20" s="34" cm="1">
        <f t="array" ref="C20">_xlfn.XLOOKUP(1,(TablaMeta[CONCAT]=$M$3&amp;$N$3&amp;D1_MAYO_2026[[#This Row],[SUPER]])*(TablaMeta[SEGG]=D1_MAYO_2026[[#This Row],[SEGMENTO]]),TablaMeta[Meta_Asesor])</f>
        <v>67500</v>
      </c>
      <c r="D20" s="35">
        <f>IF(D1_MAYO_2026[[#This Row],[RECUPERO]]="VACACIONES","VACACIONES",IFERROR(D1_MAYO_2026[[#This Row],[RECUPERO]]/D1_MAYO_2026[[#This Row],[META]],""))</f>
        <v>0.26063703703703706</v>
      </c>
      <c r="E20" s="35" t="str">
        <f>D1_MAYO_2026[[#This Row],[SUPER]]</f>
        <v>JORGE</v>
      </c>
      <c r="F20" t="s">
        <v>25</v>
      </c>
      <c r="G20" s="3">
        <v>17593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20" s="55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20" s="55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5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5"/>
      <c r="M20" s="5">
        <f>DATA_MAYO_2026[[#This Row],[RECUPERO]]/DATA_MAYO_2026[[#This Row],[META]]</f>
        <v>6.433333333333334E-2</v>
      </c>
      <c r="N20" s="5">
        <f>6-ROUNDUP(_xlfn.RANK.EQ(DATA_MAYO_2026[[#This Row],[AL_AC]],DATA_MAYO_2026[AL_AC],0)/(COUNTA(DATA_MAYO_2026[AL_AC])/5),0)</f>
        <v>1</v>
      </c>
      <c r="O20" s="54" t="str">
        <f>IFERROR(VLOOKUP(DATA_MAYO_2026[[#This Row],[ASER_]],$B:$G,4,0),"")</f>
        <v>LEONOR</v>
      </c>
      <c r="P20" s="6">
        <f>VLOOKUP(DATA_MAYO_2026[[#This Row],[ASER_]],D1_MAYO_2026[[ASESOR_CRR]:[RECUPERO]],6,0)</f>
        <v>772</v>
      </c>
      <c r="Q20" s="6">
        <f>VLOOKUP(DATA_MAYO_2026[[#This Row],[ASER_]],D1_MAYO_2026[[ASESOR_CRR]:[META]],2,0)</f>
        <v>12000</v>
      </c>
      <c r="R20" t="s">
        <v>50</v>
      </c>
      <c r="S20">
        <v>0</v>
      </c>
      <c r="T20">
        <v>0</v>
      </c>
      <c r="U20">
        <v>0</v>
      </c>
      <c r="V20">
        <v>500</v>
      </c>
      <c r="W20">
        <v>72</v>
      </c>
      <c r="X20">
        <v>0</v>
      </c>
      <c r="Y20">
        <v>0</v>
      </c>
      <c r="Z20">
        <v>0</v>
      </c>
      <c r="AA20">
        <v>0</v>
      </c>
      <c r="AB20">
        <v>0</v>
      </c>
      <c r="AC20">
        <v>200</v>
      </c>
      <c r="AN20" s="54"/>
      <c r="AO20" s="54">
        <f>SUM(DATA_MAYO_2026[[#This Row],[15]:[30]])</f>
        <v>200</v>
      </c>
      <c r="AU20" s="47"/>
      <c r="BA20" s="45"/>
      <c r="BG20" s="45"/>
      <c r="BI20" s="45"/>
      <c r="BJ20" s="47"/>
      <c r="BM20" s="45"/>
      <c r="BN20" s="47"/>
      <c r="BO20" s="45"/>
      <c r="BX20" s="45" t="s">
        <v>637</v>
      </c>
      <c r="BY20" s="45" t="s">
        <v>125</v>
      </c>
      <c r="BZ20" s="45" t="s">
        <v>80</v>
      </c>
      <c r="CA20" s="45">
        <v>46176</v>
      </c>
      <c r="CB20" s="45">
        <v>1</v>
      </c>
      <c r="CC20" s="45">
        <v>1</v>
      </c>
      <c r="CD20" s="45"/>
      <c r="CE20" s="45">
        <v>1</v>
      </c>
      <c r="CF20" s="45"/>
      <c r="CG20" s="45">
        <v>1.1574074074074075E-4</v>
      </c>
      <c r="CH20" s="45">
        <v>1.1574074074074075E-4</v>
      </c>
      <c r="CI20">
        <v>0.12097222222222222</v>
      </c>
      <c r="CJ20">
        <v>0.24967592592592591</v>
      </c>
      <c r="CK20">
        <v>95</v>
      </c>
      <c r="CL20">
        <v>178</v>
      </c>
      <c r="CM20">
        <v>6</v>
      </c>
      <c r="CN20">
        <v>4.1666666670000003</v>
      </c>
      <c r="CO20">
        <v>28059</v>
      </c>
      <c r="CP20">
        <v>6.3200000000000006E-2</v>
      </c>
      <c r="CQ20">
        <v>1</v>
      </c>
      <c r="CR20">
        <v>0.16669999999999999</v>
      </c>
      <c r="CS20">
        <v>1200</v>
      </c>
      <c r="CT20">
        <v>1200</v>
      </c>
      <c r="CU20">
        <v>1200</v>
      </c>
      <c r="CV20">
        <v>1</v>
      </c>
      <c r="CW20">
        <v>0.1176</v>
      </c>
      <c r="CX20">
        <v>98</v>
      </c>
      <c r="CY20">
        <v>1200</v>
      </c>
    </row>
    <row r="21" spans="1:103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21" s="34" cm="1">
        <f t="array" ref="C21">_xlfn.XLOOKUP(1,(TablaMeta[CONCAT]=$M$3&amp;$N$3&amp;D1_MAYO_2026[[#This Row],[SUPER]])*(TablaMeta[SEGG]=D1_MAYO_2026[[#This Row],[SEGMENTO]]),TablaMeta[Meta_Asesor])</f>
        <v>67500</v>
      </c>
      <c r="D21" s="35">
        <f>IF(D1_MAYO_2026[[#This Row],[RECUPERO]]="VACACIONES","VACACIONES",IFERROR(D1_MAYO_2026[[#This Row],[RECUPERO]]/D1_MAYO_2026[[#This Row],[META]],""))</f>
        <v>0.10346666666666667</v>
      </c>
      <c r="E21" s="35" t="str">
        <f>D1_MAYO_2026[[#This Row],[SUPER]]</f>
        <v>JORGE</v>
      </c>
      <c r="F21" t="s">
        <v>76</v>
      </c>
      <c r="G21" s="3">
        <v>6984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1" s="55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1" s="55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5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5"/>
      <c r="M21" s="5">
        <f>DATA_MAYO_2026[[#This Row],[RECUPERO]]/DATA_MAYO_2026[[#This Row],[META]]</f>
        <v>0.40833333333333333</v>
      </c>
      <c r="N21" s="5">
        <f>6-ROUNDUP(_xlfn.RANK.EQ(DATA_MAYO_2026[[#This Row],[AL_AC]],DATA_MAYO_2026[AL_AC],0)/(COUNTA(DATA_MAYO_2026[AL_AC])/5),0)</f>
        <v>4</v>
      </c>
      <c r="O21" s="54" t="str">
        <f>IFERROR(VLOOKUP(DATA_MAYO_2026[[#This Row],[ASER_]],$B:$G,4,0),"")</f>
        <v>LEONOR</v>
      </c>
      <c r="P21" s="6">
        <f>VLOOKUP(DATA_MAYO_2026[[#This Row],[ASER_]],D1_MAYO_2026[[ASESOR_CRR]:[RECUPERO]],6,0)</f>
        <v>4900</v>
      </c>
      <c r="Q21" s="6">
        <f>VLOOKUP(DATA_MAYO_2026[[#This Row],[ASER_]],D1_MAYO_2026[[ASESOR_CRR]:[META]],2,0)</f>
        <v>12000</v>
      </c>
      <c r="R21" t="s">
        <v>73</v>
      </c>
      <c r="S21">
        <v>0</v>
      </c>
      <c r="T21">
        <v>0</v>
      </c>
      <c r="U21">
        <v>950</v>
      </c>
      <c r="V21">
        <v>0</v>
      </c>
      <c r="W21">
        <v>0</v>
      </c>
      <c r="X21">
        <v>0</v>
      </c>
      <c r="Y21">
        <v>2500</v>
      </c>
      <c r="Z21">
        <v>300</v>
      </c>
      <c r="AA21">
        <v>0</v>
      </c>
      <c r="AB21">
        <v>750</v>
      </c>
      <c r="AC21">
        <v>400</v>
      </c>
      <c r="AN21" s="54"/>
      <c r="AO21" s="54">
        <f>SUM(DATA_MAYO_2026[[#This Row],[15]:[30]])</f>
        <v>400</v>
      </c>
      <c r="AU21" s="45"/>
      <c r="BI21" s="45"/>
      <c r="BJ21" s="47"/>
      <c r="BM21" s="45"/>
      <c r="BN21" s="45"/>
      <c r="BX21" s="45" t="s">
        <v>637</v>
      </c>
      <c r="BY21" s="45" t="s">
        <v>125</v>
      </c>
      <c r="BZ21" s="45" t="s">
        <v>80</v>
      </c>
      <c r="CA21" s="45">
        <v>46177</v>
      </c>
      <c r="CB21" s="45">
        <v>1</v>
      </c>
      <c r="CC21" s="45">
        <v>1</v>
      </c>
      <c r="CD21" s="45"/>
      <c r="CE21" s="45">
        <v>1</v>
      </c>
      <c r="CF21" s="45"/>
      <c r="CG21" s="45">
        <v>9.2592592592592588E-5</v>
      </c>
      <c r="CH21" s="45">
        <v>9.2592592592592588E-5</v>
      </c>
      <c r="CI21">
        <v>0.26836805555555554</v>
      </c>
      <c r="CJ21">
        <v>7.1354166666666663E-2</v>
      </c>
      <c r="CK21">
        <v>122</v>
      </c>
      <c r="CL21">
        <v>187</v>
      </c>
      <c r="CM21">
        <v>12</v>
      </c>
      <c r="CN21">
        <v>1.5</v>
      </c>
      <c r="CO21">
        <v>17504</v>
      </c>
      <c r="CP21">
        <v>9.8400000000000001E-2</v>
      </c>
      <c r="CX21">
        <v>84</v>
      </c>
    </row>
    <row r="22" spans="1:103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22" s="34" cm="1">
        <f t="array" ref="C22">_xlfn.XLOOKUP(1,(TablaMeta[CONCAT]=$M$3&amp;$N$3&amp;D1_MAYO_2026[[#This Row],[SUPER]])*(TablaMeta[SEGG]=D1_MAYO_2026[[#This Row],[SEGMENTO]]),TablaMeta[Meta_Asesor])</f>
        <v>67500</v>
      </c>
      <c r="D22" s="35">
        <f>IF(D1_MAYO_2026[[#This Row],[RECUPERO]]="VACACIONES","VACACIONES",IFERROR(D1_MAYO_2026[[#This Row],[RECUPERO]]/D1_MAYO_2026[[#This Row],[META]],""))</f>
        <v>9.7170370370370365E-2</v>
      </c>
      <c r="E22" s="35" t="str">
        <f>D1_MAYO_2026[[#This Row],[SUPER]]</f>
        <v>JORGE</v>
      </c>
      <c r="F22" t="s">
        <v>65</v>
      </c>
      <c r="G22" s="3">
        <v>6559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22" s="55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22" s="55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5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5"/>
      <c r="M22" s="5">
        <f>DATA_MAYO_2026[[#This Row],[RECUPERO]]/DATA_MAYO_2026[[#This Row],[META]]</f>
        <v>0.11166666666666666</v>
      </c>
      <c r="N22" s="5">
        <f>6-ROUNDUP(_xlfn.RANK.EQ(DATA_MAYO_2026[[#This Row],[AL_AC]],DATA_MAYO_2026[AL_AC],0)/(COUNTA(DATA_MAYO_2026[AL_AC])/5),0)</f>
        <v>2</v>
      </c>
      <c r="O22" s="54" t="str">
        <f>IFERROR(VLOOKUP(DATA_MAYO_2026[[#This Row],[ASER_]],$B:$G,4,0),"")</f>
        <v>LEONOR</v>
      </c>
      <c r="P22" s="6">
        <f>VLOOKUP(DATA_MAYO_2026[[#This Row],[ASER_]],D1_MAYO_2026[[ASESOR_CRR]:[RECUPERO]],6,0)</f>
        <v>1340</v>
      </c>
      <c r="Q22" s="6">
        <f>VLOOKUP(DATA_MAYO_2026[[#This Row],[ASER_]],D1_MAYO_2026[[ASESOR_CRR]:[META]],2,0)</f>
        <v>12000</v>
      </c>
      <c r="R22" t="s">
        <v>599</v>
      </c>
      <c r="S22">
        <v>0</v>
      </c>
      <c r="T22">
        <v>300</v>
      </c>
      <c r="U22">
        <v>350</v>
      </c>
      <c r="V22">
        <v>295</v>
      </c>
      <c r="W22">
        <v>0</v>
      </c>
      <c r="X22">
        <v>225</v>
      </c>
      <c r="Y22">
        <v>0</v>
      </c>
      <c r="Z22">
        <v>0</v>
      </c>
      <c r="AA22">
        <v>0</v>
      </c>
      <c r="AB22">
        <v>170</v>
      </c>
      <c r="AC22">
        <v>0</v>
      </c>
      <c r="AN22" s="54"/>
      <c r="AO22" s="54">
        <f>SUM(DATA_MAYO_2026[[#This Row],[15]:[30]])</f>
        <v>0</v>
      </c>
      <c r="AU22" s="47"/>
      <c r="BI22" s="47"/>
      <c r="BJ22" s="45"/>
      <c r="BM22" s="45"/>
      <c r="BX22" s="45" t="s">
        <v>637</v>
      </c>
      <c r="BY22" s="45" t="s">
        <v>125</v>
      </c>
      <c r="BZ22" s="45" t="s">
        <v>495</v>
      </c>
      <c r="CA22" s="45">
        <v>46176</v>
      </c>
      <c r="CB22" s="45">
        <v>1</v>
      </c>
      <c r="CC22" s="45">
        <v>1</v>
      </c>
      <c r="CD22" s="45"/>
      <c r="CE22" s="45">
        <v>1</v>
      </c>
      <c r="CF22" s="45"/>
      <c r="CG22" s="45">
        <v>2.6041666666666665E-3</v>
      </c>
      <c r="CH22" s="45">
        <v>2.6041666666666665E-3</v>
      </c>
      <c r="CI22">
        <v>0.30344907407407407</v>
      </c>
      <c r="CJ22">
        <v>0.10856481481481481</v>
      </c>
      <c r="CK22">
        <v>107</v>
      </c>
      <c r="CL22">
        <v>227</v>
      </c>
      <c r="CM22">
        <v>19</v>
      </c>
      <c r="CN22">
        <v>2.0526315789999998</v>
      </c>
      <c r="CO22">
        <v>37731</v>
      </c>
      <c r="CP22">
        <v>0.17760000000000001</v>
      </c>
      <c r="CQ22">
        <v>3</v>
      </c>
      <c r="CR22">
        <v>0.15790000000000001</v>
      </c>
      <c r="CS22">
        <v>5300</v>
      </c>
      <c r="CT22">
        <v>1767</v>
      </c>
      <c r="CU22">
        <v>1100</v>
      </c>
      <c r="CV22">
        <v>0.20749999999999999</v>
      </c>
      <c r="CX22">
        <v>88</v>
      </c>
      <c r="CY22">
        <v>1100</v>
      </c>
    </row>
    <row r="23" spans="1:103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23" s="34" cm="1">
        <f t="array" ref="C23">_xlfn.XLOOKUP(1,(TablaMeta[CONCAT]=$M$3&amp;$N$3&amp;D1_MAYO_2026[[#This Row],[SUPER]])*(TablaMeta[SEGG]=D1_MAYO_2026[[#This Row],[SEGMENTO]]),TablaMeta[Meta_Asesor])</f>
        <v>67500</v>
      </c>
      <c r="D23" s="35">
        <f>IF(D1_MAYO_2026[[#This Row],[RECUPERO]]="VACACIONES","VACACIONES",IFERROR(D1_MAYO_2026[[#This Row],[RECUPERO]]/D1_MAYO_2026[[#This Row],[META]],""))</f>
        <v>4.3703703703703703E-2</v>
      </c>
      <c r="E23" s="35" t="str">
        <f>D1_MAYO_2026[[#This Row],[SUPER]]</f>
        <v>JORGE</v>
      </c>
      <c r="F23" t="s">
        <v>24</v>
      </c>
      <c r="G23" s="3">
        <v>2950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23" s="55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23" s="55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5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5"/>
      <c r="M23" s="5">
        <f>DATA_MAYO_2026[[#This Row],[RECUPERO]]/DATA_MAYO_2026[[#This Row],[META]]</f>
        <v>0.13125000000000001</v>
      </c>
      <c r="N23" s="5">
        <f>6-ROUNDUP(_xlfn.RANK.EQ(DATA_MAYO_2026[[#This Row],[AL_AC]],DATA_MAYO_2026[AL_AC],0)/(COUNTA(DATA_MAYO_2026[AL_AC])/5),0)</f>
        <v>2</v>
      </c>
      <c r="O23" s="54" t="str">
        <f>IFERROR(VLOOKUP(DATA_MAYO_2026[[#This Row],[ASER_]],$B:$G,4,0),"")</f>
        <v>LEONOR</v>
      </c>
      <c r="P23" s="6">
        <f>VLOOKUP(DATA_MAYO_2026[[#This Row],[ASER_]],D1_MAYO_2026[[ASESOR_CRR]:[RECUPERO]],6,0)</f>
        <v>1575</v>
      </c>
      <c r="Q23" s="6">
        <f>VLOOKUP(DATA_MAYO_2026[[#This Row],[ASER_]],D1_MAYO_2026[[ASESOR_CRR]:[META]],2,0)</f>
        <v>12000</v>
      </c>
      <c r="R23" t="s">
        <v>77</v>
      </c>
      <c r="S23">
        <v>0</v>
      </c>
      <c r="T23">
        <v>0</v>
      </c>
      <c r="U23">
        <v>200</v>
      </c>
      <c r="V23">
        <v>600</v>
      </c>
      <c r="W23">
        <v>0</v>
      </c>
      <c r="X23">
        <v>351</v>
      </c>
      <c r="Y23">
        <v>0</v>
      </c>
      <c r="Z23">
        <v>0</v>
      </c>
      <c r="AA23">
        <v>0</v>
      </c>
      <c r="AB23">
        <v>0</v>
      </c>
      <c r="AC23">
        <v>424</v>
      </c>
      <c r="AN23" s="54"/>
      <c r="AO23" s="54">
        <f>SUM(DATA_MAYO_2026[[#This Row],[15]:[30]])</f>
        <v>424</v>
      </c>
      <c r="BI23" s="45"/>
      <c r="BX23" s="45" t="s">
        <v>637</v>
      </c>
      <c r="BY23" s="45" t="s">
        <v>125</v>
      </c>
      <c r="BZ23" s="45" t="s">
        <v>495</v>
      </c>
      <c r="CA23" s="45">
        <v>46177</v>
      </c>
      <c r="CB23" s="45">
        <v>1</v>
      </c>
      <c r="CC23" s="45">
        <v>1</v>
      </c>
      <c r="CD23" s="45"/>
      <c r="CE23" s="45">
        <v>1</v>
      </c>
      <c r="CF23" s="45"/>
      <c r="CG23" s="45">
        <v>0</v>
      </c>
      <c r="CH23" s="45">
        <v>0</v>
      </c>
      <c r="CI23">
        <v>0.24482638888888889</v>
      </c>
      <c r="CJ23">
        <v>0.10802083333333333</v>
      </c>
      <c r="CK23">
        <v>99</v>
      </c>
      <c r="CL23">
        <v>253</v>
      </c>
      <c r="CM23">
        <v>19</v>
      </c>
      <c r="CN23">
        <v>1.684210526</v>
      </c>
      <c r="CO23">
        <v>33307</v>
      </c>
      <c r="CP23">
        <v>0.19189999999999999</v>
      </c>
      <c r="CX23">
        <v>84</v>
      </c>
    </row>
    <row r="24" spans="1:103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24" s="34" cm="1">
        <f t="array" ref="C24">_xlfn.XLOOKUP(1,(TablaMeta[CONCAT]=$M$3&amp;$N$3&amp;D1_MAYO_2026[[#This Row],[SUPER]])*(TablaMeta[SEGG]=D1_MAYO_2026[[#This Row],[SEGMENTO]]),TablaMeta[Meta_Asesor])</f>
        <v>67500</v>
      </c>
      <c r="D24" s="35">
        <f>IF(D1_MAYO_2026[[#This Row],[RECUPERO]]="VACACIONES","VACACIONES",IFERROR(D1_MAYO_2026[[#This Row],[RECUPERO]]/D1_MAYO_2026[[#This Row],[META]],""))</f>
        <v>3.5703703703703703E-2</v>
      </c>
      <c r="E24" s="35" t="str">
        <f>D1_MAYO_2026[[#This Row],[SUPER]]</f>
        <v>JORGE</v>
      </c>
      <c r="F24" t="s">
        <v>15</v>
      </c>
      <c r="G24" s="3">
        <v>2410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24" s="55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24" s="55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5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5"/>
      <c r="M24" s="5">
        <f>DATA_MAYO_2026[[#This Row],[RECUPERO]]/DATA_MAYO_2026[[#This Row],[META]]</f>
        <v>0.23125000000000001</v>
      </c>
      <c r="N24" s="5">
        <f>6-ROUNDUP(_xlfn.RANK.EQ(DATA_MAYO_2026[[#This Row],[AL_AC]],DATA_MAYO_2026[AL_AC],0)/(COUNTA(DATA_MAYO_2026[AL_AC])/5),0)</f>
        <v>3</v>
      </c>
      <c r="O24" s="54" t="str">
        <f>IFERROR(VLOOKUP(DATA_MAYO_2026[[#This Row],[ASER_]],$B:$G,4,0),"")</f>
        <v>LEONOR</v>
      </c>
      <c r="P24" s="6">
        <f>VLOOKUP(DATA_MAYO_2026[[#This Row],[ASER_]],D1_MAYO_2026[[ASESOR_CRR]:[RECUPERO]],6,0)</f>
        <v>2775</v>
      </c>
      <c r="Q24" s="6">
        <f>VLOOKUP(DATA_MAYO_2026[[#This Row],[ASER_]],D1_MAYO_2026[[ASESOR_CRR]:[META]],2,0)</f>
        <v>12000</v>
      </c>
      <c r="R24" t="s">
        <v>55</v>
      </c>
      <c r="S24" s="45">
        <v>325</v>
      </c>
      <c r="T24">
        <v>0</v>
      </c>
      <c r="U24">
        <v>380</v>
      </c>
      <c r="V24">
        <v>300</v>
      </c>
      <c r="W24">
        <v>0</v>
      </c>
      <c r="X24">
        <v>290</v>
      </c>
      <c r="Y24">
        <v>500</v>
      </c>
      <c r="Z24">
        <v>600</v>
      </c>
      <c r="AA24">
        <v>0</v>
      </c>
      <c r="AB24">
        <v>230</v>
      </c>
      <c r="AC24">
        <v>150</v>
      </c>
      <c r="AN24" s="54"/>
      <c r="AO24" s="54">
        <f>SUM(DATA_MAYO_2026[[#This Row],[15]:[30]])</f>
        <v>150</v>
      </c>
      <c r="BM24" s="45"/>
      <c r="BX24" s="45" t="s">
        <v>637</v>
      </c>
      <c r="BY24" s="45" t="s">
        <v>125</v>
      </c>
      <c r="BZ24" s="45" t="s">
        <v>495</v>
      </c>
      <c r="CA24" s="45">
        <v>46178</v>
      </c>
      <c r="CB24" s="45">
        <v>1</v>
      </c>
      <c r="CC24" s="45">
        <v>1</v>
      </c>
      <c r="CD24" s="45"/>
      <c r="CE24" s="45">
        <v>1</v>
      </c>
      <c r="CF24" s="45"/>
      <c r="CG24" s="45">
        <v>6.5972222222222224E-4</v>
      </c>
      <c r="CH24" s="45">
        <v>6.5972222222222224E-4</v>
      </c>
      <c r="CI24">
        <v>0.14416666666666667</v>
      </c>
      <c r="CJ24">
        <v>4.8692129629629627E-2</v>
      </c>
      <c r="CK24">
        <v>39</v>
      </c>
      <c r="CL24">
        <v>109</v>
      </c>
      <c r="CM24">
        <v>8</v>
      </c>
      <c r="CN24">
        <v>1.375</v>
      </c>
      <c r="CO24">
        <v>36022</v>
      </c>
      <c r="CP24">
        <v>0.2051</v>
      </c>
      <c r="CX24">
        <v>100</v>
      </c>
    </row>
    <row r="25" spans="1:103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25" s="34" cm="1">
        <f t="array" ref="C25">_xlfn.XLOOKUP(1,(TablaMeta[CONCAT]=$M$3&amp;$N$3&amp;D1_MAYO_2026[[#This Row],[SUPER]])*(TablaMeta[SEGG]=D1_MAYO_2026[[#This Row],[SEGMENTO]]),TablaMeta[Meta_Asesor])</f>
        <v>67500</v>
      </c>
      <c r="D25" s="35">
        <f>IF(D1_MAYO_2026[[#This Row],[RECUPERO]]="VACACIONES","VACACIONES",IFERROR(D1_MAYO_2026[[#This Row],[RECUPERO]]/D1_MAYO_2026[[#This Row],[META]],""))</f>
        <v>3.259259259259259E-2</v>
      </c>
      <c r="E25" s="35" t="str">
        <f>D1_MAYO_2026[[#This Row],[SUPER]]</f>
        <v>JORGE</v>
      </c>
      <c r="F25" t="s">
        <v>81</v>
      </c>
      <c r="G25" s="3">
        <v>2200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25" s="55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25" s="55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5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5" s="55"/>
      <c r="M25" s="5">
        <f>DATA_MAYO_2026[[#This Row],[RECUPERO]]/DATA_MAYO_2026[[#This Row],[META]]</f>
        <v>1.2500000000000001E-2</v>
      </c>
      <c r="N25" s="5">
        <f>6-ROUNDUP(_xlfn.RANK.EQ(DATA_MAYO_2026[[#This Row],[AL_AC]],DATA_MAYO_2026[AL_AC],0)/(COUNTA(DATA_MAYO_2026[AL_AC])/5),0)</f>
        <v>1</v>
      </c>
      <c r="O25" s="54" t="str">
        <f>IFERROR(VLOOKUP(DATA_MAYO_2026[[#This Row],[ASER_]],$B:$G,4,0),"")</f>
        <v>LEONOR</v>
      </c>
      <c r="P25" s="6">
        <f>VLOOKUP(DATA_MAYO_2026[[#This Row],[ASER_]],D1_MAYO_2026[[ASESOR_CRR]:[RECUPERO]],6,0)</f>
        <v>150</v>
      </c>
      <c r="Q25" s="6">
        <f>VLOOKUP(DATA_MAYO_2026[[#This Row],[ASER_]],D1_MAYO_2026[[ASESOR_CRR]:[META]],2,0)</f>
        <v>12000</v>
      </c>
      <c r="R25" t="s">
        <v>78</v>
      </c>
      <c r="S25" s="45">
        <v>0</v>
      </c>
      <c r="T25">
        <v>150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N25" s="54"/>
      <c r="AO25" s="54">
        <f>SUM(DATA_MAYO_2026[[#This Row],[15]:[30]])</f>
        <v>0</v>
      </c>
      <c r="BX25" s="45" t="s">
        <v>637</v>
      </c>
      <c r="BY25" s="45" t="s">
        <v>125</v>
      </c>
      <c r="BZ25" s="45" t="s">
        <v>72</v>
      </c>
      <c r="CA25" s="45">
        <v>46174</v>
      </c>
      <c r="CB25" s="45">
        <v>1</v>
      </c>
      <c r="CC25" s="45">
        <v>1</v>
      </c>
      <c r="CD25" s="45"/>
      <c r="CE25" s="45">
        <v>1</v>
      </c>
      <c r="CF25" s="45"/>
      <c r="CG25" s="45">
        <v>3.4722222222222222E-5</v>
      </c>
      <c r="CH25" s="45">
        <v>3.4722222222222222E-5</v>
      </c>
      <c r="CI25">
        <v>0.25590277777777776</v>
      </c>
      <c r="CJ25">
        <v>5.8749999999999997E-2</v>
      </c>
      <c r="CK25">
        <v>200</v>
      </c>
      <c r="CL25">
        <v>342</v>
      </c>
      <c r="CM25">
        <v>46</v>
      </c>
      <c r="CN25">
        <v>1.6521739129999999</v>
      </c>
      <c r="CO25">
        <v>27985</v>
      </c>
      <c r="CP25">
        <v>0.23</v>
      </c>
      <c r="CQ25">
        <v>6</v>
      </c>
      <c r="CR25">
        <v>0.13039999999999999</v>
      </c>
      <c r="CS25">
        <v>2845</v>
      </c>
      <c r="CT25">
        <v>474</v>
      </c>
      <c r="CX25">
        <v>64</v>
      </c>
    </row>
    <row r="26" spans="1:103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26" s="34" cm="1">
        <f t="array" ref="C26">_xlfn.XLOOKUP(1,(TablaMeta[CONCAT]=$M$3&amp;$N$3&amp;D1_MAYO_2026[[#This Row],[SUPER]])*(TablaMeta[SEGG]=D1_MAYO_2026[[#This Row],[SEGMENTO]]),TablaMeta[Meta_Asesor])</f>
        <v>67500</v>
      </c>
      <c r="D26" s="35">
        <f>IF(D1_MAYO_2026[[#This Row],[RECUPERO]]="VACACIONES","VACACIONES",IFERROR(D1_MAYO_2026[[#This Row],[RECUPERO]]/D1_MAYO_2026[[#This Row],[META]],""))</f>
        <v>2.6666666666666668E-2</v>
      </c>
      <c r="E26" s="35" t="str">
        <f>D1_MAYO_2026[[#This Row],[SUPER]]</f>
        <v>JORGE</v>
      </c>
      <c r="F26" t="s">
        <v>59</v>
      </c>
      <c r="G26" s="3">
        <v>1800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26" s="55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26" s="55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5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6" s="55"/>
      <c r="M26" s="5">
        <f>DATA_MAYO_2026[[#This Row],[RECUPERO]]/DATA_MAYO_2026[[#This Row],[META]]</f>
        <v>0.4325</v>
      </c>
      <c r="N26" s="5">
        <f>6-ROUNDUP(_xlfn.RANK.EQ(DATA_MAYO_2026[[#This Row],[AL_AC]],DATA_MAYO_2026[AL_AC],0)/(COUNTA(DATA_MAYO_2026[AL_AC])/5),0)</f>
        <v>4</v>
      </c>
      <c r="O26" s="54" t="str">
        <f>IFERROR(VLOOKUP(DATA_MAYO_2026[[#This Row],[ASER_]],$B:$G,4,0),"")</f>
        <v>LEONOR</v>
      </c>
      <c r="P26" s="6">
        <f>VLOOKUP(DATA_MAYO_2026[[#This Row],[ASER_]],D1_MAYO_2026[[ASESOR_CRR]:[RECUPERO]],6,0)</f>
        <v>5190</v>
      </c>
      <c r="Q26" s="6">
        <f>VLOOKUP(DATA_MAYO_2026[[#This Row],[ASER_]],D1_MAYO_2026[[ASESOR_CRR]:[META]],2,0)</f>
        <v>12000</v>
      </c>
      <c r="R26" t="s">
        <v>549</v>
      </c>
      <c r="S26">
        <v>0</v>
      </c>
      <c r="T26">
        <v>250</v>
      </c>
      <c r="U26">
        <v>230</v>
      </c>
      <c r="V26">
        <v>400</v>
      </c>
      <c r="W26">
        <v>0</v>
      </c>
      <c r="X26">
        <v>430</v>
      </c>
      <c r="Y26">
        <v>930</v>
      </c>
      <c r="Z26">
        <v>0</v>
      </c>
      <c r="AA26">
        <v>0</v>
      </c>
      <c r="AB26">
        <v>750</v>
      </c>
      <c r="AC26">
        <v>2200</v>
      </c>
      <c r="AN26" s="54"/>
      <c r="AO26" s="54">
        <f>SUM(DATA_MAYO_2026[[#This Row],[15]:[30]])</f>
        <v>2200</v>
      </c>
      <c r="BX26" s="45" t="s">
        <v>637</v>
      </c>
      <c r="BY26" s="45" t="s">
        <v>125</v>
      </c>
      <c r="BZ26" s="45" t="s">
        <v>72</v>
      </c>
      <c r="CA26" s="45">
        <v>46176</v>
      </c>
      <c r="CB26" s="45">
        <v>1</v>
      </c>
      <c r="CC26" s="45">
        <v>1</v>
      </c>
      <c r="CD26" s="45"/>
      <c r="CE26" s="45">
        <v>1</v>
      </c>
      <c r="CF26" s="45"/>
      <c r="CG26" s="45">
        <v>1.9675925925925926E-4</v>
      </c>
      <c r="CH26" s="45">
        <v>1.9675925925925926E-4</v>
      </c>
      <c r="CI26">
        <v>0.22040509259259258</v>
      </c>
      <c r="CJ26">
        <v>0.16793981481481482</v>
      </c>
      <c r="CK26">
        <v>173</v>
      </c>
      <c r="CL26">
        <v>423</v>
      </c>
      <c r="CM26">
        <v>25</v>
      </c>
      <c r="CN26">
        <v>1.96</v>
      </c>
      <c r="CO26">
        <v>26709</v>
      </c>
      <c r="CP26">
        <v>0.14449999999999999</v>
      </c>
      <c r="CQ26">
        <v>3</v>
      </c>
      <c r="CR26">
        <v>0.12</v>
      </c>
      <c r="CS26">
        <v>5750</v>
      </c>
      <c r="CT26">
        <v>1917</v>
      </c>
      <c r="CU26">
        <v>2000</v>
      </c>
      <c r="CV26">
        <v>0.3478</v>
      </c>
      <c r="CW26">
        <v>7.5600000000000001E-2</v>
      </c>
      <c r="CX26">
        <v>84</v>
      </c>
      <c r="CY26">
        <v>2000</v>
      </c>
    </row>
    <row r="27" spans="1:103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27" s="34" cm="1">
        <f t="array" ref="C27">_xlfn.XLOOKUP(1,(TablaMeta[CONCAT]=$M$3&amp;$N$3&amp;D1_MAYO_2026[[#This Row],[SUPER]])*(TablaMeta[SEGG]=D1_MAYO_2026[[#This Row],[SEGMENTO]]),TablaMeta[Meta_Asesor])</f>
        <v>40500</v>
      </c>
      <c r="D27" s="35">
        <f>IF(D1_MAYO_2026[[#This Row],[RECUPERO]]="VACACIONES","VACACIONES",IFERROR(D1_MAYO_2026[[#This Row],[RECUPERO]]/D1_MAYO_2026[[#This Row],[META]],""))</f>
        <v>0.77777777777777779</v>
      </c>
      <c r="E27" s="35" t="str">
        <f>D1_MAYO_2026[[#This Row],[SUPER]]</f>
        <v>KENNETH</v>
      </c>
      <c r="F27" t="s">
        <v>19</v>
      </c>
      <c r="G27" s="3">
        <v>31500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7" s="55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7" s="55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5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5"/>
      <c r="M27" s="5">
        <f>DATA_MAYO_2026[[#This Row],[RECUPERO]]/DATA_MAYO_2026[[#This Row],[META]]</f>
        <v>0.17833333333333334</v>
      </c>
      <c r="N27" s="5">
        <f>6-ROUNDUP(_xlfn.RANK.EQ(DATA_MAYO_2026[[#This Row],[AL_AC]],DATA_MAYO_2026[AL_AC],0)/(COUNTA(DATA_MAYO_2026[AL_AC])/5),0)</f>
        <v>2</v>
      </c>
      <c r="O27" s="54" t="str">
        <f>IFERROR(VLOOKUP(DATA_MAYO_2026[[#This Row],[ASER_]],$B:$G,4,0),"")</f>
        <v>LEONOR</v>
      </c>
      <c r="P27" s="6">
        <f>VLOOKUP(DATA_MAYO_2026[[#This Row],[ASER_]],D1_MAYO_2026[[ASESOR_CRR]:[RECUPERO]],6,0)</f>
        <v>2140</v>
      </c>
      <c r="Q27" s="6">
        <f>VLOOKUP(DATA_MAYO_2026[[#This Row],[ASER_]],D1_MAYO_2026[[ASESOR_CRR]:[META]],2,0)</f>
        <v>12000</v>
      </c>
      <c r="R27" t="s">
        <v>630</v>
      </c>
      <c r="S27">
        <v>0</v>
      </c>
      <c r="T27">
        <v>0</v>
      </c>
      <c r="U27">
        <v>0</v>
      </c>
      <c r="V27">
        <v>160</v>
      </c>
      <c r="W27">
        <v>0</v>
      </c>
      <c r="X27">
        <v>100</v>
      </c>
      <c r="Y27">
        <v>600</v>
      </c>
      <c r="Z27">
        <v>0</v>
      </c>
      <c r="AA27">
        <v>480</v>
      </c>
      <c r="AB27">
        <v>800</v>
      </c>
      <c r="AC27">
        <v>0</v>
      </c>
      <c r="AN27" s="54"/>
      <c r="AO27" s="54">
        <f>SUM(DATA_MAYO_2026[[#This Row],[15]:[30]])</f>
        <v>0</v>
      </c>
      <c r="BX27" s="45" t="s">
        <v>637</v>
      </c>
      <c r="BY27" s="45" t="s">
        <v>125</v>
      </c>
      <c r="BZ27" s="45" t="s">
        <v>72</v>
      </c>
      <c r="CA27" s="45">
        <v>46177</v>
      </c>
      <c r="CB27" s="45">
        <v>1</v>
      </c>
      <c r="CC27" s="45">
        <v>1</v>
      </c>
      <c r="CD27" s="45"/>
      <c r="CE27" s="45">
        <v>1</v>
      </c>
      <c r="CF27" s="45"/>
      <c r="CG27" s="45">
        <v>1.1574074074074075E-4</v>
      </c>
      <c r="CH27" s="45">
        <v>1.1574074074074075E-4</v>
      </c>
      <c r="CI27">
        <v>0.19226851851851851</v>
      </c>
      <c r="CJ27">
        <v>0.13805555555555554</v>
      </c>
      <c r="CK27">
        <v>147</v>
      </c>
      <c r="CL27">
        <v>319</v>
      </c>
      <c r="CM27">
        <v>27</v>
      </c>
      <c r="CN27">
        <v>1.703703704</v>
      </c>
      <c r="CO27">
        <v>31247</v>
      </c>
      <c r="CP27">
        <v>0.1837</v>
      </c>
      <c r="CX27">
        <v>84</v>
      </c>
    </row>
    <row r="28" spans="1:103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28" s="34" cm="1">
        <f t="array" ref="C28">_xlfn.XLOOKUP(1,(TablaMeta[CONCAT]=$M$3&amp;$N$3&amp;D1_MAYO_2026[[#This Row],[SUPER]])*(TablaMeta[SEGG]=D1_MAYO_2026[[#This Row],[SEGMENTO]]),TablaMeta[Meta_Asesor])</f>
        <v>40500</v>
      </c>
      <c r="D28" s="35">
        <f>IF(D1_MAYO_2026[[#This Row],[RECUPERO]]="VACACIONES","VACACIONES",IFERROR(D1_MAYO_2026[[#This Row],[RECUPERO]]/D1_MAYO_2026[[#This Row],[META]],""))</f>
        <v>0.75308641975308643</v>
      </c>
      <c r="E28" s="35" t="str">
        <f>D1_MAYO_2026[[#This Row],[SUPER]]</f>
        <v>KENNETH</v>
      </c>
      <c r="F28" t="s">
        <v>97</v>
      </c>
      <c r="G28" s="3">
        <v>30500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8" s="55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8" s="55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5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5"/>
      <c r="M28" s="5">
        <f>DATA_MAYO_2026[[#This Row],[RECUPERO]]/DATA_MAYO_2026[[#This Row],[META]]</f>
        <v>0.49616666666666664</v>
      </c>
      <c r="N28" s="5">
        <f>6-ROUNDUP(_xlfn.RANK.EQ(DATA_MAYO_2026[[#This Row],[AL_AC]],DATA_MAYO_2026[AL_AC],0)/(COUNTA(DATA_MAYO_2026[AL_AC])/5),0)</f>
        <v>5</v>
      </c>
      <c r="O28" s="54" t="str">
        <f>IFERROR(VLOOKUP(DATA_MAYO_2026[[#This Row],[ASER_]],$B:$G,4,0),"")</f>
        <v>LEONOR</v>
      </c>
      <c r="P28" s="6">
        <f>VLOOKUP(DATA_MAYO_2026[[#This Row],[ASER_]],D1_MAYO_2026[[ASESOR_CRR]:[RECUPERO]],6,0)</f>
        <v>5954</v>
      </c>
      <c r="Q28" s="6">
        <f>VLOOKUP(DATA_MAYO_2026[[#This Row],[ASER_]],D1_MAYO_2026[[ASESOR_CRR]:[META]],2,0)</f>
        <v>12000</v>
      </c>
      <c r="R28" t="s">
        <v>37</v>
      </c>
      <c r="S28" s="47">
        <v>225</v>
      </c>
      <c r="T28">
        <v>353</v>
      </c>
      <c r="U28" s="45">
        <v>0</v>
      </c>
      <c r="V28">
        <v>400</v>
      </c>
      <c r="W28">
        <v>700</v>
      </c>
      <c r="X28">
        <v>0</v>
      </c>
      <c r="Y28">
        <v>0</v>
      </c>
      <c r="Z28">
        <v>810</v>
      </c>
      <c r="AA28">
        <v>200</v>
      </c>
      <c r="AB28">
        <v>2766</v>
      </c>
      <c r="AC28">
        <v>500</v>
      </c>
      <c r="AN28" s="54"/>
      <c r="AO28" s="54">
        <f>SUM(DATA_MAYO_2026[[#This Row],[15]:[30]])</f>
        <v>500</v>
      </c>
      <c r="BX28" s="45" t="s">
        <v>637</v>
      </c>
      <c r="BY28" s="45" t="s">
        <v>125</v>
      </c>
      <c r="BZ28" s="45" t="s">
        <v>72</v>
      </c>
      <c r="CA28" s="45">
        <v>46178</v>
      </c>
      <c r="CB28" s="45">
        <v>1</v>
      </c>
      <c r="CC28" s="45">
        <v>1</v>
      </c>
      <c r="CD28" s="45"/>
      <c r="CE28" s="45">
        <v>1</v>
      </c>
      <c r="CF28" s="45"/>
      <c r="CG28" s="45">
        <v>8.1018518518518516E-5</v>
      </c>
      <c r="CH28" s="45">
        <v>8.1018518518518516E-5</v>
      </c>
      <c r="CI28">
        <v>0.1174537037037037</v>
      </c>
      <c r="CJ28">
        <v>8.3055555555555549E-2</v>
      </c>
      <c r="CK28">
        <v>32</v>
      </c>
      <c r="CL28">
        <v>80</v>
      </c>
      <c r="CM28">
        <v>6</v>
      </c>
      <c r="CN28">
        <v>1</v>
      </c>
      <c r="CO28">
        <v>18014</v>
      </c>
      <c r="CP28">
        <v>0.1875</v>
      </c>
      <c r="CX28">
        <v>100</v>
      </c>
    </row>
    <row r="29" spans="1:103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29" s="34" cm="1">
        <f t="array" ref="C29">_xlfn.XLOOKUP(1,(TablaMeta[CONCAT]=$M$3&amp;$N$3&amp;D1_MAYO_2026[[#This Row],[SUPER]])*(TablaMeta[SEGG]=D1_MAYO_2026[[#This Row],[SEGMENTO]]),TablaMeta[Meta_Asesor])</f>
        <v>40500</v>
      </c>
      <c r="D29" s="35">
        <f>IF(D1_MAYO_2026[[#This Row],[RECUPERO]]="VACACIONES","VACACIONES",IFERROR(D1_MAYO_2026[[#This Row],[RECUPERO]]/D1_MAYO_2026[[#This Row],[META]],""))</f>
        <v>0.72111111111111115</v>
      </c>
      <c r="E29" s="35" t="str">
        <f>D1_MAYO_2026[[#This Row],[SUPER]]</f>
        <v>KENNETH</v>
      </c>
      <c r="F29" t="s">
        <v>34</v>
      </c>
      <c r="G29" s="3">
        <v>29205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9" s="55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9" s="55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5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5"/>
      <c r="M29" s="5">
        <f>DATA_MAYO_2026[[#This Row],[RECUPERO]]/DATA_MAYO_2026[[#This Row],[META]]</f>
        <v>0.51925925925925931</v>
      </c>
      <c r="N29" s="5">
        <f>6-ROUNDUP(_xlfn.RANK.EQ(DATA_MAYO_2026[[#This Row],[AL_AC]],DATA_MAYO_2026[AL_AC],0)/(COUNTA(DATA_MAYO_2026[AL_AC])/5),0)</f>
        <v>5</v>
      </c>
      <c r="O29" s="54" t="str">
        <f>IFERROR(VLOOKUP(DATA_MAYO_2026[[#This Row],[ASER_]],$B:$G,4,0),"")</f>
        <v>KENNETH</v>
      </c>
      <c r="P29" s="6">
        <f>VLOOKUP(DATA_MAYO_2026[[#This Row],[ASER_]],D1_MAYO_2026[[ASESOR_CRR]:[RECUPERO]],6,0)</f>
        <v>21030</v>
      </c>
      <c r="Q29" s="6">
        <f>VLOOKUP(DATA_MAYO_2026[[#This Row],[ASER_]],D1_MAYO_2026[[ASESOR_CRR]:[META]],2,0)</f>
        <v>40500</v>
      </c>
      <c r="R29" t="s">
        <v>31</v>
      </c>
      <c r="S29" s="47">
        <v>1000</v>
      </c>
      <c r="T29">
        <v>80</v>
      </c>
      <c r="U29">
        <v>0</v>
      </c>
      <c r="V29">
        <v>9000</v>
      </c>
      <c r="W29">
        <v>0</v>
      </c>
      <c r="X29">
        <v>1000</v>
      </c>
      <c r="Y29">
        <v>0</v>
      </c>
      <c r="Z29">
        <v>0</v>
      </c>
      <c r="AA29">
        <v>0</v>
      </c>
      <c r="AB29">
        <v>3450</v>
      </c>
      <c r="AC29">
        <v>6500</v>
      </c>
      <c r="AN29" s="54"/>
      <c r="AO29" s="54">
        <f>SUM(DATA_MAYO_2026[[#This Row],[15]:[30]])</f>
        <v>6500</v>
      </c>
      <c r="BX29" s="45" t="s">
        <v>637</v>
      </c>
      <c r="BY29" s="45" t="s">
        <v>125</v>
      </c>
      <c r="BZ29" s="45" t="s">
        <v>12</v>
      </c>
      <c r="CA29" s="45">
        <v>46174</v>
      </c>
      <c r="CB29" s="45">
        <v>1</v>
      </c>
      <c r="CC29" s="45">
        <v>1</v>
      </c>
      <c r="CD29" s="45"/>
      <c r="CE29" s="45">
        <v>1</v>
      </c>
      <c r="CF29" s="45"/>
      <c r="CG29" s="45">
        <v>1.7361111111111112E-4</v>
      </c>
      <c r="CH29" s="45">
        <v>1.7361111111111112E-4</v>
      </c>
      <c r="CI29">
        <v>0.23979166666666665</v>
      </c>
      <c r="CJ29">
        <v>8.8842592592592598E-2</v>
      </c>
      <c r="CK29">
        <v>110</v>
      </c>
      <c r="CL29">
        <v>258</v>
      </c>
      <c r="CM29">
        <v>36</v>
      </c>
      <c r="CN29">
        <v>1.6944444439999999</v>
      </c>
      <c r="CO29">
        <v>28855</v>
      </c>
      <c r="CP29">
        <v>0.32729999999999998</v>
      </c>
      <c r="CQ29">
        <v>7</v>
      </c>
      <c r="CR29">
        <v>0.19439999999999999</v>
      </c>
      <c r="CS29">
        <v>3369</v>
      </c>
      <c r="CT29">
        <v>481</v>
      </c>
      <c r="CU29">
        <v>300</v>
      </c>
      <c r="CV29">
        <v>8.8999999999999996E-2</v>
      </c>
      <c r="CX29">
        <v>82</v>
      </c>
      <c r="CY29">
        <v>300</v>
      </c>
    </row>
    <row r="30" spans="1:103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30" s="34" cm="1">
        <f t="array" ref="C30">_xlfn.XLOOKUP(1,(TablaMeta[CONCAT]=$M$3&amp;$N$3&amp;D1_MAYO_2026[[#This Row],[SUPER]])*(TablaMeta[SEGG]=D1_MAYO_2026[[#This Row],[SEGMENTO]]),TablaMeta[Meta_Asesor])</f>
        <v>40500</v>
      </c>
      <c r="D30" s="35">
        <f>IF(D1_MAYO_2026[[#This Row],[RECUPERO]]="VACACIONES","VACACIONES",IFERROR(D1_MAYO_2026[[#This Row],[RECUPERO]]/D1_MAYO_2026[[#This Row],[META]],""))</f>
        <v>0.51925925925925931</v>
      </c>
      <c r="E30" s="35" t="str">
        <f>D1_MAYO_2026[[#This Row],[SUPER]]</f>
        <v>KENNETH</v>
      </c>
      <c r="F30" t="s">
        <v>31</v>
      </c>
      <c r="G30" s="3">
        <v>21030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30" s="55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0" s="55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5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5"/>
      <c r="M30" s="5">
        <f>DATA_MAYO_2026[[#This Row],[RECUPERO]]/DATA_MAYO_2026[[#This Row],[META]]</f>
        <v>0.14086419753086421</v>
      </c>
      <c r="N30" s="5">
        <f>6-ROUNDUP(_xlfn.RANK.EQ(DATA_MAYO_2026[[#This Row],[AL_AC]],DATA_MAYO_2026[AL_AC],0)/(COUNTA(DATA_MAYO_2026[AL_AC])/5),0)</f>
        <v>2</v>
      </c>
      <c r="O30" s="54" t="str">
        <f>IFERROR(VLOOKUP(DATA_MAYO_2026[[#This Row],[ASER_]],$B:$G,4,0),"")</f>
        <v>KENNETH</v>
      </c>
      <c r="P30" s="6">
        <f>VLOOKUP(DATA_MAYO_2026[[#This Row],[ASER_]],D1_MAYO_2026[[ASESOR_CRR]:[RECUPERO]],6,0)</f>
        <v>5705</v>
      </c>
      <c r="Q30" s="6">
        <f>VLOOKUP(DATA_MAYO_2026[[#This Row],[ASER_]],D1_MAYO_2026[[ASESOR_CRR]:[META]],2,0)</f>
        <v>40500</v>
      </c>
      <c r="R30" t="s">
        <v>38</v>
      </c>
      <c r="S30" s="47">
        <v>0</v>
      </c>
      <c r="T30">
        <v>0</v>
      </c>
      <c r="U30">
        <v>0</v>
      </c>
      <c r="V30">
        <v>580</v>
      </c>
      <c r="W30">
        <v>100</v>
      </c>
      <c r="X30">
        <v>1600</v>
      </c>
      <c r="Y30">
        <v>1500</v>
      </c>
      <c r="Z30">
        <v>0</v>
      </c>
      <c r="AA30">
        <v>0</v>
      </c>
      <c r="AB30">
        <v>0</v>
      </c>
      <c r="AC30">
        <v>1925</v>
      </c>
      <c r="AN30" s="54"/>
      <c r="AO30" s="54">
        <f>SUM(DATA_MAYO_2026[[#This Row],[15]:[30]])</f>
        <v>1925</v>
      </c>
      <c r="BX30" s="45" t="s">
        <v>637</v>
      </c>
      <c r="BY30" s="45" t="s">
        <v>125</v>
      </c>
      <c r="BZ30" s="45" t="s">
        <v>12</v>
      </c>
      <c r="CA30" s="45">
        <v>46175</v>
      </c>
      <c r="CB30" s="45">
        <v>1</v>
      </c>
      <c r="CC30" s="45">
        <v>1</v>
      </c>
      <c r="CD30" s="45"/>
      <c r="CE30" s="45">
        <v>1</v>
      </c>
      <c r="CF30" s="45"/>
      <c r="CG30" s="45">
        <v>4.5138888888888887E-4</v>
      </c>
      <c r="CH30" s="45">
        <v>4.5138888888888887E-4</v>
      </c>
      <c r="CI30">
        <v>0.20879629629629629</v>
      </c>
      <c r="CJ30">
        <v>0.10247685185185185</v>
      </c>
      <c r="CK30">
        <v>93</v>
      </c>
      <c r="CL30">
        <v>199</v>
      </c>
      <c r="CM30">
        <v>29</v>
      </c>
      <c r="CN30">
        <v>1.448275862</v>
      </c>
      <c r="CO30">
        <v>29718</v>
      </c>
      <c r="CP30">
        <v>0.31180000000000002</v>
      </c>
      <c r="CX30">
        <v>84</v>
      </c>
    </row>
    <row r="31" spans="1:103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31" s="34" cm="1">
        <f t="array" ref="C31">_xlfn.XLOOKUP(1,(TablaMeta[CONCAT]=$M$3&amp;$N$3&amp;D1_MAYO_2026[[#This Row],[SUPER]])*(TablaMeta[SEGG]=D1_MAYO_2026[[#This Row],[SEGMENTO]]),TablaMeta[Meta_Asesor])</f>
        <v>40500</v>
      </c>
      <c r="D31" s="35">
        <f>IF(D1_MAYO_2026[[#This Row],[RECUPERO]]="VACACIONES","VACACIONES",IFERROR(D1_MAYO_2026[[#This Row],[RECUPERO]]/D1_MAYO_2026[[#This Row],[META]],""))</f>
        <v>0.391358024691358</v>
      </c>
      <c r="E31" s="35" t="str">
        <f>D1_MAYO_2026[[#This Row],[SUPER]]</f>
        <v>KENNETH</v>
      </c>
      <c r="F31" t="s">
        <v>35</v>
      </c>
      <c r="G31" s="3">
        <v>15850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1" s="55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1" s="55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5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5"/>
      <c r="M31" s="5">
        <f>DATA_MAYO_2026[[#This Row],[RECUPERO]]/DATA_MAYO_2026[[#This Row],[META]]</f>
        <v>0.391358024691358</v>
      </c>
      <c r="N31" s="5">
        <f>6-ROUNDUP(_xlfn.RANK.EQ(DATA_MAYO_2026[[#This Row],[AL_AC]],DATA_MAYO_2026[AL_AC],0)/(COUNTA(DATA_MAYO_2026[AL_AC])/5),0)</f>
        <v>4</v>
      </c>
      <c r="O31" s="54" t="str">
        <f>IFERROR(VLOOKUP(DATA_MAYO_2026[[#This Row],[ASER_]],$B:$G,4,0),"")</f>
        <v>KENNETH</v>
      </c>
      <c r="P31" s="6">
        <f>VLOOKUP(DATA_MAYO_2026[[#This Row],[ASER_]],D1_MAYO_2026[[ASESOR_CRR]:[RECUPERO]],6,0)</f>
        <v>15850</v>
      </c>
      <c r="Q31" s="6">
        <f>VLOOKUP(DATA_MAYO_2026[[#This Row],[ASER_]],D1_MAYO_2026[[ASESOR_CRR]:[META]],2,0)</f>
        <v>40500</v>
      </c>
      <c r="R31" t="s">
        <v>35</v>
      </c>
      <c r="S31" s="47">
        <v>700</v>
      </c>
      <c r="T31">
        <v>2240</v>
      </c>
      <c r="U31">
        <v>0</v>
      </c>
      <c r="V31">
        <v>3000</v>
      </c>
      <c r="W31">
        <v>0</v>
      </c>
      <c r="X31">
        <v>800</v>
      </c>
      <c r="Y31">
        <v>1160</v>
      </c>
      <c r="Z31">
        <v>300</v>
      </c>
      <c r="AA31">
        <v>1000</v>
      </c>
      <c r="AB31">
        <v>450</v>
      </c>
      <c r="AC31">
        <v>6200</v>
      </c>
      <c r="AN31" s="54"/>
      <c r="AO31" s="54">
        <f>SUM(DATA_MAYO_2026[[#This Row],[15]:[30]])</f>
        <v>6200</v>
      </c>
      <c r="BX31" s="45" t="s">
        <v>637</v>
      </c>
      <c r="BY31" s="45" t="s">
        <v>125</v>
      </c>
      <c r="BZ31" s="45" t="s">
        <v>12</v>
      </c>
      <c r="CA31" s="45">
        <v>46177</v>
      </c>
      <c r="CB31" s="45">
        <v>1</v>
      </c>
      <c r="CC31" s="45">
        <v>1</v>
      </c>
      <c r="CD31" s="45"/>
      <c r="CE31" s="45">
        <v>1</v>
      </c>
      <c r="CF31" s="45"/>
      <c r="CG31" s="45">
        <v>3.4722222222222224E-4</v>
      </c>
      <c r="CH31" s="45">
        <v>3.4722222222222224E-4</v>
      </c>
      <c r="CI31">
        <v>0.2497337962962963</v>
      </c>
      <c r="CJ31">
        <v>8.9641203703703709E-2</v>
      </c>
      <c r="CK31">
        <v>89</v>
      </c>
      <c r="CL31">
        <v>210</v>
      </c>
      <c r="CM31">
        <v>24</v>
      </c>
      <c r="CN31">
        <v>1.6666666670000001</v>
      </c>
      <c r="CO31">
        <v>38967</v>
      </c>
      <c r="CP31">
        <v>0.2697</v>
      </c>
      <c r="CQ31">
        <v>1</v>
      </c>
      <c r="CR31">
        <v>4.1700000000000001E-2</v>
      </c>
      <c r="CS31">
        <v>870</v>
      </c>
      <c r="CT31">
        <v>870</v>
      </c>
      <c r="CX31">
        <v>92</v>
      </c>
    </row>
    <row r="32" spans="1:103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32" s="34" cm="1">
        <f t="array" ref="C32">_xlfn.XLOOKUP(1,(TablaMeta[CONCAT]=$M$3&amp;$N$3&amp;D1_MAYO_2026[[#This Row],[SUPER]])*(TablaMeta[SEGG]=D1_MAYO_2026[[#This Row],[SEGMENTO]]),TablaMeta[Meta_Asesor])</f>
        <v>40500</v>
      </c>
      <c r="D32" s="35">
        <f>IF(D1_MAYO_2026[[#This Row],[RECUPERO]]="VACACIONES","VACACIONES",IFERROR(D1_MAYO_2026[[#This Row],[RECUPERO]]/D1_MAYO_2026[[#This Row],[META]],""))</f>
        <v>0.33333333333333331</v>
      </c>
      <c r="E32" s="35" t="str">
        <f>D1_MAYO_2026[[#This Row],[SUPER]]</f>
        <v>KENNETH</v>
      </c>
      <c r="F32" t="s">
        <v>105</v>
      </c>
      <c r="G32" s="3">
        <v>13500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2" s="55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2" s="55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5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5"/>
      <c r="M32" s="5">
        <f>DATA_MAYO_2026[[#This Row],[RECUPERO]]/DATA_MAYO_2026[[#This Row],[META]]</f>
        <v>0.75308641975308643</v>
      </c>
      <c r="N32" s="5">
        <f>6-ROUNDUP(_xlfn.RANK.EQ(DATA_MAYO_2026[[#This Row],[AL_AC]],DATA_MAYO_2026[AL_AC],0)/(COUNTA(DATA_MAYO_2026[AL_AC])/5),0)</f>
        <v>5</v>
      </c>
      <c r="O32" s="54" t="str">
        <f>IFERROR(VLOOKUP(DATA_MAYO_2026[[#This Row],[ASER_]],$B:$G,4,0),"")</f>
        <v>KENNETH</v>
      </c>
      <c r="P32" s="6">
        <f>VLOOKUP(DATA_MAYO_2026[[#This Row],[ASER_]],D1_MAYO_2026[[ASESOR_CRR]:[RECUPERO]],6,0)</f>
        <v>30500</v>
      </c>
      <c r="Q32" s="6">
        <f>VLOOKUP(DATA_MAYO_2026[[#This Row],[ASER_]],D1_MAYO_2026[[ASESOR_CRR]:[META]],2,0)</f>
        <v>40500</v>
      </c>
      <c r="R32" t="s">
        <v>97</v>
      </c>
      <c r="S32" s="47">
        <v>2725</v>
      </c>
      <c r="T32">
        <v>5000</v>
      </c>
      <c r="U32">
        <v>4285</v>
      </c>
      <c r="V32">
        <v>0</v>
      </c>
      <c r="W32">
        <v>480</v>
      </c>
      <c r="X32">
        <v>0</v>
      </c>
      <c r="Y32">
        <v>890</v>
      </c>
      <c r="Z32">
        <v>2800</v>
      </c>
      <c r="AA32">
        <v>900</v>
      </c>
      <c r="AB32" s="6">
        <v>9000</v>
      </c>
      <c r="AC32" s="6">
        <v>4420</v>
      </c>
      <c r="AD32" s="6"/>
      <c r="AE32" s="6"/>
      <c r="AF32" s="6"/>
      <c r="AG32" s="6"/>
      <c r="AH32" s="6"/>
      <c r="AN32" s="54"/>
      <c r="AO32" s="54">
        <f>SUM(DATA_MAYO_2026[[#This Row],[15]:[30]])</f>
        <v>4420</v>
      </c>
      <c r="BX32" s="45" t="s">
        <v>637</v>
      </c>
      <c r="BY32" s="45" t="s">
        <v>125</v>
      </c>
      <c r="BZ32" s="45" t="s">
        <v>12</v>
      </c>
      <c r="CA32" s="45">
        <v>46178</v>
      </c>
      <c r="CB32" s="45">
        <v>1</v>
      </c>
      <c r="CC32" s="45">
        <v>1</v>
      </c>
      <c r="CD32" s="45"/>
      <c r="CE32" s="45">
        <v>1</v>
      </c>
      <c r="CF32" s="45"/>
      <c r="CG32" s="45">
        <v>2.5462962962962961E-4</v>
      </c>
      <c r="CH32" s="45">
        <v>2.5462962962962961E-4</v>
      </c>
      <c r="CI32">
        <v>0.12479166666666666</v>
      </c>
      <c r="CJ32">
        <v>6.5462962962962959E-2</v>
      </c>
      <c r="CK32">
        <v>23</v>
      </c>
      <c r="CL32">
        <v>44</v>
      </c>
      <c r="CM32">
        <v>13</v>
      </c>
      <c r="CN32">
        <v>1.076923077</v>
      </c>
      <c r="CO32">
        <v>15138</v>
      </c>
      <c r="CP32">
        <v>0.56520000000000004</v>
      </c>
      <c r="CX32">
        <v>100</v>
      </c>
    </row>
    <row r="33" spans="1:103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33" s="34" cm="1">
        <f t="array" ref="C33">_xlfn.XLOOKUP(1,(TablaMeta[CONCAT]=$M$3&amp;$N$3&amp;D1_MAYO_2026[[#This Row],[SUPER]])*(TablaMeta[SEGG]=D1_MAYO_2026[[#This Row],[SEGMENTO]]),TablaMeta[Meta_Asesor])</f>
        <v>40500</v>
      </c>
      <c r="D33" s="35">
        <f>IF(D1_MAYO_2026[[#This Row],[RECUPERO]]="VACACIONES","VACACIONES",IFERROR(D1_MAYO_2026[[#This Row],[RECUPERO]]/D1_MAYO_2026[[#This Row],[META]],""))</f>
        <v>0.33086419753086421</v>
      </c>
      <c r="E33" s="35" t="str">
        <f>D1_MAYO_2026[[#This Row],[SUPER]]</f>
        <v>KENNETH</v>
      </c>
      <c r="F33" t="s">
        <v>11</v>
      </c>
      <c r="G33" s="3">
        <v>13400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3" s="55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3" s="55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5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5"/>
      <c r="M33" s="5">
        <f>DATA_MAYO_2026[[#This Row],[RECUPERO]]/DATA_MAYO_2026[[#This Row],[META]]</f>
        <v>0.33333333333333331</v>
      </c>
      <c r="N33" s="5">
        <f>6-ROUNDUP(_xlfn.RANK.EQ(DATA_MAYO_2026[[#This Row],[AL_AC]],DATA_MAYO_2026[AL_AC],0)/(COUNTA(DATA_MAYO_2026[AL_AC])/5),0)</f>
        <v>4</v>
      </c>
      <c r="O33" s="54" t="str">
        <f>IFERROR(VLOOKUP(DATA_MAYO_2026[[#This Row],[ASER_]],$B:$G,4,0),"")</f>
        <v>KENNETH</v>
      </c>
      <c r="P33" s="6">
        <f>VLOOKUP(DATA_MAYO_2026[[#This Row],[ASER_]],D1_MAYO_2026[[ASESOR_CRR]:[RECUPERO]],6,0)</f>
        <v>13500</v>
      </c>
      <c r="Q33" s="6">
        <f>VLOOKUP(DATA_MAYO_2026[[#This Row],[ASER_]],D1_MAYO_2026[[ASESOR_CRR]:[META]],2,0)</f>
        <v>40500</v>
      </c>
      <c r="R33" t="s">
        <v>105</v>
      </c>
      <c r="S33" s="47">
        <v>0</v>
      </c>
      <c r="T33">
        <v>4000</v>
      </c>
      <c r="U33">
        <v>0</v>
      </c>
      <c r="V33">
        <v>0</v>
      </c>
      <c r="W33">
        <v>3500</v>
      </c>
      <c r="X33">
        <v>500</v>
      </c>
      <c r="Y33">
        <v>0</v>
      </c>
      <c r="Z33">
        <v>0</v>
      </c>
      <c r="AA33">
        <v>0</v>
      </c>
      <c r="AB33" s="6">
        <v>0</v>
      </c>
      <c r="AC33" s="6">
        <v>5500</v>
      </c>
      <c r="AD33" s="6"/>
      <c r="AE33" s="6"/>
      <c r="AF33" s="6"/>
      <c r="AG33" s="6"/>
      <c r="AH33" s="6"/>
      <c r="AN33" s="54"/>
      <c r="AO33" s="54">
        <f>SUM(DATA_MAYO_2026[[#This Row],[15]:[30]])</f>
        <v>5500</v>
      </c>
      <c r="BX33" s="45" t="s">
        <v>637</v>
      </c>
      <c r="BY33" s="45" t="s">
        <v>125</v>
      </c>
      <c r="BZ33" s="45" t="s">
        <v>26</v>
      </c>
      <c r="CA33" s="45">
        <v>46174</v>
      </c>
      <c r="CB33" s="45">
        <v>1</v>
      </c>
      <c r="CC33" s="45">
        <v>1</v>
      </c>
      <c r="CD33" s="45"/>
      <c r="CE33" s="45">
        <v>1</v>
      </c>
      <c r="CF33" s="45"/>
      <c r="CG33" s="45">
        <v>5.7870370370370373E-5</v>
      </c>
      <c r="CH33" s="45">
        <v>5.7870370370370373E-5</v>
      </c>
      <c r="CI33">
        <v>0.33280092592592592</v>
      </c>
      <c r="CJ33">
        <v>3.1620370370370368E-2</v>
      </c>
      <c r="CK33">
        <v>173</v>
      </c>
      <c r="CL33">
        <v>327</v>
      </c>
      <c r="CM33">
        <v>50</v>
      </c>
      <c r="CN33">
        <v>1.9</v>
      </c>
      <c r="CO33">
        <v>21318</v>
      </c>
      <c r="CP33">
        <v>0.28899999999999998</v>
      </c>
      <c r="CQ33">
        <v>7</v>
      </c>
      <c r="CR33">
        <v>0.14000000000000001</v>
      </c>
      <c r="CS33">
        <v>2774</v>
      </c>
      <c r="CT33">
        <v>396</v>
      </c>
      <c r="CX33">
        <v>68</v>
      </c>
    </row>
    <row r="34" spans="1:103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34" s="34" cm="1">
        <f t="array" ref="C34">_xlfn.XLOOKUP(1,(TablaMeta[CONCAT]=$M$3&amp;$N$3&amp;D1_MAYO_2026[[#This Row],[SUPER]])*(TablaMeta[SEGG]=D1_MAYO_2026[[#This Row],[SEGMENTO]]),TablaMeta[Meta_Asesor])</f>
        <v>40500</v>
      </c>
      <c r="D34" s="35">
        <f>IF(D1_MAYO_2026[[#This Row],[RECUPERO]]="VACACIONES","VACACIONES",IFERROR(D1_MAYO_2026[[#This Row],[RECUPERO]]/D1_MAYO_2026[[#This Row],[META]],""))</f>
        <v>0.14086419753086421</v>
      </c>
      <c r="E34" s="35" t="str">
        <f>D1_MAYO_2026[[#This Row],[SUPER]]</f>
        <v>KENNETH</v>
      </c>
      <c r="F34" t="s">
        <v>38</v>
      </c>
      <c r="G34" s="3">
        <v>5705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4" s="55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4" s="55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5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5"/>
      <c r="M34" s="5">
        <f>DATA_MAYO_2026[[#This Row],[RECUPERO]]/DATA_MAYO_2026[[#This Row],[META]]</f>
        <v>0.33086419753086421</v>
      </c>
      <c r="N34" s="5">
        <f>6-ROUNDUP(_xlfn.RANK.EQ(DATA_MAYO_2026[[#This Row],[AL_AC]],DATA_MAYO_2026[AL_AC],0)/(COUNTA(DATA_MAYO_2026[AL_AC])/5),0)</f>
        <v>3</v>
      </c>
      <c r="O34" s="54" t="str">
        <f>IFERROR(VLOOKUP(DATA_MAYO_2026[[#This Row],[ASER_]],$B:$G,4,0),"")</f>
        <v>KENNETH</v>
      </c>
      <c r="P34" s="6">
        <f>VLOOKUP(DATA_MAYO_2026[[#This Row],[ASER_]],D1_MAYO_2026[[ASESOR_CRR]:[RECUPERO]],6,0)</f>
        <v>13400</v>
      </c>
      <c r="Q34" s="6">
        <f>VLOOKUP(DATA_MAYO_2026[[#This Row],[ASER_]],D1_MAYO_2026[[ASESOR_CRR]:[META]],2,0)</f>
        <v>40500</v>
      </c>
      <c r="R34" t="s">
        <v>11</v>
      </c>
      <c r="S34" s="45">
        <v>0</v>
      </c>
      <c r="T34">
        <v>4500</v>
      </c>
      <c r="U34">
        <v>0</v>
      </c>
      <c r="V34">
        <v>2700</v>
      </c>
      <c r="W34" s="5">
        <v>0</v>
      </c>
      <c r="X34" s="6">
        <v>2500</v>
      </c>
      <c r="Y34" s="6">
        <v>0</v>
      </c>
      <c r="Z34" s="6">
        <v>500</v>
      </c>
      <c r="AA34" s="6">
        <v>800</v>
      </c>
      <c r="AB34" s="6">
        <v>2000</v>
      </c>
      <c r="AC34" s="6">
        <v>400</v>
      </c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54"/>
      <c r="AO34" s="54">
        <f>SUM(DATA_MAYO_2026[[#This Row],[15]:[30]])</f>
        <v>400</v>
      </c>
      <c r="BX34" s="45" t="s">
        <v>637</v>
      </c>
      <c r="BY34" s="45" t="s">
        <v>125</v>
      </c>
      <c r="BZ34" s="45" t="s">
        <v>26</v>
      </c>
      <c r="CA34" s="45">
        <v>46175</v>
      </c>
      <c r="CB34" s="45">
        <v>1</v>
      </c>
      <c r="CC34" s="45">
        <v>1</v>
      </c>
      <c r="CD34" s="45"/>
      <c r="CE34" s="45">
        <v>1</v>
      </c>
      <c r="CF34" s="45"/>
      <c r="CG34" s="45">
        <v>1.273148148148148E-4</v>
      </c>
      <c r="CH34" s="45">
        <v>1.273148148148148E-4</v>
      </c>
      <c r="CI34">
        <v>0.25203703703703706</v>
      </c>
      <c r="CJ34">
        <v>8.385416666666666E-2</v>
      </c>
      <c r="CK34">
        <v>142</v>
      </c>
      <c r="CL34">
        <v>274</v>
      </c>
      <c r="CM34">
        <v>35</v>
      </c>
      <c r="CN34">
        <v>1.8</v>
      </c>
      <c r="CO34">
        <v>28153</v>
      </c>
      <c r="CP34">
        <v>0.2465</v>
      </c>
      <c r="CQ34">
        <v>1</v>
      </c>
      <c r="CR34">
        <v>2.86E-2</v>
      </c>
      <c r="CS34">
        <v>1250</v>
      </c>
      <c r="CT34">
        <v>1250</v>
      </c>
      <c r="CX34">
        <v>94</v>
      </c>
    </row>
    <row r="35" spans="1:103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35" s="34" cm="1">
        <f t="array" ref="C35">_xlfn.XLOOKUP(1,(TablaMeta[CONCAT]=$M$3&amp;$N$3&amp;D1_MAYO_2026[[#This Row],[SUPER]])*(TablaMeta[SEGG]=D1_MAYO_2026[[#This Row],[SEGMENTO]]),TablaMeta[Meta_Asesor])</f>
        <v>38500</v>
      </c>
      <c r="D35" s="35">
        <f>IF(D1_MAYO_2026[[#This Row],[RECUPERO]]="VACACIONES","VACACIONES",IFERROR(D1_MAYO_2026[[#This Row],[RECUPERO]]/D1_MAYO_2026[[#This Row],[META]],""))</f>
        <v>0.84246753246753248</v>
      </c>
      <c r="E35" s="35" t="str">
        <f>D1_MAYO_2026[[#This Row],[SUPER]]</f>
        <v>SANDY</v>
      </c>
      <c r="F35" t="s">
        <v>22</v>
      </c>
      <c r="G35" s="3">
        <v>32435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35" s="55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35" s="55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5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5" s="55"/>
      <c r="M35" s="5">
        <f>DATA_MAYO_2026[[#This Row],[RECUPERO]]/DATA_MAYO_2026[[#This Row],[META]]</f>
        <v>0.77777777777777779</v>
      </c>
      <c r="N35" s="5">
        <f>6-ROUNDUP(_xlfn.RANK.EQ(DATA_MAYO_2026[[#This Row],[AL_AC]],DATA_MAYO_2026[AL_AC],0)/(COUNTA(DATA_MAYO_2026[AL_AC])/5),0)</f>
        <v>5</v>
      </c>
      <c r="O35" s="54" t="str">
        <f>IFERROR(VLOOKUP(DATA_MAYO_2026[[#This Row],[ASER_]],$B:$G,4,0),"")</f>
        <v>KENNETH</v>
      </c>
      <c r="P35" s="6">
        <f>VLOOKUP(DATA_MAYO_2026[[#This Row],[ASER_]],D1_MAYO_2026[[ASESOR_CRR]:[RECUPERO]],6,0)</f>
        <v>31500</v>
      </c>
      <c r="Q35" s="6">
        <f>VLOOKUP(DATA_MAYO_2026[[#This Row],[ASER_]],D1_MAYO_2026[[ASESOR_CRR]:[META]],2,0)</f>
        <v>40500</v>
      </c>
      <c r="R35" t="s">
        <v>19</v>
      </c>
      <c r="S35" s="45">
        <v>0</v>
      </c>
      <c r="T35">
        <v>0</v>
      </c>
      <c r="U35">
        <v>300</v>
      </c>
      <c r="V35">
        <v>0</v>
      </c>
      <c r="W35" s="5">
        <v>300</v>
      </c>
      <c r="X35" s="6">
        <v>21000</v>
      </c>
      <c r="Y35" s="6">
        <v>400</v>
      </c>
      <c r="Z35" s="6">
        <v>0</v>
      </c>
      <c r="AA35" s="6">
        <v>0</v>
      </c>
      <c r="AB35" s="6">
        <v>0</v>
      </c>
      <c r="AC35" s="6">
        <v>9500</v>
      </c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54"/>
      <c r="AO35" s="54">
        <f>SUM(DATA_MAYO_2026[[#This Row],[15]:[30]])</f>
        <v>9500</v>
      </c>
      <c r="BX35" s="45" t="s">
        <v>637</v>
      </c>
      <c r="BY35" s="45" t="s">
        <v>125</v>
      </c>
      <c r="BZ35" s="45" t="s">
        <v>26</v>
      </c>
      <c r="CA35" s="45">
        <v>46177</v>
      </c>
      <c r="CB35" s="45">
        <v>1</v>
      </c>
      <c r="CC35" s="45">
        <v>1</v>
      </c>
      <c r="CD35" s="45"/>
      <c r="CE35" s="45">
        <v>1</v>
      </c>
      <c r="CF35" s="45"/>
      <c r="CG35" s="45">
        <v>6.9444444444444444E-5</v>
      </c>
      <c r="CH35" s="45">
        <v>6.9444444444444444E-5</v>
      </c>
      <c r="CI35">
        <v>0.26734953703703701</v>
      </c>
      <c r="CJ35">
        <v>8.6018518518518522E-2</v>
      </c>
      <c r="CK35">
        <v>217</v>
      </c>
      <c r="CL35">
        <v>443</v>
      </c>
      <c r="CM35">
        <v>29</v>
      </c>
      <c r="CN35">
        <v>1.3448275860000001</v>
      </c>
      <c r="CO35">
        <v>30839</v>
      </c>
      <c r="CP35">
        <v>0.1336</v>
      </c>
      <c r="CX35">
        <v>84</v>
      </c>
    </row>
    <row r="36" spans="1:103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36" s="34" cm="1">
        <f t="array" ref="C36">_xlfn.XLOOKUP(1,(TablaMeta[CONCAT]=$M$3&amp;$N$3&amp;D1_MAYO_2026[[#This Row],[SUPER]])*(TablaMeta[SEGG]=D1_MAYO_2026[[#This Row],[SEGMENTO]]),TablaMeta[Meta_Asesor])</f>
        <v>38500</v>
      </c>
      <c r="D36" s="35">
        <f>IF(D1_MAYO_2026[[#This Row],[RECUPERO]]="VACACIONES","VACACIONES",IFERROR(D1_MAYO_2026[[#This Row],[RECUPERO]]/D1_MAYO_2026[[#This Row],[META]],""))</f>
        <v>0.72116883116883113</v>
      </c>
      <c r="E36" s="35" t="str">
        <f>D1_MAYO_2026[[#This Row],[SUPER]]</f>
        <v>SANDY</v>
      </c>
      <c r="F36" t="s">
        <v>493</v>
      </c>
      <c r="G36" s="3">
        <v>27765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36" s="55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6" s="55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5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6" s="55"/>
      <c r="M36" s="5">
        <f>DATA_MAYO_2026[[#This Row],[RECUPERO]]/DATA_MAYO_2026[[#This Row],[META]]</f>
        <v>0.72111111111111115</v>
      </c>
      <c r="N36" s="5">
        <f>6-ROUNDUP(_xlfn.RANK.EQ(DATA_MAYO_2026[[#This Row],[AL_AC]],DATA_MAYO_2026[AL_AC],0)/(COUNTA(DATA_MAYO_2026[AL_AC])/5),0)</f>
        <v>5</v>
      </c>
      <c r="O36" s="54" t="str">
        <f>IFERROR(VLOOKUP(DATA_MAYO_2026[[#This Row],[ASER_]],$B:$G,4,0),"")</f>
        <v>KENNETH</v>
      </c>
      <c r="P36" s="6">
        <f>VLOOKUP(DATA_MAYO_2026[[#This Row],[ASER_]],D1_MAYO_2026[[ASESOR_CRR]:[RECUPERO]],6,0)</f>
        <v>29205</v>
      </c>
      <c r="Q36" s="6">
        <f>VLOOKUP(DATA_MAYO_2026[[#This Row],[ASER_]],D1_MAYO_2026[[ASESOR_CRR]:[META]],2,0)</f>
        <v>40500</v>
      </c>
      <c r="R36" t="s">
        <v>34</v>
      </c>
      <c r="S36" s="45">
        <v>0</v>
      </c>
      <c r="T36">
        <v>6000</v>
      </c>
      <c r="U36">
        <v>910</v>
      </c>
      <c r="V36">
        <v>0</v>
      </c>
      <c r="W36" s="5">
        <v>8850</v>
      </c>
      <c r="X36" s="6">
        <v>2100</v>
      </c>
      <c r="Y36" s="6">
        <v>0</v>
      </c>
      <c r="Z36" s="6">
        <v>295</v>
      </c>
      <c r="AA36" s="6">
        <v>0</v>
      </c>
      <c r="AB36" s="6">
        <v>11050</v>
      </c>
      <c r="AC36" s="6">
        <v>0</v>
      </c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54"/>
      <c r="AO36" s="54">
        <f>SUM(DATA_MAYO_2026[[#This Row],[15]:[30]])</f>
        <v>0</v>
      </c>
      <c r="BX36" s="45" t="s">
        <v>637</v>
      </c>
      <c r="BY36" s="45" t="s">
        <v>125</v>
      </c>
      <c r="BZ36" s="45" t="s">
        <v>26</v>
      </c>
      <c r="CA36" s="45">
        <v>46178</v>
      </c>
      <c r="CB36" s="45">
        <v>1</v>
      </c>
      <c r="CC36" s="45">
        <v>1</v>
      </c>
      <c r="CD36" s="45"/>
      <c r="CE36" s="45">
        <v>1</v>
      </c>
      <c r="CF36" s="45"/>
      <c r="CG36" s="45">
        <v>6.9444444444444444E-5</v>
      </c>
      <c r="CH36" s="45">
        <v>6.9444444444444444E-5</v>
      </c>
      <c r="CI36">
        <v>0.14839120370370371</v>
      </c>
      <c r="CJ36">
        <v>4.9988425925925929E-2</v>
      </c>
      <c r="CK36">
        <v>53</v>
      </c>
      <c r="CL36">
        <v>100</v>
      </c>
      <c r="CM36">
        <v>4</v>
      </c>
      <c r="CN36">
        <v>1</v>
      </c>
      <c r="CO36">
        <v>46372</v>
      </c>
      <c r="CP36">
        <v>7.5499999999999998E-2</v>
      </c>
      <c r="CX36">
        <v>100</v>
      </c>
    </row>
    <row r="37" spans="1:103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37" s="34" cm="1">
        <f t="array" ref="C37">_xlfn.XLOOKUP(1,(TablaMeta[CONCAT]=$M$3&amp;$N$3&amp;D1_MAYO_2026[[#This Row],[SUPER]])*(TablaMeta[SEGG]=D1_MAYO_2026[[#This Row],[SEGMENTO]]),TablaMeta[Meta_Asesor])</f>
        <v>38500</v>
      </c>
      <c r="D37" s="35">
        <f>IF(D1_MAYO_2026[[#This Row],[RECUPERO]]="VACACIONES","VACACIONES",IFERROR(D1_MAYO_2026[[#This Row],[RECUPERO]]/D1_MAYO_2026[[#This Row],[META]],""))</f>
        <v>0.48272727272727273</v>
      </c>
      <c r="E37" s="35" t="str">
        <f>D1_MAYO_2026[[#This Row],[SUPER]]</f>
        <v>SANDY</v>
      </c>
      <c r="F37" t="s">
        <v>32</v>
      </c>
      <c r="G37" s="3">
        <v>18585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7" s="55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7" s="55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5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7" s="55"/>
      <c r="M37" s="5">
        <f>DATA_MAYO_2026[[#This Row],[RECUPERO]]/DATA_MAYO_2026[[#This Row],[META]]</f>
        <v>0.23322033898305083</v>
      </c>
      <c r="N37" s="5">
        <f>6-ROUNDUP(_xlfn.RANK.EQ(DATA_MAYO_2026[[#This Row],[AL_AC]],DATA_MAYO_2026[AL_AC],0)/(COUNTA(DATA_MAYO_2026[AL_AC])/5),0)</f>
        <v>3</v>
      </c>
      <c r="O37" s="54" t="str">
        <f>IFERROR(VLOOKUP(DATA_MAYO_2026[[#This Row],[ASER_]],$B:$G,4,0),"")</f>
        <v>JOHAN</v>
      </c>
      <c r="P37" s="6">
        <f>VLOOKUP(DATA_MAYO_2026[[#This Row],[ASER_]],D1_MAYO_2026[[ASESOR_CRR]:[RECUPERO]],6,0)</f>
        <v>6880</v>
      </c>
      <c r="Q37" s="6">
        <f>VLOOKUP(DATA_MAYO_2026[[#This Row],[ASER_]],D1_MAYO_2026[[ASESOR_CRR]:[META]],2,0)</f>
        <v>29500</v>
      </c>
      <c r="R37" t="s">
        <v>564</v>
      </c>
      <c r="S37" s="45">
        <v>0</v>
      </c>
      <c r="T37">
        <v>0</v>
      </c>
      <c r="U37">
        <v>0</v>
      </c>
      <c r="V37">
        <v>0</v>
      </c>
      <c r="W37" s="5">
        <v>3500</v>
      </c>
      <c r="X37" s="6">
        <v>350</v>
      </c>
      <c r="Y37" s="6">
        <v>0</v>
      </c>
      <c r="Z37" s="6">
        <v>500</v>
      </c>
      <c r="AA37" s="6">
        <v>1000</v>
      </c>
      <c r="AB37" s="6">
        <v>1030</v>
      </c>
      <c r="AC37" s="6">
        <v>500</v>
      </c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54"/>
      <c r="AO37" s="54">
        <f>SUM(DATA_MAYO_2026[[#This Row],[15]:[30]])</f>
        <v>500</v>
      </c>
      <c r="BX37" s="45" t="s">
        <v>637</v>
      </c>
      <c r="BY37" s="45" t="s">
        <v>125</v>
      </c>
      <c r="BZ37" s="45" t="s">
        <v>564</v>
      </c>
      <c r="CA37" s="45">
        <v>46174</v>
      </c>
      <c r="CB37" s="45">
        <v>1</v>
      </c>
      <c r="CC37" s="45">
        <v>1</v>
      </c>
      <c r="CD37" s="45"/>
      <c r="CE37" s="45">
        <v>1</v>
      </c>
      <c r="CF37" s="45"/>
      <c r="CG37" s="45">
        <v>4.1666666666666669E-4</v>
      </c>
      <c r="CH37" s="45">
        <v>4.1666666666666669E-4</v>
      </c>
      <c r="CI37">
        <v>0.29771990740740739</v>
      </c>
      <c r="CJ37">
        <v>4.1944444444444444E-2</v>
      </c>
      <c r="CK37">
        <v>165</v>
      </c>
      <c r="CL37">
        <v>230</v>
      </c>
      <c r="CM37">
        <v>29</v>
      </c>
      <c r="CN37">
        <v>1.5862068970000001</v>
      </c>
      <c r="CO37">
        <v>19800</v>
      </c>
      <c r="CP37">
        <v>0.17580000000000001</v>
      </c>
      <c r="CQ37">
        <v>7</v>
      </c>
      <c r="CR37">
        <v>0.2414</v>
      </c>
      <c r="CS37">
        <v>2695</v>
      </c>
      <c r="CT37">
        <v>385</v>
      </c>
      <c r="CX37">
        <v>86</v>
      </c>
    </row>
    <row r="38" spans="1:103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38" s="34" cm="1">
        <f t="array" ref="C38">_xlfn.XLOOKUP(1,(TablaMeta[CONCAT]=$M$3&amp;$N$3&amp;D1_MAYO_2026[[#This Row],[SUPER]])*(TablaMeta[SEGG]=D1_MAYO_2026[[#This Row],[SEGMENTO]]),TablaMeta[Meta_Asesor])</f>
        <v>38500</v>
      </c>
      <c r="D38" s="35">
        <f>IF(D1_MAYO_2026[[#This Row],[RECUPERO]]="VACACIONES","VACACIONES",IFERROR(D1_MAYO_2026[[#This Row],[RECUPERO]]/D1_MAYO_2026[[#This Row],[META]],""))</f>
        <v>0.43922077922077923</v>
      </c>
      <c r="E38" s="35" t="str">
        <f>D1_MAYO_2026[[#This Row],[SUPER]]</f>
        <v>SANDY</v>
      </c>
      <c r="F38" t="s">
        <v>42</v>
      </c>
      <c r="G38" s="3">
        <v>16910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38" s="55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38" s="55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5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8" s="55"/>
      <c r="M38" s="5">
        <f>DATA_MAYO_2026[[#This Row],[RECUPERO]]/DATA_MAYO_2026[[#This Row],[META]]</f>
        <v>0.15457627118644068</v>
      </c>
      <c r="N38" s="5">
        <f>6-ROUNDUP(_xlfn.RANK.EQ(DATA_MAYO_2026[[#This Row],[AL_AC]],DATA_MAYO_2026[AL_AC],0)/(COUNTA(DATA_MAYO_2026[AL_AC])/5),0)</f>
        <v>2</v>
      </c>
      <c r="O38" s="54" t="str">
        <f>IFERROR(VLOOKUP(DATA_MAYO_2026[[#This Row],[ASER_]],$B:$G,4,0),"")</f>
        <v>JOHAN</v>
      </c>
      <c r="P38" s="6">
        <f>VLOOKUP(DATA_MAYO_2026[[#This Row],[ASER_]],D1_MAYO_2026[[ASESOR_CRR]:[RECUPERO]],6,0)</f>
        <v>4560</v>
      </c>
      <c r="Q38" s="6">
        <f>VLOOKUP(DATA_MAYO_2026[[#This Row],[ASER_]],D1_MAYO_2026[[ASESOR_CRR]:[META]],2,0)</f>
        <v>29500</v>
      </c>
      <c r="R38" t="s">
        <v>109</v>
      </c>
      <c r="S38" s="45">
        <v>0</v>
      </c>
      <c r="T38">
        <v>0</v>
      </c>
      <c r="U38">
        <v>0</v>
      </c>
      <c r="V38">
        <v>1500</v>
      </c>
      <c r="W38" s="5">
        <v>0</v>
      </c>
      <c r="X38" s="6">
        <v>0</v>
      </c>
      <c r="Y38" s="6">
        <v>1500</v>
      </c>
      <c r="Z38" s="6">
        <v>1060</v>
      </c>
      <c r="AA38" s="6">
        <v>0</v>
      </c>
      <c r="AB38" s="6">
        <v>0</v>
      </c>
      <c r="AC38" s="6">
        <v>500</v>
      </c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4"/>
      <c r="AO38" s="54">
        <f>SUM(DATA_MAYO_2026[[#This Row],[15]:[30]])</f>
        <v>500</v>
      </c>
      <c r="BX38" s="45" t="s">
        <v>637</v>
      </c>
      <c r="BY38" s="45" t="s">
        <v>125</v>
      </c>
      <c r="BZ38" s="45" t="s">
        <v>564</v>
      </c>
      <c r="CA38" s="45">
        <v>46175</v>
      </c>
      <c r="CB38" s="45">
        <v>1</v>
      </c>
      <c r="CC38" s="45">
        <v>1</v>
      </c>
      <c r="CD38" s="45"/>
      <c r="CE38" s="45">
        <v>1</v>
      </c>
      <c r="CF38" s="45"/>
      <c r="CG38" s="45">
        <v>6.9444444444444444E-5</v>
      </c>
      <c r="CH38" s="45">
        <v>6.9444444444444444E-5</v>
      </c>
      <c r="CI38">
        <v>0.24752314814814816</v>
      </c>
      <c r="CJ38">
        <v>6.3287037037037031E-2</v>
      </c>
      <c r="CK38">
        <v>144</v>
      </c>
      <c r="CL38">
        <v>201</v>
      </c>
      <c r="CM38">
        <v>32</v>
      </c>
      <c r="CN38">
        <v>1.5625</v>
      </c>
      <c r="CO38">
        <v>28306</v>
      </c>
      <c r="CP38">
        <v>0.22220000000000001</v>
      </c>
      <c r="CQ38">
        <v>1</v>
      </c>
      <c r="CR38">
        <v>3.1300000000000001E-2</v>
      </c>
      <c r="CS38">
        <v>480</v>
      </c>
      <c r="CT38">
        <v>480</v>
      </c>
      <c r="CX38">
        <v>92</v>
      </c>
    </row>
    <row r="39" spans="1:103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39" s="34" cm="1">
        <f t="array" ref="C39">_xlfn.XLOOKUP(1,(TablaMeta[CONCAT]=$M$3&amp;$N$3&amp;D1_MAYO_2026[[#This Row],[SUPER]])*(TablaMeta[SEGG]=D1_MAYO_2026[[#This Row],[SEGMENTO]]),TablaMeta[Meta_Asesor])</f>
        <v>38500</v>
      </c>
      <c r="D39" s="35">
        <f>IF(D1_MAYO_2026[[#This Row],[RECUPERO]]="VACACIONES","VACACIONES",IFERROR(D1_MAYO_2026[[#This Row],[RECUPERO]]/D1_MAYO_2026[[#This Row],[META]],""))</f>
        <v>0.37702337662337659</v>
      </c>
      <c r="E39" s="35" t="str">
        <f>D1_MAYO_2026[[#This Row],[SUPER]]</f>
        <v>SANDY</v>
      </c>
      <c r="F39" t="s">
        <v>85</v>
      </c>
      <c r="G39" s="3">
        <v>14515.4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9" s="55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9" s="55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5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9" s="55"/>
      <c r="M39" s="5">
        <f>DATA_MAYO_2026[[#This Row],[RECUPERO]]/DATA_MAYO_2026[[#This Row],[META]]</f>
        <v>8.611111111111111E-2</v>
      </c>
      <c r="N39" s="5">
        <f>6-ROUNDUP(_xlfn.RANK.EQ(DATA_MAYO_2026[[#This Row],[AL_AC]],DATA_MAYO_2026[AL_AC],0)/(COUNTA(DATA_MAYO_2026[AL_AC])/5),0)</f>
        <v>1</v>
      </c>
      <c r="O39" s="54" t="str">
        <f>IFERROR(VLOOKUP(DATA_MAYO_2026[[#This Row],[ASER_]],$B:$G,4,0),"")</f>
        <v>SANDY</v>
      </c>
      <c r="P39" s="6">
        <f>VLOOKUP(DATA_MAYO_2026[[#This Row],[ASER_]],D1_MAYO_2026[[ASESOR_CRR]:[RECUPERO]],6,0)</f>
        <v>6200</v>
      </c>
      <c r="Q39" s="6">
        <f>VLOOKUP(DATA_MAYO_2026[[#This Row],[ASER_]],D1_MAYO_2026[[ASESOR_CRR]:[META]],2,0)</f>
        <v>72000</v>
      </c>
      <c r="R39" t="s">
        <v>75</v>
      </c>
      <c r="S39">
        <v>0</v>
      </c>
      <c r="T39">
        <v>800</v>
      </c>
      <c r="U39">
        <v>230</v>
      </c>
      <c r="V39">
        <v>2000</v>
      </c>
      <c r="W39" s="5">
        <v>0</v>
      </c>
      <c r="X39" s="6">
        <v>2000</v>
      </c>
      <c r="Y39" s="6">
        <v>0</v>
      </c>
      <c r="Z39" s="6">
        <v>0</v>
      </c>
      <c r="AA39" s="6">
        <v>0</v>
      </c>
      <c r="AB39" s="6">
        <v>1170</v>
      </c>
      <c r="AC39" s="6">
        <v>0</v>
      </c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4"/>
      <c r="AO39" s="54">
        <f>SUM(DATA_MAYO_2026[[#This Row],[15]:[30]])</f>
        <v>0</v>
      </c>
      <c r="BX39" s="45" t="s">
        <v>637</v>
      </c>
      <c r="BY39" s="45" t="s">
        <v>125</v>
      </c>
      <c r="BZ39" s="45" t="s">
        <v>564</v>
      </c>
      <c r="CA39" s="45">
        <v>46176</v>
      </c>
      <c r="CB39" s="45">
        <v>1</v>
      </c>
      <c r="CC39" s="45">
        <v>1</v>
      </c>
      <c r="CD39" s="45"/>
      <c r="CE39" s="45">
        <v>1</v>
      </c>
      <c r="CF39" s="45"/>
      <c r="CG39" s="45">
        <v>1.273148148148148E-4</v>
      </c>
      <c r="CH39" s="45">
        <v>1.273148148148148E-4</v>
      </c>
      <c r="CI39">
        <v>0.31737268518518519</v>
      </c>
      <c r="CJ39">
        <v>9.1655092592592594E-2</v>
      </c>
      <c r="CK39">
        <v>166</v>
      </c>
      <c r="CL39">
        <v>286</v>
      </c>
      <c r="CM39">
        <v>26</v>
      </c>
      <c r="CN39">
        <v>1.538461538</v>
      </c>
      <c r="CO39">
        <v>26071</v>
      </c>
      <c r="CP39">
        <v>0.15659999999999999</v>
      </c>
      <c r="CX39">
        <v>68</v>
      </c>
    </row>
    <row r="40" spans="1:103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40" s="34" cm="1">
        <f t="array" ref="C40">_xlfn.XLOOKUP(1,(TablaMeta[CONCAT]=$M$3&amp;$N$3&amp;D1_MAYO_2026[[#This Row],[SUPER]])*(TablaMeta[SEGG]=D1_MAYO_2026[[#This Row],[SEGMENTO]]),TablaMeta[Meta_Asesor])</f>
        <v>38500</v>
      </c>
      <c r="D40" s="35">
        <f>IF(D1_MAYO_2026[[#This Row],[RECUPERO]]="VACACIONES","VACACIONES",IFERROR(D1_MAYO_2026[[#This Row],[RECUPERO]]/D1_MAYO_2026[[#This Row],[META]],""))</f>
        <v>0.36441558441558441</v>
      </c>
      <c r="E40" s="35" t="str">
        <f>D1_MAYO_2026[[#This Row],[SUPER]]</f>
        <v>SANDY</v>
      </c>
      <c r="F40" t="s">
        <v>58</v>
      </c>
      <c r="G40" s="3">
        <v>14030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40" s="55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40" s="55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5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0" s="55"/>
      <c r="M40" s="5">
        <f>DATA_MAYO_2026[[#This Row],[RECUPERO]]/DATA_MAYO_2026[[#This Row],[META]]</f>
        <v>0.13389830508474576</v>
      </c>
      <c r="N40" s="5">
        <f>6-ROUNDUP(_xlfn.RANK.EQ(DATA_MAYO_2026[[#This Row],[AL_AC]],DATA_MAYO_2026[AL_AC],0)/(COUNTA(DATA_MAYO_2026[AL_AC])/5),0)</f>
        <v>2</v>
      </c>
      <c r="O40" s="54" t="str">
        <f>IFERROR(VLOOKUP(DATA_MAYO_2026[[#This Row],[ASER_]],$B:$G,4,0),"")</f>
        <v>JOHAN</v>
      </c>
      <c r="P40" s="6">
        <f>VLOOKUP(DATA_MAYO_2026[[#This Row],[ASER_]],D1_MAYO_2026[[ASESOR_CRR]:[RECUPERO]],6,0)</f>
        <v>3950</v>
      </c>
      <c r="Q40" s="6">
        <f>VLOOKUP(DATA_MAYO_2026[[#This Row],[ASER_]],D1_MAYO_2026[[ASESOR_CRR]:[META]],2,0)</f>
        <v>29500</v>
      </c>
      <c r="R40" t="s">
        <v>72</v>
      </c>
      <c r="S40" s="45">
        <v>0</v>
      </c>
      <c r="T40">
        <v>0</v>
      </c>
      <c r="U40">
        <v>2000</v>
      </c>
      <c r="V40">
        <v>1750</v>
      </c>
      <c r="W40">
        <v>0</v>
      </c>
      <c r="X40" s="5">
        <v>0</v>
      </c>
      <c r="Y40" s="76">
        <v>0</v>
      </c>
      <c r="Z40" s="6">
        <v>0</v>
      </c>
      <c r="AA40" s="6">
        <v>200</v>
      </c>
      <c r="AB40" s="6">
        <v>0</v>
      </c>
      <c r="AC40" s="6">
        <v>0</v>
      </c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4"/>
      <c r="AO40" s="54">
        <f>SUM(DATA_MAYO_2026[[#This Row],[15]:[30]])</f>
        <v>0</v>
      </c>
      <c r="BX40" s="45" t="s">
        <v>637</v>
      </c>
      <c r="BY40" s="45" t="s">
        <v>125</v>
      </c>
      <c r="BZ40" s="45" t="s">
        <v>564</v>
      </c>
      <c r="CA40" s="45">
        <v>46177</v>
      </c>
      <c r="CB40" s="45">
        <v>1</v>
      </c>
      <c r="CC40" s="45">
        <v>1</v>
      </c>
      <c r="CD40" s="45"/>
      <c r="CE40" s="45">
        <v>1</v>
      </c>
      <c r="CF40" s="45"/>
      <c r="CG40" s="45">
        <v>0</v>
      </c>
      <c r="CH40" s="45">
        <v>0</v>
      </c>
      <c r="CI40">
        <v>0.27368055555555554</v>
      </c>
      <c r="CJ40">
        <v>9.8657407407407402E-2</v>
      </c>
      <c r="CK40">
        <v>120</v>
      </c>
      <c r="CL40">
        <v>218</v>
      </c>
      <c r="CM40">
        <v>20</v>
      </c>
      <c r="CN40">
        <v>1.85</v>
      </c>
      <c r="CO40">
        <v>20369</v>
      </c>
      <c r="CP40">
        <v>0.16669999999999999</v>
      </c>
      <c r="CX40">
        <v>84</v>
      </c>
    </row>
    <row r="41" spans="1:103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41" s="34" cm="1">
        <f t="array" ref="C41">_xlfn.XLOOKUP(1,(TablaMeta[CONCAT]=$M$3&amp;$N$3&amp;D1_MAYO_2026[[#This Row],[SUPER]])*(TablaMeta[SEGG]=D1_MAYO_2026[[#This Row],[SEGMENTO]]),TablaMeta[Meta_Asesor])</f>
        <v>38500</v>
      </c>
      <c r="D41" s="35">
        <f>IF(D1_MAYO_2026[[#This Row],[RECUPERO]]="VACACIONES","VACACIONES",IFERROR(D1_MAYO_2026[[#This Row],[RECUPERO]]/D1_MAYO_2026[[#This Row],[META]],""))</f>
        <v>6.0259740259740263E-2</v>
      </c>
      <c r="E41" s="35" t="str">
        <f>D1_MAYO_2026[[#This Row],[SUPER]]</f>
        <v>SANDY</v>
      </c>
      <c r="F41" t="s">
        <v>96</v>
      </c>
      <c r="G41" s="3">
        <v>2320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41" s="55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41" s="55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5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1" s="55"/>
      <c r="M41" s="5">
        <f>DATA_MAYO_2026[[#This Row],[RECUPERO]]/DATA_MAYO_2026[[#This Row],[META]]</f>
        <v>0.30081355932203391</v>
      </c>
      <c r="N41" s="5">
        <f>6-ROUNDUP(_xlfn.RANK.EQ(DATA_MAYO_2026[[#This Row],[AL_AC]],DATA_MAYO_2026[AL_AC],0)/(COUNTA(DATA_MAYO_2026[AL_AC])/5),0)</f>
        <v>3</v>
      </c>
      <c r="O41" s="54" t="str">
        <f>IFERROR(VLOOKUP(DATA_MAYO_2026[[#This Row],[ASER_]],$B:$G,4,0),"")</f>
        <v>JOHAN</v>
      </c>
      <c r="P41" s="6">
        <f>VLOOKUP(DATA_MAYO_2026[[#This Row],[ASER_]],D1_MAYO_2026[[ASESOR_CRR]:[RECUPERO]],6,0)</f>
        <v>8874</v>
      </c>
      <c r="Q41" s="6">
        <f>VLOOKUP(DATA_MAYO_2026[[#This Row],[ASER_]],D1_MAYO_2026[[ASESOR_CRR]:[META]],2,0)</f>
        <v>29500</v>
      </c>
      <c r="R41" t="s">
        <v>12</v>
      </c>
      <c r="S41" s="3">
        <v>0</v>
      </c>
      <c r="T41">
        <v>0</v>
      </c>
      <c r="U41">
        <v>210</v>
      </c>
      <c r="V41">
        <v>1439</v>
      </c>
      <c r="W41">
        <v>6000</v>
      </c>
      <c r="X41" s="5">
        <v>1100</v>
      </c>
      <c r="Y41" s="6">
        <v>0</v>
      </c>
      <c r="Z41" s="6">
        <v>0</v>
      </c>
      <c r="AA41" s="6">
        <v>0</v>
      </c>
      <c r="AB41" s="6">
        <v>0</v>
      </c>
      <c r="AC41" s="6">
        <v>125</v>
      </c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4"/>
      <c r="AO41" s="54">
        <f>SUM(DATA_MAYO_2026[[#This Row],[15]:[30]])</f>
        <v>125</v>
      </c>
      <c r="BX41" s="45" t="s">
        <v>637</v>
      </c>
      <c r="BY41" s="45" t="s">
        <v>125</v>
      </c>
      <c r="BZ41" s="45" t="s">
        <v>564</v>
      </c>
      <c r="CA41" s="45">
        <v>46178</v>
      </c>
      <c r="CB41" s="45">
        <v>1</v>
      </c>
      <c r="CC41" s="45">
        <v>1</v>
      </c>
      <c r="CD41" s="45"/>
      <c r="CE41" s="45">
        <v>1</v>
      </c>
      <c r="CF41" s="45"/>
      <c r="CG41" s="45">
        <v>9.2592592592592588E-5</v>
      </c>
      <c r="CH41" s="45">
        <v>9.2592592592592588E-5</v>
      </c>
      <c r="CI41">
        <v>0.14233796296296297</v>
      </c>
      <c r="CJ41">
        <v>6.3599537037037038E-2</v>
      </c>
      <c r="CK41">
        <v>40</v>
      </c>
      <c r="CL41">
        <v>67</v>
      </c>
      <c r="CM41">
        <v>5</v>
      </c>
      <c r="CN41">
        <v>1</v>
      </c>
      <c r="CO41">
        <v>28825</v>
      </c>
      <c r="CP41">
        <v>0.125</v>
      </c>
      <c r="CX41">
        <v>100</v>
      </c>
    </row>
    <row r="42" spans="1:103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42" s="34" cm="1">
        <f t="array" ref="C42">_xlfn.XLOOKUP(1,(TablaMeta[CONCAT]=$M$3&amp;$N$3&amp;D1_MAYO_2026[[#This Row],[SUPER]])*(TablaMeta[SEGG]=D1_MAYO_2026[[#This Row],[SEGMENTO]]),TablaMeta[Meta_Asesor])</f>
        <v>72000</v>
      </c>
      <c r="D42" s="35">
        <f>IF(D1_MAYO_2026[[#This Row],[RECUPERO]]="VACACIONES","VACACIONES",IFERROR(D1_MAYO_2026[[#This Row],[RECUPERO]]/D1_MAYO_2026[[#This Row],[META]],""))</f>
        <v>0.19522222222222221</v>
      </c>
      <c r="E42" s="35" t="str">
        <f>D1_MAYO_2026[[#This Row],[SUPER]]</f>
        <v>SANDY</v>
      </c>
      <c r="F42" t="s">
        <v>60</v>
      </c>
      <c r="G42" s="3">
        <v>14056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2" s="55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2" s="55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5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2" s="55"/>
      <c r="M42" s="5">
        <f>DATA_MAYO_2026[[#This Row],[RECUPERO]]/DATA_MAYO_2026[[#This Row],[META]]</f>
        <v>0.45613559322033898</v>
      </c>
      <c r="N42" s="5">
        <f>6-ROUNDUP(_xlfn.RANK.EQ(DATA_MAYO_2026[[#This Row],[AL_AC]],DATA_MAYO_2026[AL_AC],0)/(COUNTA(DATA_MAYO_2026[AL_AC])/5),0)</f>
        <v>4</v>
      </c>
      <c r="O42" s="54" t="str">
        <f>IFERROR(VLOOKUP(DATA_MAYO_2026[[#This Row],[ASER_]],$B:$G,4,0),"")</f>
        <v>JOHAN</v>
      </c>
      <c r="P42" s="6">
        <f>VLOOKUP(DATA_MAYO_2026[[#This Row],[ASER_]],D1_MAYO_2026[[ASESOR_CRR]:[RECUPERO]],6,0)</f>
        <v>13456</v>
      </c>
      <c r="Q42" s="6">
        <f>VLOOKUP(DATA_MAYO_2026[[#This Row],[ASER_]],D1_MAYO_2026[[ASESOR_CRR]:[META]],2,0)</f>
        <v>29500</v>
      </c>
      <c r="R42" t="s">
        <v>495</v>
      </c>
      <c r="S42" s="3">
        <v>1000</v>
      </c>
      <c r="T42">
        <v>0</v>
      </c>
      <c r="U42">
        <v>1100</v>
      </c>
      <c r="V42">
        <v>1500</v>
      </c>
      <c r="W42">
        <v>0</v>
      </c>
      <c r="X42" s="5">
        <v>100</v>
      </c>
      <c r="Y42" s="6">
        <v>0</v>
      </c>
      <c r="Z42" s="6">
        <v>2800</v>
      </c>
      <c r="AA42" s="6">
        <v>656</v>
      </c>
      <c r="AB42" s="6">
        <v>6300</v>
      </c>
      <c r="AC42" s="6">
        <v>0</v>
      </c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4"/>
      <c r="AO42" s="54">
        <f>SUM(DATA_MAYO_2026[[#This Row],[15]:[30]])</f>
        <v>0</v>
      </c>
      <c r="BX42" s="45" t="s">
        <v>637</v>
      </c>
      <c r="BY42" s="45" t="s">
        <v>125</v>
      </c>
      <c r="BZ42" s="45" t="s">
        <v>75</v>
      </c>
      <c r="CA42" s="45">
        <v>46174</v>
      </c>
      <c r="CB42" s="45">
        <v>1</v>
      </c>
      <c r="CC42" s="45">
        <v>1</v>
      </c>
      <c r="CD42" s="45"/>
      <c r="CE42" s="45">
        <v>1</v>
      </c>
      <c r="CF42" s="45"/>
      <c r="CG42" s="45">
        <v>5.7870370370370373E-5</v>
      </c>
      <c r="CH42" s="45">
        <v>5.7870370370370373E-5</v>
      </c>
      <c r="CI42">
        <v>0.29168981481481482</v>
      </c>
      <c r="CJ42">
        <v>4.252314814814815E-2</v>
      </c>
      <c r="CK42">
        <v>135</v>
      </c>
      <c r="CL42">
        <v>220</v>
      </c>
      <c r="CM42">
        <v>34</v>
      </c>
      <c r="CN42">
        <v>1.7647058819999999</v>
      </c>
      <c r="CO42">
        <v>30713</v>
      </c>
      <c r="CP42">
        <v>0.25190000000000001</v>
      </c>
      <c r="CQ42">
        <v>8</v>
      </c>
      <c r="CR42">
        <v>0.23530000000000001</v>
      </c>
      <c r="CS42">
        <v>4400</v>
      </c>
      <c r="CT42">
        <v>550</v>
      </c>
      <c r="CX42">
        <v>84</v>
      </c>
    </row>
    <row r="43" spans="1:103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43" s="34" cm="1">
        <f t="array" ref="C43">_xlfn.XLOOKUP(1,(TablaMeta[CONCAT]=$M$3&amp;$N$3&amp;D1_MAYO_2026[[#This Row],[SUPER]])*(TablaMeta[SEGG]=D1_MAYO_2026[[#This Row],[SEGMENTO]]),TablaMeta[Meta_Asesor])</f>
        <v>72000</v>
      </c>
      <c r="D43" s="35">
        <f>IF(D1_MAYO_2026[[#This Row],[RECUPERO]]="VACACIONES","VACACIONES",IFERROR(D1_MAYO_2026[[#This Row],[RECUPERO]]/D1_MAYO_2026[[#This Row],[META]],""))</f>
        <v>8.8888888888888892E-2</v>
      </c>
      <c r="E43" s="35" t="str">
        <f>D1_MAYO_2026[[#This Row],[SUPER]]</f>
        <v>SANDY</v>
      </c>
      <c r="F43" t="s">
        <v>79</v>
      </c>
      <c r="G43" s="3">
        <v>6400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43" s="55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43" s="55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5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3" s="55"/>
      <c r="M43" s="5">
        <f>DATA_MAYO_2026[[#This Row],[RECUPERO]]/DATA_MAYO_2026[[#This Row],[META]]</f>
        <v>0.30637288135593221</v>
      </c>
      <c r="N43" s="5">
        <f>6-ROUNDUP(_xlfn.RANK.EQ(DATA_MAYO_2026[[#This Row],[AL_AC]],DATA_MAYO_2026[AL_AC],0)/(COUNTA(DATA_MAYO_2026[AL_AC])/5),0)</f>
        <v>3</v>
      </c>
      <c r="O43" s="54" t="str">
        <f>IFERROR(VLOOKUP(DATA_MAYO_2026[[#This Row],[ASER_]],$B:$G,4,0),"")</f>
        <v>JOHAN</v>
      </c>
      <c r="P43" s="6">
        <f>VLOOKUP(DATA_MAYO_2026[[#This Row],[ASER_]],D1_MAYO_2026[[ASESOR_CRR]:[RECUPERO]],6,0)</f>
        <v>9038</v>
      </c>
      <c r="Q43" s="6">
        <f>VLOOKUP(DATA_MAYO_2026[[#This Row],[ASER_]],D1_MAYO_2026[[ASESOR_CRR]:[META]],2,0)</f>
        <v>29500</v>
      </c>
      <c r="R43" t="s">
        <v>26</v>
      </c>
      <c r="S43" s="3">
        <v>0</v>
      </c>
      <c r="T43">
        <v>0</v>
      </c>
      <c r="U43">
        <v>3700</v>
      </c>
      <c r="V43">
        <v>0</v>
      </c>
      <c r="W43">
        <v>0</v>
      </c>
      <c r="X43" s="5">
        <v>300</v>
      </c>
      <c r="Y43" s="6">
        <v>500</v>
      </c>
      <c r="Z43" s="6">
        <v>300</v>
      </c>
      <c r="AA43" s="6">
        <v>3600</v>
      </c>
      <c r="AB43" s="6">
        <v>400</v>
      </c>
      <c r="AC43" s="6">
        <v>238</v>
      </c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4"/>
      <c r="AO43" s="54">
        <f>SUM(DATA_MAYO_2026[[#This Row],[15]:[30]])</f>
        <v>238</v>
      </c>
      <c r="BX43" s="45" t="s">
        <v>637</v>
      </c>
      <c r="BY43" s="45" t="s">
        <v>125</v>
      </c>
      <c r="BZ43" s="45" t="s">
        <v>75</v>
      </c>
      <c r="CA43" s="45">
        <v>46175</v>
      </c>
      <c r="CB43" s="45">
        <v>1</v>
      </c>
      <c r="CC43" s="45">
        <v>1</v>
      </c>
      <c r="CD43" s="45"/>
      <c r="CE43" s="45">
        <v>1</v>
      </c>
      <c r="CF43" s="45"/>
      <c r="CG43" s="45">
        <v>2.7777777777777778E-4</v>
      </c>
      <c r="CH43" s="45">
        <v>2.7777777777777778E-4</v>
      </c>
      <c r="CI43">
        <v>0.22780092592592593</v>
      </c>
      <c r="CJ43">
        <v>9.0011574074074077E-2</v>
      </c>
      <c r="CK43">
        <v>111</v>
      </c>
      <c r="CL43">
        <v>224</v>
      </c>
      <c r="CM43">
        <v>33</v>
      </c>
      <c r="CN43">
        <v>2.0909090909999999</v>
      </c>
      <c r="CO43">
        <v>20521</v>
      </c>
      <c r="CP43">
        <v>0.29730000000000001</v>
      </c>
      <c r="CQ43">
        <v>2</v>
      </c>
      <c r="CR43">
        <v>6.0600000000000001E-2</v>
      </c>
      <c r="CS43">
        <v>1030</v>
      </c>
      <c r="CT43">
        <v>515</v>
      </c>
      <c r="CU43">
        <v>800</v>
      </c>
      <c r="CV43">
        <v>0.77669999999999995</v>
      </c>
      <c r="CW43">
        <v>0.1163</v>
      </c>
      <c r="CX43">
        <v>98</v>
      </c>
      <c r="CY43">
        <v>800</v>
      </c>
    </row>
    <row r="44" spans="1:103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44" s="34" cm="1">
        <f t="array" ref="C44">_xlfn.XLOOKUP(1,(TablaMeta[CONCAT]=$M$3&amp;$N$3&amp;D1_MAYO_2026[[#This Row],[SUPER]])*(TablaMeta[SEGG]=D1_MAYO_2026[[#This Row],[SEGMENTO]]),TablaMeta[Meta_Asesor])</f>
        <v>72000</v>
      </c>
      <c r="D44" s="35">
        <f>IF(D1_MAYO_2026[[#This Row],[RECUPERO]]="VACACIONES","VACACIONES",IFERROR(D1_MAYO_2026[[#This Row],[RECUPERO]]/D1_MAYO_2026[[#This Row],[META]],""))</f>
        <v>8.611111111111111E-2</v>
      </c>
      <c r="E44" s="35" t="str">
        <f>D1_MAYO_2026[[#This Row],[SUPER]]</f>
        <v>SANDY</v>
      </c>
      <c r="F44" t="s">
        <v>75</v>
      </c>
      <c r="G44" s="3">
        <v>6200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5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5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5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4" s="55"/>
      <c r="M44" s="5">
        <f>DATA_MAYO_2026[[#This Row],[RECUPERO]]/DATA_MAYO_2026[[#This Row],[META]]</f>
        <v>0.82559322033898308</v>
      </c>
      <c r="N44" s="5">
        <f>6-ROUNDUP(_xlfn.RANK.EQ(DATA_MAYO_2026[[#This Row],[AL_AC]],DATA_MAYO_2026[AL_AC],0)/(COUNTA(DATA_MAYO_2026[AL_AC])/5),0)</f>
        <v>5</v>
      </c>
      <c r="O44" s="54" t="str">
        <f>IFERROR(VLOOKUP(DATA_MAYO_2026[[#This Row],[ASER_]],$B:$G,4,0),"")</f>
        <v>JOHAN</v>
      </c>
      <c r="P44" s="6">
        <f>VLOOKUP(DATA_MAYO_2026[[#This Row],[ASER_]],D1_MAYO_2026[[ASESOR_CRR]:[RECUPERO]],6,0)</f>
        <v>24355</v>
      </c>
      <c r="Q44" s="6">
        <f>VLOOKUP(DATA_MAYO_2026[[#This Row],[ASER_]],D1_MAYO_2026[[ASESOR_CRR]:[META]],2,0)</f>
        <v>29500</v>
      </c>
      <c r="R44" t="s">
        <v>80</v>
      </c>
      <c r="S44" s="3">
        <v>1000</v>
      </c>
      <c r="T44">
        <v>0</v>
      </c>
      <c r="U44">
        <v>1200</v>
      </c>
      <c r="V44">
        <v>0</v>
      </c>
      <c r="W44">
        <v>1500</v>
      </c>
      <c r="X44" s="5">
        <v>13000</v>
      </c>
      <c r="Y44" s="6">
        <v>0</v>
      </c>
      <c r="Z44" s="6">
        <v>0</v>
      </c>
      <c r="AA44" s="6">
        <v>0</v>
      </c>
      <c r="AB44" s="6">
        <v>0</v>
      </c>
      <c r="AC44" s="6">
        <v>7655</v>
      </c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4"/>
      <c r="AO44" s="54">
        <f>SUM(DATA_MAYO_2026[[#This Row],[15]:[30]])</f>
        <v>7655</v>
      </c>
      <c r="BX44" s="45" t="s">
        <v>637</v>
      </c>
      <c r="BY44" s="45" t="s">
        <v>125</v>
      </c>
      <c r="BZ44" s="45" t="s">
        <v>75</v>
      </c>
      <c r="CA44" s="45">
        <v>46176</v>
      </c>
      <c r="CB44" s="45">
        <v>1</v>
      </c>
      <c r="CC44" s="45">
        <v>1</v>
      </c>
      <c r="CD44" s="45"/>
      <c r="CE44" s="45">
        <v>1</v>
      </c>
      <c r="CF44" s="45"/>
      <c r="CG44" s="45">
        <v>7.0601851851851847E-4</v>
      </c>
      <c r="CH44" s="45">
        <v>7.0601851851851847E-4</v>
      </c>
      <c r="CI44">
        <v>0.29614583333333333</v>
      </c>
      <c r="CJ44">
        <v>9.9537037037037035E-2</v>
      </c>
      <c r="CK44">
        <v>143</v>
      </c>
      <c r="CL44">
        <v>282</v>
      </c>
      <c r="CM44">
        <v>20</v>
      </c>
      <c r="CN44">
        <v>1.65</v>
      </c>
      <c r="CO44">
        <v>30505</v>
      </c>
      <c r="CP44">
        <v>0.1399</v>
      </c>
      <c r="CX44">
        <v>68</v>
      </c>
    </row>
    <row r="45" spans="1:103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45" s="34" cm="1">
        <f t="array" ref="C45">_xlfn.XLOOKUP(1,(TablaMeta[CONCAT]=$M$3&amp;$N$3&amp;D1_MAYO_2026[[#This Row],[SUPER]])*(TablaMeta[SEGG]=D1_MAYO_2026[[#This Row],[SEGMENTO]]),TablaMeta[Meta_Asesor])</f>
        <v>72000</v>
      </c>
      <c r="D45" s="35">
        <f>IF(D1_MAYO_2026[[#This Row],[RECUPERO]]="VACACIONES","VACACIONES",IFERROR(D1_MAYO_2026[[#This Row],[RECUPERO]]/D1_MAYO_2026[[#This Row],[META]],""))</f>
        <v>7.6666666666666661E-2</v>
      </c>
      <c r="E45" s="35" t="str">
        <f>D1_MAYO_2026[[#This Row],[SUPER]]</f>
        <v>SANDY</v>
      </c>
      <c r="F45" t="s">
        <v>68</v>
      </c>
      <c r="G45" s="3">
        <v>5520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45" s="55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45" s="55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5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5" s="55"/>
      <c r="M45" s="5">
        <f>DATA_MAYO_2026[[#This Row],[RECUPERO]]/DATA_MAYO_2026[[#This Row],[META]]</f>
        <v>0.27281355932203388</v>
      </c>
      <c r="N45" s="5">
        <f>6-ROUNDUP(_xlfn.RANK.EQ(DATA_MAYO_2026[[#This Row],[AL_AC]],DATA_MAYO_2026[AL_AC],0)/(COUNTA(DATA_MAYO_2026[AL_AC])/5),0)</f>
        <v>3</v>
      </c>
      <c r="O45" s="54" t="str">
        <f>IFERROR(VLOOKUP(DATA_MAYO_2026[[#This Row],[ASER_]],$B:$G,4,0),"")</f>
        <v>JOHAN</v>
      </c>
      <c r="P45" s="6">
        <f>VLOOKUP(DATA_MAYO_2026[[#This Row],[ASER_]],D1_MAYO_2026[[ASESOR_CRR]:[RECUPERO]],6,0)</f>
        <v>8048</v>
      </c>
      <c r="Q45" s="6">
        <f>VLOOKUP(DATA_MAYO_2026[[#This Row],[ASER_]],D1_MAYO_2026[[ASESOR_CRR]:[META]],2,0)</f>
        <v>29500</v>
      </c>
      <c r="R45" t="s">
        <v>61</v>
      </c>
      <c r="S45" s="3">
        <v>0</v>
      </c>
      <c r="T45">
        <v>0</v>
      </c>
      <c r="U45">
        <v>438</v>
      </c>
      <c r="V45">
        <v>0</v>
      </c>
      <c r="W45">
        <v>3700</v>
      </c>
      <c r="X45" s="5">
        <v>3610</v>
      </c>
      <c r="Y45" s="6">
        <v>0</v>
      </c>
      <c r="Z45" s="6">
        <v>0</v>
      </c>
      <c r="AA45" s="6">
        <v>0</v>
      </c>
      <c r="AB45" s="6">
        <v>300</v>
      </c>
      <c r="AC45" s="6">
        <v>0</v>
      </c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4"/>
      <c r="AO45" s="54">
        <f>SUM(DATA_MAYO_2026[[#This Row],[15]:[30]])</f>
        <v>0</v>
      </c>
      <c r="BX45" s="45" t="s">
        <v>637</v>
      </c>
      <c r="BY45" s="45" t="s">
        <v>125</v>
      </c>
      <c r="BZ45" s="45" t="s">
        <v>75</v>
      </c>
      <c r="CA45" s="45">
        <v>46177</v>
      </c>
      <c r="CB45" s="45">
        <v>1</v>
      </c>
      <c r="CC45" s="45">
        <v>1</v>
      </c>
      <c r="CD45" s="45"/>
      <c r="CE45" s="45">
        <v>1</v>
      </c>
      <c r="CF45" s="45"/>
      <c r="CG45" s="45">
        <v>1.261574074074074E-3</v>
      </c>
      <c r="CH45" s="45">
        <v>1.261574074074074E-3</v>
      </c>
      <c r="CI45">
        <v>0.24265046296296297</v>
      </c>
      <c r="CJ45">
        <v>8.6932870370370369E-2</v>
      </c>
      <c r="CK45">
        <v>114</v>
      </c>
      <c r="CL45">
        <v>208</v>
      </c>
      <c r="CM45">
        <v>16</v>
      </c>
      <c r="CN45">
        <v>2.0625</v>
      </c>
      <c r="CO45">
        <v>26576</v>
      </c>
      <c r="CP45">
        <v>0.1404</v>
      </c>
      <c r="CQ45">
        <v>1</v>
      </c>
      <c r="CR45">
        <v>6.25E-2</v>
      </c>
      <c r="CS45">
        <v>2000</v>
      </c>
      <c r="CT45">
        <v>2000</v>
      </c>
      <c r="CX45">
        <v>94</v>
      </c>
    </row>
    <row r="46" spans="1:103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46" s="34" cm="1">
        <f t="array" ref="C46">_xlfn.XLOOKUP(1,(TablaMeta[CONCAT]=$M$3&amp;$N$3&amp;D1_MAYO_2026[[#This Row],[SUPER]])*(TablaMeta[SEGG]=D1_MAYO_2026[[#This Row],[SEGMENTO]]),TablaMeta[Meta_Asesor])</f>
        <v>29500</v>
      </c>
      <c r="D46" s="35">
        <f>IF(D1_MAYO_2026[[#This Row],[RECUPERO]]="VACACIONES","VACACIONES",IFERROR(D1_MAYO_2026[[#This Row],[RECUPERO]]/D1_MAYO_2026[[#This Row],[META]],""))</f>
        <v>0.82559322033898308</v>
      </c>
      <c r="E46" s="35" t="str">
        <f>D1_MAYO_2026[[#This Row],[SUPER]]</f>
        <v>JOHAN</v>
      </c>
      <c r="F46" t="s">
        <v>80</v>
      </c>
      <c r="G46" s="3">
        <v>24355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6" s="55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6" s="55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5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5"/>
      <c r="M46" s="5">
        <f>DATA_MAYO_2026[[#This Row],[RECUPERO]]/DATA_MAYO_2026[[#This Row],[META]]</f>
        <v>0.34915254237288135</v>
      </c>
      <c r="N46" s="5">
        <f>6-ROUNDUP(_xlfn.RANK.EQ(DATA_MAYO_2026[[#This Row],[AL_AC]],DATA_MAYO_2026[AL_AC],0)/(COUNTA(DATA_MAYO_2026[AL_AC])/5),0)</f>
        <v>4</v>
      </c>
      <c r="O46" s="54" t="str">
        <f>IFERROR(VLOOKUP(DATA_MAYO_2026[[#This Row],[ASER_]],$B:$G,4,0),"")</f>
        <v>JOHAN</v>
      </c>
      <c r="P46" s="6">
        <f>VLOOKUP(DATA_MAYO_2026[[#This Row],[ASER_]],D1_MAYO_2026[[ASESOR_CRR]:[RECUPERO]],6,0)</f>
        <v>10300</v>
      </c>
      <c r="Q46" s="6">
        <f>VLOOKUP(DATA_MAYO_2026[[#This Row],[ASER_]],D1_MAYO_2026[[ASESOR_CRR]:[META]],2,0)</f>
        <v>29500</v>
      </c>
      <c r="R46" t="s">
        <v>41</v>
      </c>
      <c r="S46" s="3">
        <v>0</v>
      </c>
      <c r="T46">
        <v>0</v>
      </c>
      <c r="U46">
        <v>0</v>
      </c>
      <c r="V46">
        <v>2500</v>
      </c>
      <c r="W46">
        <v>0</v>
      </c>
      <c r="X46" s="5">
        <v>0</v>
      </c>
      <c r="Y46" s="6">
        <v>5000</v>
      </c>
      <c r="Z46" s="6">
        <v>0</v>
      </c>
      <c r="AA46" s="6">
        <v>0</v>
      </c>
      <c r="AB46" s="6">
        <v>0</v>
      </c>
      <c r="AC46" s="6">
        <v>2800</v>
      </c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4"/>
      <c r="AO46" s="54">
        <f>SUM(DATA_MAYO_2026[[#This Row],[15]:[30]])</f>
        <v>2800</v>
      </c>
      <c r="BX46" s="45" t="s">
        <v>637</v>
      </c>
      <c r="BY46" s="45" t="s">
        <v>125</v>
      </c>
      <c r="BZ46" s="45" t="s">
        <v>75</v>
      </c>
      <c r="CA46" s="45">
        <v>46178</v>
      </c>
      <c r="CB46" s="45">
        <v>1</v>
      </c>
      <c r="CC46" s="45">
        <v>1</v>
      </c>
      <c r="CD46" s="45"/>
      <c r="CE46" s="45">
        <v>1</v>
      </c>
      <c r="CF46" s="45"/>
      <c r="CG46" s="45">
        <v>4.5138888888888887E-4</v>
      </c>
      <c r="CH46" s="45">
        <v>4.5138888888888887E-4</v>
      </c>
      <c r="CI46">
        <v>0.1482175925925926</v>
      </c>
      <c r="CJ46">
        <v>5.1597222222222225E-2</v>
      </c>
      <c r="CK46">
        <v>36</v>
      </c>
      <c r="CL46">
        <v>67</v>
      </c>
      <c r="CM46">
        <v>4</v>
      </c>
      <c r="CN46">
        <v>1</v>
      </c>
      <c r="CO46">
        <v>24421</v>
      </c>
      <c r="CP46">
        <v>0.1111</v>
      </c>
      <c r="CX46">
        <v>100</v>
      </c>
    </row>
    <row r="47" spans="1:103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47" s="34" cm="1">
        <f t="array" ref="C47">_xlfn.XLOOKUP(1,(TablaMeta[CONCAT]=$M$3&amp;$N$3&amp;D1_MAYO_2026[[#This Row],[SUPER]])*(TablaMeta[SEGG]=D1_MAYO_2026[[#This Row],[SEGMENTO]]),TablaMeta[Meta_Asesor])</f>
        <v>29500</v>
      </c>
      <c r="D47" s="35">
        <f>IF(D1_MAYO_2026[[#This Row],[RECUPERO]]="VACACIONES","VACACIONES",IFERROR(D1_MAYO_2026[[#This Row],[RECUPERO]]/D1_MAYO_2026[[#This Row],[META]],""))</f>
        <v>0.45613559322033898</v>
      </c>
      <c r="E47" s="35" t="str">
        <f>D1_MAYO_2026[[#This Row],[SUPER]]</f>
        <v>JOHAN</v>
      </c>
      <c r="F47" t="s">
        <v>495</v>
      </c>
      <c r="G47" s="3">
        <v>13456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7" s="55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7" s="55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5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5"/>
      <c r="M47" s="5">
        <f>DATA_MAYO_2026[[#This Row],[RECUPERO]]/DATA_MAYO_2026[[#This Row],[META]]</f>
        <v>4.0677966101694912E-2</v>
      </c>
      <c r="N47" s="5">
        <f>6-ROUNDUP(_xlfn.RANK.EQ(DATA_MAYO_2026[[#This Row],[AL_AC]],DATA_MAYO_2026[AL_AC],0)/(COUNTA(DATA_MAYO_2026[AL_AC])/5),0)</f>
        <v>1</v>
      </c>
      <c r="O47" s="54" t="str">
        <f>IFERROR(VLOOKUP(DATA_MAYO_2026[[#This Row],[ASER_]],$B:$G,4,0),"")</f>
        <v>JOHAN</v>
      </c>
      <c r="P47" s="6">
        <f>VLOOKUP(DATA_MAYO_2026[[#This Row],[ASER_]],D1_MAYO_2026[[ASESOR_CRR]:[RECUPERO]],6,0)</f>
        <v>1200</v>
      </c>
      <c r="Q47" s="6">
        <f>VLOOKUP(DATA_MAYO_2026[[#This Row],[ASER_]],D1_MAYO_2026[[ASESOR_CRR]:[META]],2,0)</f>
        <v>29500</v>
      </c>
      <c r="R47" t="s">
        <v>51</v>
      </c>
      <c r="S47">
        <v>0</v>
      </c>
      <c r="T47">
        <v>0</v>
      </c>
      <c r="U47">
        <v>0</v>
      </c>
      <c r="V47">
        <v>0</v>
      </c>
      <c r="W47">
        <v>0</v>
      </c>
      <c r="X47" s="5">
        <v>0</v>
      </c>
      <c r="Y47" s="6">
        <v>0</v>
      </c>
      <c r="Z47" s="6">
        <v>0</v>
      </c>
      <c r="AA47" s="6">
        <v>0</v>
      </c>
      <c r="AB47" s="6">
        <v>0</v>
      </c>
      <c r="AC47" s="6">
        <v>1200</v>
      </c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4"/>
      <c r="AO47" s="54">
        <f>SUM(DATA_MAYO_2026[[#This Row],[15]:[30]])</f>
        <v>1200</v>
      </c>
      <c r="BX47" s="45" t="s">
        <v>637</v>
      </c>
      <c r="BY47" s="45" t="s">
        <v>2</v>
      </c>
      <c r="BZ47" s="45" t="s">
        <v>15</v>
      </c>
      <c r="CA47" s="45">
        <v>46175</v>
      </c>
      <c r="CB47" s="45">
        <v>1</v>
      </c>
      <c r="CC47" s="45">
        <v>1</v>
      </c>
      <c r="CD47" s="45"/>
      <c r="CE47" s="45">
        <v>1</v>
      </c>
      <c r="CF47" s="45"/>
      <c r="CG47" s="45">
        <v>2.3148148148148147E-5</v>
      </c>
      <c r="CH47" s="45">
        <v>2.3148148148148147E-5</v>
      </c>
      <c r="CI47">
        <v>0.14059027777777777</v>
      </c>
      <c r="CJ47">
        <v>0.16702546296296297</v>
      </c>
      <c r="CK47">
        <v>64</v>
      </c>
      <c r="CL47">
        <v>91</v>
      </c>
      <c r="CM47">
        <v>32</v>
      </c>
      <c r="CN47">
        <v>1.6875</v>
      </c>
      <c r="CO47">
        <v>21979</v>
      </c>
      <c r="CP47">
        <v>0.5</v>
      </c>
      <c r="CQ47">
        <v>14</v>
      </c>
      <c r="CR47">
        <v>0.4375</v>
      </c>
      <c r="CS47">
        <v>9695</v>
      </c>
      <c r="CT47">
        <v>693</v>
      </c>
      <c r="CX47">
        <v>62</v>
      </c>
    </row>
    <row r="48" spans="1:103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48" s="34" cm="1">
        <f t="array" ref="C48">_xlfn.XLOOKUP(1,(TablaMeta[CONCAT]=$M$3&amp;$N$3&amp;D1_MAYO_2026[[#This Row],[SUPER]])*(TablaMeta[SEGG]=D1_MAYO_2026[[#This Row],[SEGMENTO]]),TablaMeta[Meta_Asesor])</f>
        <v>29500</v>
      </c>
      <c r="D48" s="35">
        <f>IF(D1_MAYO_2026[[#This Row],[RECUPERO]]="VACACIONES","VACACIONES",IFERROR(D1_MAYO_2026[[#This Row],[RECUPERO]]/D1_MAYO_2026[[#This Row],[META]],""))</f>
        <v>0.34915254237288135</v>
      </c>
      <c r="E48" s="35" t="str">
        <f>D1_MAYO_2026[[#This Row],[SUPER]]</f>
        <v>JOHAN</v>
      </c>
      <c r="F48" t="s">
        <v>41</v>
      </c>
      <c r="G48" s="3">
        <v>10300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48" s="55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48" s="55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5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5"/>
      <c r="M48" s="5">
        <f>DATA_MAYO_2026[[#This Row],[RECUPERO]]/DATA_MAYO_2026[[#This Row],[META]]</f>
        <v>0.43922077922077923</v>
      </c>
      <c r="N48" s="5">
        <f>6-ROUNDUP(_xlfn.RANK.EQ(DATA_MAYO_2026[[#This Row],[AL_AC]],DATA_MAYO_2026[AL_AC],0)/(COUNTA(DATA_MAYO_2026[AL_AC])/5),0)</f>
        <v>4</v>
      </c>
      <c r="O48" s="54" t="str">
        <f>IFERROR(VLOOKUP(DATA_MAYO_2026[[#This Row],[ASER_]],$B:$G,4,0),"")</f>
        <v>SANDY</v>
      </c>
      <c r="P48" s="6">
        <f>VLOOKUP(DATA_MAYO_2026[[#This Row],[ASER_]],D1_MAYO_2026[[ASESOR_CRR]:[RECUPERO]],6,0)</f>
        <v>16910</v>
      </c>
      <c r="Q48" s="6">
        <f>VLOOKUP(DATA_MAYO_2026[[#This Row],[ASER_]],D1_MAYO_2026[[ASESOR_CRR]:[META]],2,0)</f>
        <v>38500</v>
      </c>
      <c r="R48" t="s">
        <v>42</v>
      </c>
      <c r="S48">
        <v>0</v>
      </c>
      <c r="T48">
        <v>15000</v>
      </c>
      <c r="U48">
        <v>0</v>
      </c>
      <c r="V48">
        <v>1000</v>
      </c>
      <c r="W48">
        <v>410</v>
      </c>
      <c r="X48" s="5">
        <v>0</v>
      </c>
      <c r="Y48" s="6">
        <v>0</v>
      </c>
      <c r="Z48" s="6">
        <v>400</v>
      </c>
      <c r="AA48" s="6">
        <v>100</v>
      </c>
      <c r="AB48" s="6">
        <v>0</v>
      </c>
      <c r="AC48" s="6">
        <v>0</v>
      </c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4"/>
      <c r="AO48" s="54">
        <f>SUM(DATA_MAYO_2026[[#This Row],[15]:[30]])</f>
        <v>0</v>
      </c>
      <c r="BX48" s="45" t="s">
        <v>637</v>
      </c>
      <c r="BY48" s="45" t="s">
        <v>2</v>
      </c>
      <c r="BZ48" s="45" t="s">
        <v>15</v>
      </c>
      <c r="CA48" s="45">
        <v>46176</v>
      </c>
      <c r="CB48" s="45">
        <v>1</v>
      </c>
      <c r="CC48" s="45">
        <v>1</v>
      </c>
      <c r="CD48" s="45"/>
      <c r="CE48" s="45">
        <v>1</v>
      </c>
      <c r="CF48" s="45"/>
      <c r="CG48" s="45">
        <v>8.1018518518518516E-5</v>
      </c>
      <c r="CH48" s="45">
        <v>8.1018518518518516E-5</v>
      </c>
      <c r="CI48">
        <v>0.2464699074074074</v>
      </c>
      <c r="CJ48">
        <v>0.14582175925925925</v>
      </c>
      <c r="CK48">
        <v>75</v>
      </c>
      <c r="CL48">
        <v>101</v>
      </c>
      <c r="CM48">
        <v>17</v>
      </c>
      <c r="CN48">
        <v>1.588235294</v>
      </c>
      <c r="CO48">
        <v>35100</v>
      </c>
      <c r="CP48">
        <v>0.22670000000000001</v>
      </c>
      <c r="CX48">
        <v>66</v>
      </c>
    </row>
    <row r="49" spans="1:103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49" s="34" cm="1">
        <f t="array" ref="C49">_xlfn.XLOOKUP(1,(TablaMeta[CONCAT]=$M$3&amp;$N$3&amp;D1_MAYO_2026[[#This Row],[SUPER]])*(TablaMeta[SEGG]=D1_MAYO_2026[[#This Row],[SEGMENTO]]),TablaMeta[Meta_Asesor])</f>
        <v>29500</v>
      </c>
      <c r="D49" s="35">
        <f>IF(D1_MAYO_2026[[#This Row],[RECUPERO]]="VACACIONES","VACACIONES",IFERROR(D1_MAYO_2026[[#This Row],[RECUPERO]]/D1_MAYO_2026[[#This Row],[META]],""))</f>
        <v>0.30637288135593221</v>
      </c>
      <c r="E49" s="35" t="str">
        <f>D1_MAYO_2026[[#This Row],[SUPER]]</f>
        <v>JOHAN</v>
      </c>
      <c r="F49" t="s">
        <v>26</v>
      </c>
      <c r="G49" s="3">
        <v>9038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9" s="55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9" s="55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5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5"/>
      <c r="M49" s="5">
        <f>DATA_MAYO_2026[[#This Row],[RECUPERO]]/DATA_MAYO_2026[[#This Row],[META]]</f>
        <v>0.36441558441558441</v>
      </c>
      <c r="N49" s="5">
        <f>6-ROUNDUP(_xlfn.RANK.EQ(DATA_MAYO_2026[[#This Row],[AL_AC]],DATA_MAYO_2026[AL_AC],0)/(COUNTA(DATA_MAYO_2026[AL_AC])/5),0)</f>
        <v>4</v>
      </c>
      <c r="O49" s="54" t="str">
        <f>IFERROR(VLOOKUP(DATA_MAYO_2026[[#This Row],[ASER_]],$B:$G,4,0),"")</f>
        <v>SANDY</v>
      </c>
      <c r="P49" s="6">
        <f>VLOOKUP(DATA_MAYO_2026[[#This Row],[ASER_]],D1_MAYO_2026[[ASESOR_CRR]:[RECUPERO]],6,0)</f>
        <v>14030</v>
      </c>
      <c r="Q49" s="6">
        <f>VLOOKUP(DATA_MAYO_2026[[#This Row],[ASER_]],D1_MAYO_2026[[ASESOR_CRR]:[META]],2,0)</f>
        <v>38500</v>
      </c>
      <c r="R49" t="s">
        <v>58</v>
      </c>
      <c r="S49">
        <v>250</v>
      </c>
      <c r="T49">
        <v>8780</v>
      </c>
      <c r="U49">
        <v>250</v>
      </c>
      <c r="V49">
        <v>0</v>
      </c>
      <c r="W49">
        <v>1800</v>
      </c>
      <c r="X49" s="5">
        <v>1700</v>
      </c>
      <c r="Y49" s="6">
        <v>0</v>
      </c>
      <c r="Z49" s="6">
        <v>0</v>
      </c>
      <c r="AA49" s="6">
        <v>1000</v>
      </c>
      <c r="AB49" s="6">
        <v>250</v>
      </c>
      <c r="AC49" s="6">
        <v>0</v>
      </c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4"/>
      <c r="AO49" s="54">
        <f>SUM(DATA_MAYO_2026[[#This Row],[15]:[30]])</f>
        <v>0</v>
      </c>
      <c r="BX49" s="45" t="s">
        <v>637</v>
      </c>
      <c r="BY49" s="45" t="s">
        <v>2</v>
      </c>
      <c r="BZ49" s="45" t="s">
        <v>15</v>
      </c>
      <c r="CA49" s="45">
        <v>46177</v>
      </c>
      <c r="CB49" s="45">
        <v>1</v>
      </c>
      <c r="CC49" s="45">
        <v>1</v>
      </c>
      <c r="CD49" s="45"/>
      <c r="CE49" s="45">
        <v>1</v>
      </c>
      <c r="CF49" s="45"/>
      <c r="CG49" s="45">
        <v>4.6296296296296294E-5</v>
      </c>
      <c r="CH49" s="45">
        <v>4.6296296296296294E-5</v>
      </c>
      <c r="CI49">
        <v>0.22971064814814815</v>
      </c>
      <c r="CJ49">
        <v>0.10355324074074074</v>
      </c>
      <c r="CK49">
        <v>81</v>
      </c>
      <c r="CL49">
        <v>111</v>
      </c>
      <c r="CM49">
        <v>24</v>
      </c>
      <c r="CN49">
        <v>1.6666666670000001</v>
      </c>
      <c r="CO49">
        <v>32376</v>
      </c>
      <c r="CP49">
        <v>0.29630000000000001</v>
      </c>
      <c r="CX49">
        <v>92</v>
      </c>
    </row>
    <row r="50" spans="1:103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50" s="34" cm="1">
        <f t="array" ref="C50">_xlfn.XLOOKUP(1,(TablaMeta[CONCAT]=$M$3&amp;$N$3&amp;D1_MAYO_2026[[#This Row],[SUPER]])*(TablaMeta[SEGG]=D1_MAYO_2026[[#This Row],[SEGMENTO]]),TablaMeta[Meta_Asesor])</f>
        <v>29500</v>
      </c>
      <c r="D50" s="35">
        <f>IF(D1_MAYO_2026[[#This Row],[RECUPERO]]="VACACIONES","VACACIONES",IFERROR(D1_MAYO_2026[[#This Row],[RECUPERO]]/D1_MAYO_2026[[#This Row],[META]],""))</f>
        <v>0.30081355932203391</v>
      </c>
      <c r="E50" s="35" t="str">
        <f>D1_MAYO_2026[[#This Row],[SUPER]]</f>
        <v>JOHAN</v>
      </c>
      <c r="F50" t="s">
        <v>12</v>
      </c>
      <c r="G50" s="3">
        <v>8874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0" s="55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0" s="55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5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5"/>
      <c r="M50" s="5">
        <f>DATA_MAYO_2026[[#This Row],[RECUPERO]]/DATA_MAYO_2026[[#This Row],[META]]</f>
        <v>0.72116883116883113</v>
      </c>
      <c r="N50" s="5">
        <f>6-ROUNDUP(_xlfn.RANK.EQ(DATA_MAYO_2026[[#This Row],[AL_AC]],DATA_MAYO_2026[AL_AC],0)/(COUNTA(DATA_MAYO_2026[AL_AC])/5),0)</f>
        <v>5</v>
      </c>
      <c r="O50" s="54" t="str">
        <f>IFERROR(VLOOKUP(DATA_MAYO_2026[[#This Row],[ASER_]],$B:$G,4,0),"")</f>
        <v>SANDY</v>
      </c>
      <c r="P50" s="6">
        <f>VLOOKUP(DATA_MAYO_2026[[#This Row],[ASER_]],D1_MAYO_2026[[ASESOR_CRR]:[RECUPERO]],6,0)</f>
        <v>27765</v>
      </c>
      <c r="Q50" s="6">
        <f>VLOOKUP(DATA_MAYO_2026[[#This Row],[ASER_]],D1_MAYO_2026[[ASESOR_CRR]:[META]],2,0)</f>
        <v>38500</v>
      </c>
      <c r="R50" t="s">
        <v>493</v>
      </c>
      <c r="S50">
        <v>0</v>
      </c>
      <c r="T50">
        <v>1730</v>
      </c>
      <c r="U50">
        <v>5680</v>
      </c>
      <c r="V50">
        <v>400</v>
      </c>
      <c r="W50">
        <v>8720</v>
      </c>
      <c r="X50" s="5">
        <v>4700</v>
      </c>
      <c r="Y50" s="6">
        <v>0</v>
      </c>
      <c r="Z50" s="6">
        <v>0</v>
      </c>
      <c r="AA50" s="6">
        <v>775</v>
      </c>
      <c r="AB50" s="6">
        <v>360</v>
      </c>
      <c r="AC50" s="6">
        <v>5400</v>
      </c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4"/>
      <c r="AO50" s="54">
        <f>SUM(DATA_MAYO_2026[[#This Row],[15]:[30]])</f>
        <v>5400</v>
      </c>
      <c r="BX50" s="45" t="s">
        <v>637</v>
      </c>
      <c r="BY50" s="45" t="s">
        <v>2</v>
      </c>
      <c r="BZ50" s="45" t="s">
        <v>15</v>
      </c>
      <c r="CA50" s="45">
        <v>46178</v>
      </c>
      <c r="CB50" s="45">
        <v>1</v>
      </c>
      <c r="CC50" s="45">
        <v>1</v>
      </c>
      <c r="CD50" s="45"/>
      <c r="CE50" s="45">
        <v>1</v>
      </c>
      <c r="CF50" s="45"/>
      <c r="CG50" s="45">
        <v>3.4722222222222222E-5</v>
      </c>
      <c r="CH50" s="45">
        <v>3.4722222222222222E-5</v>
      </c>
      <c r="CI50">
        <v>0.1542361111111111</v>
      </c>
      <c r="CJ50">
        <v>1.0543981481481482E-2</v>
      </c>
      <c r="CK50">
        <v>29</v>
      </c>
      <c r="CL50">
        <v>34</v>
      </c>
      <c r="CM50">
        <v>7</v>
      </c>
      <c r="CN50">
        <v>1.1428571430000001</v>
      </c>
      <c r="CO50">
        <v>38060</v>
      </c>
      <c r="CP50">
        <v>0.2414</v>
      </c>
      <c r="CX50">
        <v>92</v>
      </c>
    </row>
    <row r="51" spans="1:103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51" s="34" cm="1">
        <f t="array" ref="C51">_xlfn.XLOOKUP(1,(TablaMeta[CONCAT]=$M$3&amp;$N$3&amp;D1_MAYO_2026[[#This Row],[SUPER]])*(TablaMeta[SEGG]=D1_MAYO_2026[[#This Row],[SEGMENTO]]),TablaMeta[Meta_Asesor])</f>
        <v>29500</v>
      </c>
      <c r="D51" s="35">
        <f>IF(D1_MAYO_2026[[#This Row],[RECUPERO]]="VACACIONES","VACACIONES",IFERROR(D1_MAYO_2026[[#This Row],[RECUPERO]]/D1_MAYO_2026[[#This Row],[META]],""))</f>
        <v>0.27281355932203388</v>
      </c>
      <c r="E51" s="35" t="str">
        <f>D1_MAYO_2026[[#This Row],[SUPER]]</f>
        <v>JOHAN</v>
      </c>
      <c r="F51" t="s">
        <v>61</v>
      </c>
      <c r="G51" s="3">
        <v>8048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51" s="55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51" s="55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5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5"/>
      <c r="M51" s="5">
        <f>DATA_MAYO_2026[[#This Row],[RECUPERO]]/DATA_MAYO_2026[[#This Row],[META]]</f>
        <v>0.37702337662337659</v>
      </c>
      <c r="N51" s="5">
        <f>6-ROUNDUP(_xlfn.RANK.EQ(DATA_MAYO_2026[[#This Row],[AL_AC]],DATA_MAYO_2026[AL_AC],0)/(COUNTA(DATA_MAYO_2026[AL_AC])/5),0)</f>
        <v>4</v>
      </c>
      <c r="O51" s="54" t="str">
        <f>IFERROR(VLOOKUP(DATA_MAYO_2026[[#This Row],[ASER_]],$B:$G,4,0),"")</f>
        <v>SANDY</v>
      </c>
      <c r="P51" s="6">
        <f>VLOOKUP(DATA_MAYO_2026[[#This Row],[ASER_]],D1_MAYO_2026[[ASESOR_CRR]:[RECUPERO]],6,0)</f>
        <v>14515.4</v>
      </c>
      <c r="Q51" s="6">
        <f>VLOOKUP(DATA_MAYO_2026[[#This Row],[ASER_]],D1_MAYO_2026[[ASESOR_CRR]:[META]],2,0)</f>
        <v>38500</v>
      </c>
      <c r="R51" t="s">
        <v>85</v>
      </c>
      <c r="S51">
        <v>5195</v>
      </c>
      <c r="T51">
        <v>1006</v>
      </c>
      <c r="U51">
        <v>633.4</v>
      </c>
      <c r="V51">
        <v>0</v>
      </c>
      <c r="W51">
        <v>880</v>
      </c>
      <c r="X51" s="5">
        <v>0</v>
      </c>
      <c r="Y51" s="6">
        <v>0</v>
      </c>
      <c r="Z51" s="6">
        <v>380</v>
      </c>
      <c r="AA51" s="6">
        <v>1056</v>
      </c>
      <c r="AB51" s="6">
        <v>5365</v>
      </c>
      <c r="AC51" s="6">
        <v>0</v>
      </c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4"/>
      <c r="AO51" s="54">
        <f>SUM(DATA_MAYO_2026[[#This Row],[15]:[30]])</f>
        <v>0</v>
      </c>
      <c r="BX51" s="45" t="s">
        <v>637</v>
      </c>
      <c r="BY51" s="45" t="s">
        <v>2</v>
      </c>
      <c r="BZ51" s="45" t="s">
        <v>24</v>
      </c>
      <c r="CA51" s="45">
        <v>46175</v>
      </c>
      <c r="CB51" s="45">
        <v>1</v>
      </c>
      <c r="CC51" s="45">
        <v>1</v>
      </c>
      <c r="CD51" s="45"/>
      <c r="CE51" s="45">
        <v>1</v>
      </c>
      <c r="CF51" s="45"/>
      <c r="CG51" s="45">
        <v>1.3888888888888889E-4</v>
      </c>
      <c r="CH51" s="45">
        <v>1.3888888888888889E-4</v>
      </c>
      <c r="CI51">
        <v>0.17958333333333334</v>
      </c>
      <c r="CJ51">
        <v>0.13045138888888888</v>
      </c>
      <c r="CK51">
        <v>54</v>
      </c>
      <c r="CL51">
        <v>122</v>
      </c>
      <c r="CM51">
        <v>25</v>
      </c>
      <c r="CN51">
        <v>2.12</v>
      </c>
      <c r="CO51">
        <v>27239</v>
      </c>
      <c r="CP51">
        <v>0.46300000000000002</v>
      </c>
      <c r="CQ51">
        <v>2</v>
      </c>
      <c r="CR51">
        <v>0.08</v>
      </c>
      <c r="CS51">
        <v>2360</v>
      </c>
      <c r="CT51">
        <v>1180</v>
      </c>
      <c r="CU51">
        <v>100</v>
      </c>
      <c r="CV51">
        <v>4.24E-2</v>
      </c>
      <c r="CW51">
        <v>1.6199999999999999E-2</v>
      </c>
      <c r="CX51">
        <v>50</v>
      </c>
      <c r="CY51">
        <v>100</v>
      </c>
    </row>
    <row r="52" spans="1:103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52" s="34" cm="1">
        <f t="array" ref="C52">_xlfn.XLOOKUP(1,(TablaMeta[CONCAT]=$M$3&amp;$N$3&amp;D1_MAYO_2026[[#This Row],[SUPER]])*(TablaMeta[SEGG]=D1_MAYO_2026[[#This Row],[SEGMENTO]]),TablaMeta[Meta_Asesor])</f>
        <v>29500</v>
      </c>
      <c r="D52" s="35">
        <f>IF(D1_MAYO_2026[[#This Row],[RECUPERO]]="VACACIONES","VACACIONES",IFERROR(D1_MAYO_2026[[#This Row],[RECUPERO]]/D1_MAYO_2026[[#This Row],[META]],""))</f>
        <v>0.23322033898305083</v>
      </c>
      <c r="E52" s="35" t="str">
        <f>D1_MAYO_2026[[#This Row],[SUPER]]</f>
        <v>JOHAN</v>
      </c>
      <c r="F52" t="s">
        <v>639</v>
      </c>
      <c r="G52" s="3">
        <v>6880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2" s="55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2" s="55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5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5"/>
      <c r="M52" s="5">
        <f>DATA_MAYO_2026[[#This Row],[RECUPERO]]/DATA_MAYO_2026[[#This Row],[META]]</f>
        <v>0.84246753246753248</v>
      </c>
      <c r="N52" s="5">
        <f>6-ROUNDUP(_xlfn.RANK.EQ(DATA_MAYO_2026[[#This Row],[AL_AC]],DATA_MAYO_2026[AL_AC],0)/(COUNTA(DATA_MAYO_2026[AL_AC])/5),0)</f>
        <v>5</v>
      </c>
      <c r="O52" s="54" t="str">
        <f>IFERROR(VLOOKUP(DATA_MAYO_2026[[#This Row],[ASER_]],$B:$G,4,0),"")</f>
        <v>SANDY</v>
      </c>
      <c r="P52" s="6">
        <f>VLOOKUP(DATA_MAYO_2026[[#This Row],[ASER_]],D1_MAYO_2026[[ASESOR_CRR]:[RECUPERO]],6,0)</f>
        <v>32435</v>
      </c>
      <c r="Q52" s="6">
        <f>VLOOKUP(DATA_MAYO_2026[[#This Row],[ASER_]],D1_MAYO_2026[[ASESOR_CRR]:[META]],2,0)</f>
        <v>38500</v>
      </c>
      <c r="R52" t="s">
        <v>22</v>
      </c>
      <c r="S52">
        <v>1400</v>
      </c>
      <c r="T52">
        <v>0</v>
      </c>
      <c r="U52">
        <v>0</v>
      </c>
      <c r="V52">
        <v>0</v>
      </c>
      <c r="W52">
        <v>100</v>
      </c>
      <c r="X52" s="5">
        <v>200</v>
      </c>
      <c r="Y52" s="6">
        <v>16500</v>
      </c>
      <c r="Z52" s="6">
        <v>0</v>
      </c>
      <c r="AA52" s="6">
        <v>500</v>
      </c>
      <c r="AB52" s="6">
        <v>11830</v>
      </c>
      <c r="AC52" s="6">
        <v>1905</v>
      </c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4"/>
      <c r="AO52" s="54">
        <f>SUM(DATA_MAYO_2026[[#This Row],[15]:[30]])</f>
        <v>1905</v>
      </c>
      <c r="BX52" s="45" t="s">
        <v>637</v>
      </c>
      <c r="BY52" s="45" t="s">
        <v>2</v>
      </c>
      <c r="BZ52" s="45" t="s">
        <v>13</v>
      </c>
      <c r="CA52" s="45">
        <v>46174</v>
      </c>
      <c r="CB52" s="45">
        <v>1</v>
      </c>
      <c r="CC52" s="45">
        <v>1</v>
      </c>
      <c r="CD52" s="45"/>
      <c r="CE52" s="45">
        <v>1</v>
      </c>
      <c r="CF52" s="45"/>
      <c r="CG52" s="45">
        <v>1.273148148148148E-4</v>
      </c>
      <c r="CH52" s="45">
        <v>1.273148148148148E-4</v>
      </c>
      <c r="CI52">
        <v>0.24517361111111111</v>
      </c>
      <c r="CJ52">
        <v>6.9340277777777778E-2</v>
      </c>
      <c r="CK52">
        <v>133</v>
      </c>
      <c r="CL52">
        <v>238</v>
      </c>
      <c r="CM52">
        <v>36</v>
      </c>
      <c r="CN52">
        <v>1.8055555560000001</v>
      </c>
      <c r="CO52">
        <v>36294</v>
      </c>
      <c r="CP52">
        <v>0.2707</v>
      </c>
      <c r="CQ52">
        <v>11</v>
      </c>
      <c r="CR52">
        <v>0.30559999999999998</v>
      </c>
      <c r="CS52">
        <v>17002</v>
      </c>
      <c r="CT52">
        <v>1546</v>
      </c>
      <c r="CU52">
        <v>7700</v>
      </c>
      <c r="CV52">
        <v>0.45290000000000002</v>
      </c>
      <c r="CW52">
        <v>0.2455</v>
      </c>
      <c r="CX52">
        <v>88</v>
      </c>
      <c r="CY52">
        <v>3850</v>
      </c>
    </row>
    <row r="53" spans="1:103" x14ac:dyDescent="0.25">
      <c r="A53" s="34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3" s="34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53" s="34" cm="1">
        <f t="array" ref="C53">_xlfn.XLOOKUP(1,(TablaMeta[CONCAT]=$M$3&amp;$N$3&amp;D1_MAYO_2026[[#This Row],[SUPER]])*(TablaMeta[SEGG]=D1_MAYO_2026[[#This Row],[SEGMENTO]]),TablaMeta[Meta_Asesor])</f>
        <v>29500</v>
      </c>
      <c r="D53" s="35">
        <f>IF(D1_MAYO_2026[[#This Row],[RECUPERO]]="VACACIONES","VACACIONES",IFERROR(D1_MAYO_2026[[#This Row],[RECUPERO]]/D1_MAYO_2026[[#This Row],[META]],""))</f>
        <v>0.15457627118644068</v>
      </c>
      <c r="E53" s="35" t="str">
        <f>D1_MAYO_2026[[#This Row],[SUPER]]</f>
        <v>JOHAN</v>
      </c>
      <c r="F53" t="s">
        <v>109</v>
      </c>
      <c r="G53" s="3">
        <v>4560</v>
      </c>
      <c r="H53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5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5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5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5"/>
      <c r="M53" s="5">
        <f>DATA_MAYO_2026[[#This Row],[RECUPERO]]/DATA_MAYO_2026[[#This Row],[META]]</f>
        <v>6.0259740259740263E-2</v>
      </c>
      <c r="N53" s="5">
        <f>6-ROUNDUP(_xlfn.RANK.EQ(DATA_MAYO_2026[[#This Row],[AL_AC]],DATA_MAYO_2026[AL_AC],0)/(COUNTA(DATA_MAYO_2026[AL_AC])/5),0)</f>
        <v>1</v>
      </c>
      <c r="O53" s="54" t="str">
        <f>IFERROR(VLOOKUP(DATA_MAYO_2026[[#This Row],[ASER_]],$B:$G,4,0),"")</f>
        <v>SANDY</v>
      </c>
      <c r="P53" s="6">
        <f>VLOOKUP(DATA_MAYO_2026[[#This Row],[ASER_]],D1_MAYO_2026[[ASESOR_CRR]:[RECUPERO]],6,0)</f>
        <v>2320</v>
      </c>
      <c r="Q53" s="6">
        <f>VLOOKUP(DATA_MAYO_2026[[#This Row],[ASER_]],D1_MAYO_2026[[ASESOR_CRR]:[META]],2,0)</f>
        <v>38500</v>
      </c>
      <c r="R53" t="s">
        <v>96</v>
      </c>
      <c r="S53">
        <v>0</v>
      </c>
      <c r="T53">
        <v>0</v>
      </c>
      <c r="U53">
        <v>460</v>
      </c>
      <c r="V53">
        <v>400</v>
      </c>
      <c r="W53">
        <v>300</v>
      </c>
      <c r="X53" s="5">
        <v>0</v>
      </c>
      <c r="Y53" s="6">
        <v>0</v>
      </c>
      <c r="Z53" s="6">
        <v>0</v>
      </c>
      <c r="AA53" s="6">
        <v>0</v>
      </c>
      <c r="AB53" s="6">
        <v>160</v>
      </c>
      <c r="AC53" s="6">
        <v>1000</v>
      </c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4"/>
      <c r="AO53" s="54">
        <f>SUM(DATA_MAYO_2026[[#This Row],[15]:[30]])</f>
        <v>1000</v>
      </c>
      <c r="BX53" s="45" t="s">
        <v>637</v>
      </c>
      <c r="BY53" s="45" t="s">
        <v>2</v>
      </c>
      <c r="BZ53" s="45" t="s">
        <v>13</v>
      </c>
      <c r="CA53" s="45">
        <v>46177</v>
      </c>
      <c r="CB53" s="45">
        <v>1</v>
      </c>
      <c r="CC53" s="45">
        <v>1</v>
      </c>
      <c r="CD53" s="45"/>
      <c r="CE53" s="45">
        <v>1</v>
      </c>
      <c r="CF53" s="45"/>
      <c r="CG53" s="45">
        <v>1.9675925925925926E-4</v>
      </c>
      <c r="CH53" s="45">
        <v>1.9675925925925926E-4</v>
      </c>
      <c r="CI53">
        <v>0.22636574074074073</v>
      </c>
      <c r="CJ53">
        <v>9.3599537037037037E-2</v>
      </c>
      <c r="CK53">
        <v>94</v>
      </c>
      <c r="CL53">
        <v>198</v>
      </c>
      <c r="CM53">
        <v>11</v>
      </c>
      <c r="CN53">
        <v>1.636363636</v>
      </c>
      <c r="CO53">
        <v>30213</v>
      </c>
      <c r="CP53">
        <v>0.11700000000000001</v>
      </c>
      <c r="CX53">
        <v>92</v>
      </c>
    </row>
    <row r="54" spans="1:103" x14ac:dyDescent="0.25">
      <c r="A54" s="34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4" s="34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54" s="34" cm="1">
        <f t="array" ref="C54">_xlfn.XLOOKUP(1,(TablaMeta[CONCAT]=$M$3&amp;$N$3&amp;D1_MAYO_2026[[#This Row],[SUPER]])*(TablaMeta[SEGG]=D1_MAYO_2026[[#This Row],[SEGMENTO]]),TablaMeta[Meta_Asesor])</f>
        <v>29500</v>
      </c>
      <c r="D54" s="35">
        <f>IF(D1_MAYO_2026[[#This Row],[RECUPERO]]="VACACIONES","VACACIONES",IFERROR(D1_MAYO_2026[[#This Row],[RECUPERO]]/D1_MAYO_2026[[#This Row],[META]],""))</f>
        <v>0.13389830508474576</v>
      </c>
      <c r="E54" s="35" t="str">
        <f>D1_MAYO_2026[[#This Row],[SUPER]]</f>
        <v>JOHAN</v>
      </c>
      <c r="F54" t="s">
        <v>72</v>
      </c>
      <c r="G54" s="3">
        <v>3950</v>
      </c>
      <c r="H54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4" s="55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4" s="55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5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DATA_MAYO_2026[[#This Row],[RECUPERO]]/DATA_MAYO_2026[[#This Row],[META]]</f>
        <v>0.48272727272727273</v>
      </c>
      <c r="N54" s="5">
        <f>6-ROUNDUP(_xlfn.RANK.EQ(DATA_MAYO_2026[[#This Row],[AL_AC]],DATA_MAYO_2026[AL_AC],0)/(COUNTA(DATA_MAYO_2026[AL_AC])/5),0)</f>
        <v>5</v>
      </c>
      <c r="O54" s="54" t="str">
        <f>IFERROR(VLOOKUP(DATA_MAYO_2026[[#This Row],[ASER_]],$B:$G,4,0),"")</f>
        <v>SANDY</v>
      </c>
      <c r="P54" s="6">
        <f>VLOOKUP(DATA_MAYO_2026[[#This Row],[ASER_]],D1_MAYO_2026[[ASESOR_CRR]:[RECUPERO]],6,0)</f>
        <v>18585</v>
      </c>
      <c r="Q54" s="6">
        <f>VLOOKUP(DATA_MAYO_2026[[#This Row],[ASER_]],D1_MAYO_2026[[ASESOR_CRR]:[META]],2,0)</f>
        <v>38500</v>
      </c>
      <c r="R54" t="s">
        <v>32</v>
      </c>
      <c r="S54">
        <v>0</v>
      </c>
      <c r="T54">
        <v>0</v>
      </c>
      <c r="U54">
        <v>0</v>
      </c>
      <c r="V54">
        <v>4000</v>
      </c>
      <c r="W54">
        <v>0</v>
      </c>
      <c r="X54" s="5">
        <v>4000</v>
      </c>
      <c r="Y54" s="6">
        <v>0</v>
      </c>
      <c r="Z54" s="6">
        <v>1500</v>
      </c>
      <c r="AA54" s="6">
        <v>0</v>
      </c>
      <c r="AB54" s="6">
        <v>6285</v>
      </c>
      <c r="AC54" s="6">
        <v>2800</v>
      </c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4"/>
      <c r="AO54" s="54">
        <f>SUM(DATA_MAYO_2026[[#This Row],[15]:[30]])</f>
        <v>2800</v>
      </c>
      <c r="BX54" s="45" t="s">
        <v>637</v>
      </c>
      <c r="BY54" s="45" t="s">
        <v>2</v>
      </c>
      <c r="BZ54" s="45" t="s">
        <v>65</v>
      </c>
      <c r="CA54" s="45">
        <v>46174</v>
      </c>
      <c r="CB54" s="45">
        <v>1</v>
      </c>
      <c r="CC54" s="45">
        <v>1</v>
      </c>
      <c r="CD54" s="45"/>
      <c r="CE54" s="45">
        <v>1</v>
      </c>
      <c r="CF54" s="45"/>
      <c r="CG54" s="45">
        <v>9.2592592592592588E-5</v>
      </c>
      <c r="CH54" s="45">
        <v>9.2592592592592588E-5</v>
      </c>
      <c r="CI54">
        <v>0.28506944444444443</v>
      </c>
      <c r="CJ54">
        <v>3.9884259259259258E-2</v>
      </c>
      <c r="CK54">
        <v>26</v>
      </c>
      <c r="CL54">
        <v>41</v>
      </c>
      <c r="CM54">
        <v>19</v>
      </c>
      <c r="CN54">
        <v>1.6315789469999999</v>
      </c>
      <c r="CO54">
        <v>26771</v>
      </c>
      <c r="CP54">
        <v>0.73080000000000001</v>
      </c>
      <c r="CQ54">
        <v>9</v>
      </c>
      <c r="CR54">
        <v>0.47370000000000001</v>
      </c>
      <c r="CS54">
        <v>4409</v>
      </c>
      <c r="CT54">
        <v>490</v>
      </c>
      <c r="CU54">
        <v>1105</v>
      </c>
      <c r="CV54">
        <v>0.25059999999999999</v>
      </c>
      <c r="CX54">
        <v>82</v>
      </c>
      <c r="CY54">
        <v>1105</v>
      </c>
    </row>
    <row r="55" spans="1:103" x14ac:dyDescent="0.25">
      <c r="A55" s="34" t="str" cm="1">
        <f t="array" ref="A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5" s="34" t="str" cm="1">
        <f t="array" ref="B5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55" s="34" cm="1">
        <f t="array" ref="C55">_xlfn.XLOOKUP(1,(TablaMeta[CONCAT]=$M$3&amp;$N$3&amp;D1_MAYO_2026[[#This Row],[SUPER]])*(TablaMeta[SEGG]=D1_MAYO_2026[[#This Row],[SEGMENTO]]),TablaMeta[Meta_Asesor])</f>
        <v>29500</v>
      </c>
      <c r="D55" s="35">
        <f>IF(D1_MAYO_2026[[#This Row],[RECUPERO]]="VACACIONES","VACACIONES",IFERROR(D1_MAYO_2026[[#This Row],[RECUPERO]]/D1_MAYO_2026[[#This Row],[META]],""))</f>
        <v>4.0677966101694912E-2</v>
      </c>
      <c r="E55" s="35" t="str">
        <f>D1_MAYO_2026[[#This Row],[SUPER]]</f>
        <v>JOHAN</v>
      </c>
      <c r="F55" t="s">
        <v>51</v>
      </c>
      <c r="G55" s="3">
        <v>1200</v>
      </c>
      <c r="H55" cm="1">
        <f t="array" ref="H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55" cm="1">
        <f t="array" ref="I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55" t="str" cm="1">
        <f t="array" ref="J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5" t="str" cm="1">
        <f t="array" ref="K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DATA_MAYO_2026[[#This Row],[RECUPERO]]/DATA_MAYO_2026[[#This Row],[META]]</f>
        <v>0.19522222222222221</v>
      </c>
      <c r="N55" s="5">
        <f>6-ROUNDUP(_xlfn.RANK.EQ(DATA_MAYO_2026[[#This Row],[AL_AC]],DATA_MAYO_2026[AL_AC],0)/(COUNTA(DATA_MAYO_2026[AL_AC])/5),0)</f>
        <v>3</v>
      </c>
      <c r="O55" s="54" t="str">
        <f>IFERROR(VLOOKUP(DATA_MAYO_2026[[#This Row],[ASER_]],$B:$G,4,0),"")</f>
        <v>SANDY</v>
      </c>
      <c r="P55" s="6">
        <f>VLOOKUP(DATA_MAYO_2026[[#This Row],[ASER_]],D1_MAYO_2026[[ASESOR_CRR]:[RECUPERO]],6,0)</f>
        <v>14056</v>
      </c>
      <c r="Q55" s="6">
        <f>VLOOKUP(DATA_MAYO_2026[[#This Row],[ASER_]],D1_MAYO_2026[[ASESOR_CRR]:[META]],2,0)</f>
        <v>72000</v>
      </c>
      <c r="R55" t="s">
        <v>60</v>
      </c>
      <c r="S55">
        <v>800</v>
      </c>
      <c r="T55">
        <v>11256</v>
      </c>
      <c r="U55">
        <v>0</v>
      </c>
      <c r="V55">
        <v>0</v>
      </c>
      <c r="W55">
        <v>0</v>
      </c>
      <c r="X55" s="5">
        <v>1000</v>
      </c>
      <c r="Y55" s="6">
        <v>0</v>
      </c>
      <c r="Z55" s="6">
        <v>0</v>
      </c>
      <c r="AA55" s="6">
        <v>0</v>
      </c>
      <c r="AB55" s="6">
        <v>0</v>
      </c>
      <c r="AC55" s="6">
        <v>1000</v>
      </c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4"/>
      <c r="AO55" s="54">
        <f>SUM(DATA_MAYO_2026[[#This Row],[15]:[30]])</f>
        <v>1000</v>
      </c>
      <c r="BX55" s="45" t="s">
        <v>637</v>
      </c>
      <c r="BY55" s="45" t="s">
        <v>2</v>
      </c>
      <c r="BZ55" s="45" t="s">
        <v>65</v>
      </c>
      <c r="CA55" s="45">
        <v>46175</v>
      </c>
      <c r="CB55" s="45">
        <v>1</v>
      </c>
      <c r="CC55" s="45">
        <v>1</v>
      </c>
      <c r="CD55" s="45"/>
      <c r="CE55" s="45">
        <v>1</v>
      </c>
      <c r="CF55" s="45"/>
      <c r="CG55" s="45">
        <v>2.199074074074074E-4</v>
      </c>
      <c r="CH55" s="45">
        <v>2.199074074074074E-4</v>
      </c>
      <c r="CI55">
        <v>0.18406249999999999</v>
      </c>
      <c r="CJ55">
        <v>0.12263888888888889</v>
      </c>
      <c r="CK55">
        <v>29</v>
      </c>
      <c r="CL55">
        <v>51</v>
      </c>
      <c r="CM55">
        <v>18</v>
      </c>
      <c r="CN55">
        <v>1.111111111</v>
      </c>
      <c r="CO55">
        <v>25433</v>
      </c>
      <c r="CP55">
        <v>0.62070000000000003</v>
      </c>
      <c r="CQ55">
        <v>14</v>
      </c>
      <c r="CR55">
        <v>0.77780000000000005</v>
      </c>
      <c r="CS55">
        <v>11109</v>
      </c>
      <c r="CT55">
        <v>794</v>
      </c>
      <c r="CU55">
        <v>1176</v>
      </c>
      <c r="CV55">
        <v>0.10589999999999999</v>
      </c>
      <c r="CX55">
        <v>74</v>
      </c>
      <c r="CY55">
        <v>588</v>
      </c>
    </row>
    <row r="56" spans="1:103" x14ac:dyDescent="0.25">
      <c r="H56"/>
      <c r="M56" s="5">
        <f>DATA_MAYO_2026[[#This Row],[RECUPERO]]/DATA_MAYO_2026[[#This Row],[META]]</f>
        <v>8.8888888888888892E-2</v>
      </c>
      <c r="N56" s="5">
        <f>6-ROUNDUP(_xlfn.RANK.EQ(DATA_MAYO_2026[[#This Row],[AL_AC]],DATA_MAYO_2026[AL_AC],0)/(COUNTA(DATA_MAYO_2026[AL_AC])/5),0)</f>
        <v>2</v>
      </c>
      <c r="O56" s="54" t="str">
        <f>IFERROR(VLOOKUP(DATA_MAYO_2026[[#This Row],[ASER_]],$B:$G,4,0),"")</f>
        <v>SANDY</v>
      </c>
      <c r="P56" s="6">
        <f>VLOOKUP(DATA_MAYO_2026[[#This Row],[ASER_]],D1_MAYO_2026[[ASESOR_CRR]:[RECUPERO]],6,0)</f>
        <v>6400</v>
      </c>
      <c r="Q56" s="6">
        <f>VLOOKUP(DATA_MAYO_2026[[#This Row],[ASER_]],D1_MAYO_2026[[ASESOR_CRR]:[META]],2,0)</f>
        <v>72000</v>
      </c>
      <c r="R56" t="s">
        <v>79</v>
      </c>
      <c r="S56">
        <v>0</v>
      </c>
      <c r="T56">
        <v>1000</v>
      </c>
      <c r="U56">
        <v>0</v>
      </c>
      <c r="V56">
        <v>0</v>
      </c>
      <c r="W56">
        <v>0</v>
      </c>
      <c r="X56" s="5">
        <v>0</v>
      </c>
      <c r="Y56" s="6">
        <v>3900</v>
      </c>
      <c r="Z56" s="6">
        <v>0</v>
      </c>
      <c r="AA56" s="6">
        <v>0</v>
      </c>
      <c r="AB56" s="6">
        <v>1500</v>
      </c>
      <c r="AC56" s="6">
        <v>0</v>
      </c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4"/>
      <c r="AO56" s="54">
        <f>SUM(DATA_MAYO_2026[[#This Row],[15]:[30]])</f>
        <v>0</v>
      </c>
      <c r="BX56" s="45" t="s">
        <v>637</v>
      </c>
      <c r="BY56" s="45" t="s">
        <v>2</v>
      </c>
      <c r="BZ56" s="45" t="s">
        <v>65</v>
      </c>
      <c r="CA56" s="45">
        <v>46176</v>
      </c>
      <c r="CB56" s="45">
        <v>1</v>
      </c>
      <c r="CC56" s="45">
        <v>1</v>
      </c>
      <c r="CD56" s="45"/>
      <c r="CE56" s="45">
        <v>1</v>
      </c>
      <c r="CF56" s="45"/>
      <c r="CG56" s="45">
        <v>1.8518518518518518E-4</v>
      </c>
      <c r="CH56" s="45">
        <v>1.8518518518518518E-4</v>
      </c>
      <c r="CI56">
        <v>0.32185185185185183</v>
      </c>
      <c r="CJ56">
        <v>7.6006944444444446E-2</v>
      </c>
      <c r="CK56">
        <v>50</v>
      </c>
      <c r="CL56">
        <v>106</v>
      </c>
      <c r="CM56">
        <v>11</v>
      </c>
      <c r="CN56">
        <v>1.5454545449999999</v>
      </c>
      <c r="CO56">
        <v>28774</v>
      </c>
      <c r="CP56">
        <v>0.22</v>
      </c>
      <c r="CQ56">
        <v>1</v>
      </c>
      <c r="CR56">
        <v>9.0899999999999995E-2</v>
      </c>
      <c r="CS56">
        <v>370</v>
      </c>
      <c r="CT56">
        <v>370</v>
      </c>
      <c r="CX56">
        <v>80</v>
      </c>
    </row>
    <row r="57" spans="1:103" x14ac:dyDescent="0.25">
      <c r="H57"/>
      <c r="M57" s="5">
        <f>DATA_MAYO_2026[[#This Row],[RECUPERO]]/DATA_MAYO_2026[[#This Row],[META]]</f>
        <v>7.6666666666666661E-2</v>
      </c>
      <c r="N57" s="5">
        <f>6-ROUNDUP(_xlfn.RANK.EQ(DATA_MAYO_2026[[#This Row],[AL_AC]],DATA_MAYO_2026[AL_AC],0)/(COUNTA(DATA_MAYO_2026[AL_AC])/5),0)</f>
        <v>1</v>
      </c>
      <c r="O57" s="54" t="str">
        <f>IFERROR(VLOOKUP(DATA_MAYO_2026[[#This Row],[ASER_]],$B:$G,4,0),"")</f>
        <v>SANDY</v>
      </c>
      <c r="P57" s="6">
        <f>VLOOKUP(DATA_MAYO_2026[[#This Row],[ASER_]],D1_MAYO_2026[[ASESOR_CRR]:[RECUPERO]],6,0)</f>
        <v>5520</v>
      </c>
      <c r="Q57" s="6">
        <f>VLOOKUP(DATA_MAYO_2026[[#This Row],[ASER_]],D1_MAYO_2026[[ASESOR_CRR]:[META]],2,0)</f>
        <v>72000</v>
      </c>
      <c r="R57" t="s">
        <v>68</v>
      </c>
      <c r="S57">
        <v>2020</v>
      </c>
      <c r="T57">
        <v>0</v>
      </c>
      <c r="U57">
        <v>0</v>
      </c>
      <c r="V57">
        <v>0</v>
      </c>
      <c r="W57">
        <v>0</v>
      </c>
      <c r="X57" s="5">
        <v>1500</v>
      </c>
      <c r="Y57" s="6">
        <v>1500</v>
      </c>
      <c r="Z57" s="6">
        <v>500</v>
      </c>
      <c r="AA57" s="6">
        <v>0</v>
      </c>
      <c r="AB57" s="6">
        <v>0</v>
      </c>
      <c r="AC57" s="6">
        <v>0</v>
      </c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54"/>
      <c r="AO57" s="54">
        <f>SUM(DATA_MAYO_2026[[#This Row],[15]:[30]])</f>
        <v>0</v>
      </c>
      <c r="BX57" s="45" t="s">
        <v>637</v>
      </c>
      <c r="BY57" s="45" t="s">
        <v>2</v>
      </c>
      <c r="BZ57" s="45" t="s">
        <v>65</v>
      </c>
      <c r="CA57" s="45">
        <v>46177</v>
      </c>
      <c r="CB57" s="45">
        <v>1</v>
      </c>
      <c r="CC57" s="45">
        <v>1</v>
      </c>
      <c r="CD57" s="45"/>
      <c r="CE57" s="45">
        <v>1</v>
      </c>
      <c r="CF57" s="45"/>
      <c r="CG57" s="45">
        <v>1.9675925925925926E-4</v>
      </c>
      <c r="CH57" s="45">
        <v>1.9675925925925926E-4</v>
      </c>
      <c r="CI57">
        <v>0.24182870370370371</v>
      </c>
      <c r="CJ57">
        <v>9.2268518518518514E-2</v>
      </c>
      <c r="CK57">
        <v>50</v>
      </c>
      <c r="CL57">
        <v>101</v>
      </c>
      <c r="CM57">
        <v>10</v>
      </c>
      <c r="CN57">
        <v>1.6</v>
      </c>
      <c r="CO57">
        <v>29669</v>
      </c>
      <c r="CP57">
        <v>0.2</v>
      </c>
      <c r="CX57">
        <v>92</v>
      </c>
    </row>
    <row r="58" spans="1:103" x14ac:dyDescent="0.25">
      <c r="F58" s="3"/>
      <c r="G58" s="1"/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BX58" s="45" t="s">
        <v>637</v>
      </c>
      <c r="BY58" s="45" t="s">
        <v>2</v>
      </c>
      <c r="BZ58" s="45" t="s">
        <v>65</v>
      </c>
      <c r="CA58" s="45">
        <v>46178</v>
      </c>
      <c r="CB58" s="45">
        <v>1</v>
      </c>
      <c r="CC58" s="45">
        <v>1</v>
      </c>
      <c r="CD58" s="45"/>
      <c r="CE58" s="45">
        <v>1</v>
      </c>
      <c r="CF58" s="45"/>
      <c r="CG58" s="45">
        <v>1.7361111111111112E-4</v>
      </c>
      <c r="CH58" s="45">
        <v>1.7361111111111112E-4</v>
      </c>
      <c r="CI58">
        <v>0.14548611111111112</v>
      </c>
      <c r="CJ58">
        <v>5.2164351851851851E-2</v>
      </c>
      <c r="CK58">
        <v>19</v>
      </c>
      <c r="CL58">
        <v>41</v>
      </c>
      <c r="CM58">
        <v>3</v>
      </c>
      <c r="CN58">
        <v>1</v>
      </c>
      <c r="CO58">
        <v>40228</v>
      </c>
      <c r="CP58">
        <v>0.15790000000000001</v>
      </c>
      <c r="CX58">
        <v>92</v>
      </c>
    </row>
    <row r="59" spans="1:103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BX59" s="45" t="s">
        <v>637</v>
      </c>
      <c r="BY59" s="45" t="s">
        <v>2</v>
      </c>
      <c r="BZ59" s="45" t="s">
        <v>25</v>
      </c>
      <c r="CA59" s="45">
        <v>46175</v>
      </c>
      <c r="CB59" s="45">
        <v>1</v>
      </c>
      <c r="CC59" s="45">
        <v>1</v>
      </c>
      <c r="CD59" s="45"/>
      <c r="CE59" s="45">
        <v>1</v>
      </c>
      <c r="CF59" s="45"/>
      <c r="CG59" s="45">
        <v>5.2083333333333333E-4</v>
      </c>
      <c r="CH59" s="45">
        <v>5.2083333333333333E-4</v>
      </c>
      <c r="CI59">
        <v>0.16901620370370371</v>
      </c>
      <c r="CJ59">
        <v>0.12400462962962963</v>
      </c>
      <c r="CK59">
        <v>75</v>
      </c>
      <c r="CL59">
        <v>120</v>
      </c>
      <c r="CM59">
        <v>31</v>
      </c>
      <c r="CN59">
        <v>1.8064516129999999</v>
      </c>
      <c r="CO59">
        <v>25547</v>
      </c>
      <c r="CP59">
        <v>0.4133</v>
      </c>
      <c r="CQ59">
        <v>9</v>
      </c>
      <c r="CR59">
        <v>0.2903</v>
      </c>
      <c r="CS59">
        <v>14709</v>
      </c>
      <c r="CT59">
        <v>1634</v>
      </c>
      <c r="CU59">
        <v>11500</v>
      </c>
      <c r="CV59">
        <v>0.78180000000000005</v>
      </c>
      <c r="CW59">
        <v>0.1404</v>
      </c>
      <c r="CX59">
        <v>86</v>
      </c>
      <c r="CY59">
        <v>3833</v>
      </c>
    </row>
    <row r="60" spans="1:103" x14ac:dyDescent="0.25">
      <c r="F60" s="3"/>
      <c r="G60" s="1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BX60" s="45" t="s">
        <v>637</v>
      </c>
      <c r="BY60" s="45" t="s">
        <v>2</v>
      </c>
      <c r="BZ60" s="45" t="s">
        <v>25</v>
      </c>
      <c r="CA60" s="45">
        <v>46176</v>
      </c>
      <c r="CB60" s="45">
        <v>1</v>
      </c>
      <c r="CC60" s="45">
        <v>1</v>
      </c>
      <c r="CD60" s="45"/>
      <c r="CE60" s="45">
        <v>1</v>
      </c>
      <c r="CF60" s="45"/>
      <c r="CG60" s="45">
        <v>0</v>
      </c>
      <c r="CH60" s="45">
        <v>0</v>
      </c>
      <c r="CI60">
        <v>0.2333449074074074</v>
      </c>
      <c r="CJ60">
        <v>0.14143518518518519</v>
      </c>
      <c r="CK60">
        <v>93</v>
      </c>
      <c r="CL60">
        <v>137</v>
      </c>
      <c r="CM60">
        <v>17</v>
      </c>
      <c r="CN60">
        <v>2.2941176470000002</v>
      </c>
      <c r="CO60">
        <v>20963</v>
      </c>
      <c r="CP60">
        <v>0.18279999999999999</v>
      </c>
      <c r="CQ60">
        <v>4</v>
      </c>
      <c r="CR60">
        <v>0.23530000000000001</v>
      </c>
      <c r="CS60">
        <v>2470</v>
      </c>
      <c r="CT60">
        <v>618</v>
      </c>
      <c r="CU60">
        <v>1623</v>
      </c>
      <c r="CV60">
        <v>0.65710000000000002</v>
      </c>
      <c r="CW60">
        <v>0.20949999999999999</v>
      </c>
      <c r="CX60">
        <v>98</v>
      </c>
      <c r="CY60">
        <v>1623</v>
      </c>
    </row>
    <row r="61" spans="1:103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BX61" s="45" t="s">
        <v>637</v>
      </c>
      <c r="BY61" s="45" t="s">
        <v>2</v>
      </c>
      <c r="BZ61" s="45" t="s">
        <v>10</v>
      </c>
      <c r="CA61" s="45">
        <v>46174</v>
      </c>
      <c r="CB61" s="45">
        <v>1</v>
      </c>
      <c r="CC61" s="45">
        <v>1</v>
      </c>
      <c r="CD61" s="45"/>
      <c r="CE61" s="45">
        <v>1</v>
      </c>
      <c r="CF61" s="45"/>
      <c r="CG61" s="45">
        <v>9.2592592592592588E-5</v>
      </c>
      <c r="CH61" s="45">
        <v>9.2592592592592588E-5</v>
      </c>
      <c r="CI61">
        <v>0.23458333333333334</v>
      </c>
      <c r="CJ61">
        <v>7.2881944444444444E-2</v>
      </c>
      <c r="CK61">
        <v>116</v>
      </c>
      <c r="CL61">
        <v>187</v>
      </c>
      <c r="CM61">
        <v>33</v>
      </c>
      <c r="CN61">
        <v>1.6969696970000001</v>
      </c>
      <c r="CO61">
        <v>33887</v>
      </c>
      <c r="CP61">
        <v>0.28449999999999998</v>
      </c>
      <c r="CQ61">
        <v>2</v>
      </c>
      <c r="CR61">
        <v>6.0600000000000001E-2</v>
      </c>
      <c r="CS61">
        <v>1850</v>
      </c>
      <c r="CT61">
        <v>925</v>
      </c>
      <c r="CX61">
        <v>50</v>
      </c>
    </row>
    <row r="62" spans="1:103" x14ac:dyDescent="0.25">
      <c r="G62" s="3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BX62" s="45" t="s">
        <v>637</v>
      </c>
      <c r="BY62" s="45" t="s">
        <v>2</v>
      </c>
      <c r="BZ62" s="45" t="s">
        <v>10</v>
      </c>
      <c r="CA62" s="45">
        <v>46175</v>
      </c>
      <c r="CB62" s="45">
        <v>1</v>
      </c>
      <c r="CC62" s="45">
        <v>1</v>
      </c>
      <c r="CD62" s="45"/>
      <c r="CE62" s="45">
        <v>1</v>
      </c>
      <c r="CF62" s="45"/>
      <c r="CG62" s="45">
        <v>2.6620370370370372E-4</v>
      </c>
      <c r="CH62" s="45">
        <v>2.6620370370370372E-4</v>
      </c>
      <c r="CI62">
        <v>0.19569444444444445</v>
      </c>
      <c r="CJ62">
        <v>0.10887731481481482</v>
      </c>
      <c r="CK62">
        <v>138</v>
      </c>
      <c r="CL62">
        <v>230</v>
      </c>
      <c r="CM62">
        <v>38</v>
      </c>
      <c r="CN62">
        <v>1.447368421</v>
      </c>
      <c r="CO62">
        <v>33128</v>
      </c>
      <c r="CP62">
        <v>0.27539999999999998</v>
      </c>
      <c r="CQ62">
        <v>7</v>
      </c>
      <c r="CR62">
        <v>0.1842</v>
      </c>
      <c r="CS62">
        <v>2355</v>
      </c>
      <c r="CT62">
        <v>336</v>
      </c>
      <c r="CX62">
        <v>48</v>
      </c>
    </row>
    <row r="63" spans="1:103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BX63" s="45" t="s">
        <v>637</v>
      </c>
      <c r="BY63" s="45" t="s">
        <v>2</v>
      </c>
      <c r="BZ63" s="45" t="s">
        <v>10</v>
      </c>
      <c r="CA63" s="45">
        <v>46176</v>
      </c>
      <c r="CB63" s="45">
        <v>1</v>
      </c>
      <c r="CC63" s="45">
        <v>1</v>
      </c>
      <c r="CD63" s="45"/>
      <c r="CE63" s="45">
        <v>1</v>
      </c>
      <c r="CF63" s="45"/>
      <c r="CG63" s="45">
        <v>1.6203703703703703E-4</v>
      </c>
      <c r="CH63" s="45">
        <v>1.6203703703703703E-4</v>
      </c>
      <c r="CI63">
        <v>0.30574074074074076</v>
      </c>
      <c r="CJ63">
        <v>9.4907407407407413E-2</v>
      </c>
      <c r="CK63">
        <v>142</v>
      </c>
      <c r="CL63">
        <v>254</v>
      </c>
      <c r="CM63">
        <v>40</v>
      </c>
      <c r="CN63">
        <v>1.875</v>
      </c>
      <c r="CO63">
        <v>31746</v>
      </c>
      <c r="CP63">
        <v>0.28170000000000001</v>
      </c>
      <c r="CQ63">
        <v>1</v>
      </c>
      <c r="CR63">
        <v>2.5000000000000001E-2</v>
      </c>
      <c r="CS63">
        <v>4150</v>
      </c>
      <c r="CT63">
        <v>4150</v>
      </c>
      <c r="CX63">
        <v>72</v>
      </c>
    </row>
    <row r="64" spans="1:103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BX64" s="45" t="s">
        <v>637</v>
      </c>
      <c r="BY64" s="45" t="s">
        <v>2</v>
      </c>
      <c r="BZ64" s="45" t="s">
        <v>10</v>
      </c>
      <c r="CA64" s="45">
        <v>46177</v>
      </c>
      <c r="CB64" s="45">
        <v>1</v>
      </c>
      <c r="CC64" s="45">
        <v>1</v>
      </c>
      <c r="CD64" s="45"/>
      <c r="CE64" s="45">
        <v>1</v>
      </c>
      <c r="CF64" s="45"/>
      <c r="CG64" s="45">
        <v>5.7870370370370373E-5</v>
      </c>
      <c r="CH64" s="45">
        <v>5.7870370370370373E-5</v>
      </c>
      <c r="CI64">
        <v>0.24394675925925927</v>
      </c>
      <c r="CJ64">
        <v>8.5821759259259264E-2</v>
      </c>
      <c r="CK64">
        <v>101</v>
      </c>
      <c r="CL64">
        <v>193</v>
      </c>
      <c r="CM64">
        <v>18</v>
      </c>
      <c r="CN64">
        <v>1.888888889</v>
      </c>
      <c r="CO64">
        <v>39539</v>
      </c>
      <c r="CP64">
        <v>0.1782</v>
      </c>
      <c r="CQ64">
        <v>2</v>
      </c>
      <c r="CR64">
        <v>0.1111</v>
      </c>
      <c r="CS64">
        <v>7000</v>
      </c>
      <c r="CT64">
        <v>3500</v>
      </c>
      <c r="CX64">
        <v>100</v>
      </c>
    </row>
    <row r="65" spans="7:103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BX65" s="45" t="s">
        <v>637</v>
      </c>
      <c r="BY65" s="45" t="s">
        <v>2</v>
      </c>
      <c r="BZ65" s="45" t="s">
        <v>10</v>
      </c>
      <c r="CA65" s="45">
        <v>46178</v>
      </c>
      <c r="CB65" s="45">
        <v>1</v>
      </c>
      <c r="CC65" s="45">
        <v>1</v>
      </c>
      <c r="CD65" s="45"/>
      <c r="CE65" s="45">
        <v>1</v>
      </c>
      <c r="CF65" s="45"/>
      <c r="CG65" s="45">
        <v>1.3888888888888889E-4</v>
      </c>
      <c r="CH65" s="45">
        <v>1.3888888888888889E-4</v>
      </c>
      <c r="CI65">
        <v>0.12969907407407408</v>
      </c>
      <c r="CJ65">
        <v>6.3541666666666663E-2</v>
      </c>
      <c r="CK65">
        <v>40</v>
      </c>
      <c r="CL65">
        <v>48</v>
      </c>
      <c r="CM65">
        <v>9</v>
      </c>
      <c r="CN65">
        <v>1</v>
      </c>
      <c r="CO65">
        <v>20431</v>
      </c>
      <c r="CP65">
        <v>0.22500000000000001</v>
      </c>
      <c r="CX65">
        <v>92</v>
      </c>
    </row>
    <row r="66" spans="7:103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BX66" s="45" t="s">
        <v>637</v>
      </c>
      <c r="BY66" s="45" t="s">
        <v>2</v>
      </c>
      <c r="BZ66" s="45" t="s">
        <v>76</v>
      </c>
      <c r="CA66" s="45">
        <v>46177</v>
      </c>
      <c r="CB66" s="45">
        <v>1</v>
      </c>
      <c r="CC66" s="45">
        <v>1</v>
      </c>
      <c r="CD66" s="45"/>
      <c r="CE66" s="45">
        <v>1</v>
      </c>
      <c r="CF66" s="45"/>
      <c r="CG66" s="45">
        <v>1.1574074074074073E-5</v>
      </c>
      <c r="CH66" s="45">
        <v>1.1574074074074073E-5</v>
      </c>
      <c r="CI66">
        <v>0.2469675925925926</v>
      </c>
      <c r="CJ66">
        <v>7.048611111111111E-2</v>
      </c>
      <c r="CK66">
        <v>135</v>
      </c>
      <c r="CL66">
        <v>165</v>
      </c>
      <c r="CM66">
        <v>12</v>
      </c>
      <c r="CN66">
        <v>1.6666666670000001</v>
      </c>
      <c r="CO66">
        <v>30825</v>
      </c>
      <c r="CP66">
        <v>8.8900000000000007E-2</v>
      </c>
      <c r="CX66">
        <v>92</v>
      </c>
    </row>
    <row r="67" spans="7:103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BX67" s="45" t="s">
        <v>637</v>
      </c>
      <c r="BY67" s="45" t="s">
        <v>2</v>
      </c>
      <c r="BZ67" s="45" t="s">
        <v>76</v>
      </c>
      <c r="CA67" s="45">
        <v>46178</v>
      </c>
      <c r="CB67" s="45">
        <v>1</v>
      </c>
      <c r="CC67" s="45">
        <v>1</v>
      </c>
      <c r="CD67" s="45"/>
      <c r="CE67" s="45">
        <v>1</v>
      </c>
      <c r="CF67" s="45"/>
      <c r="CG67" s="45">
        <v>3.3564814814814812E-4</v>
      </c>
      <c r="CH67" s="45">
        <v>3.3564814814814812E-4</v>
      </c>
      <c r="CI67">
        <v>0.13680555555555557</v>
      </c>
      <c r="CJ67">
        <v>4.3807870370370372E-2</v>
      </c>
      <c r="CK67">
        <v>44</v>
      </c>
      <c r="CL67">
        <v>51</v>
      </c>
      <c r="CM67">
        <v>6</v>
      </c>
      <c r="CN67">
        <v>1</v>
      </c>
      <c r="CO67">
        <v>44125</v>
      </c>
      <c r="CP67">
        <v>0.13639999999999999</v>
      </c>
      <c r="CQ67">
        <v>1</v>
      </c>
      <c r="CR67">
        <v>0.16669999999999999</v>
      </c>
      <c r="CS67">
        <v>745</v>
      </c>
      <c r="CT67">
        <v>745</v>
      </c>
      <c r="CX67">
        <v>100</v>
      </c>
    </row>
    <row r="68" spans="7:103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BX68" s="45" t="s">
        <v>637</v>
      </c>
      <c r="BY68" s="45" t="s">
        <v>6</v>
      </c>
      <c r="BZ68" s="45" t="s">
        <v>19</v>
      </c>
      <c r="CA68" s="45">
        <v>46174</v>
      </c>
      <c r="CB68" s="45">
        <v>1</v>
      </c>
      <c r="CC68" s="45">
        <v>1</v>
      </c>
      <c r="CD68" s="45"/>
      <c r="CE68" s="45">
        <v>1</v>
      </c>
      <c r="CF68" s="45"/>
      <c r="CG68" s="45">
        <v>1.6203703703703703E-4</v>
      </c>
      <c r="CH68" s="45">
        <v>1.6203703703703703E-4</v>
      </c>
      <c r="CI68">
        <v>0.25446759259259261</v>
      </c>
      <c r="CJ68">
        <v>5.1666666666666666E-2</v>
      </c>
      <c r="CK68">
        <v>148</v>
      </c>
      <c r="CL68">
        <v>209</v>
      </c>
      <c r="CM68">
        <v>29</v>
      </c>
      <c r="CN68">
        <v>1.862068966</v>
      </c>
      <c r="CO68">
        <v>24645</v>
      </c>
      <c r="CP68">
        <v>0.19589999999999999</v>
      </c>
      <c r="CQ68">
        <v>2</v>
      </c>
      <c r="CR68">
        <v>6.9000000000000006E-2</v>
      </c>
      <c r="CS68">
        <v>830</v>
      </c>
      <c r="CT68">
        <v>415</v>
      </c>
      <c r="CU68">
        <v>300</v>
      </c>
      <c r="CV68">
        <v>0.3614</v>
      </c>
      <c r="CX68">
        <v>54</v>
      </c>
      <c r="CY68">
        <v>300</v>
      </c>
    </row>
    <row r="69" spans="7:103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BX69" s="45" t="s">
        <v>637</v>
      </c>
      <c r="BY69" s="45" t="s">
        <v>6</v>
      </c>
      <c r="BZ69" s="45" t="s">
        <v>19</v>
      </c>
      <c r="CA69" s="45">
        <v>46175</v>
      </c>
      <c r="CB69" s="45">
        <v>1</v>
      </c>
      <c r="CC69" s="45">
        <v>1</v>
      </c>
      <c r="CD69" s="45"/>
      <c r="CE69" s="45">
        <v>1</v>
      </c>
      <c r="CF69" s="45"/>
      <c r="CG69" s="45">
        <v>8.1018518518518516E-5</v>
      </c>
      <c r="CH69" s="45">
        <v>8.1018518518518516E-5</v>
      </c>
      <c r="CI69">
        <v>0.28753472222222221</v>
      </c>
      <c r="CJ69">
        <v>8.1689814814814812E-2</v>
      </c>
      <c r="CK69">
        <v>184</v>
      </c>
      <c r="CL69">
        <v>250</v>
      </c>
      <c r="CM69">
        <v>14</v>
      </c>
      <c r="CN69">
        <v>1.3571428569999999</v>
      </c>
      <c r="CO69">
        <v>29114</v>
      </c>
      <c r="CP69">
        <v>7.6100000000000001E-2</v>
      </c>
      <c r="CX69">
        <v>32</v>
      </c>
    </row>
    <row r="70" spans="7:103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4"/>
      <c r="BX70" s="45" t="s">
        <v>637</v>
      </c>
      <c r="BY70" s="45" t="s">
        <v>6</v>
      </c>
      <c r="BZ70" s="45" t="s">
        <v>19</v>
      </c>
      <c r="CA70" s="45">
        <v>46176</v>
      </c>
      <c r="CB70" s="45">
        <v>1</v>
      </c>
      <c r="CC70" s="45">
        <v>1</v>
      </c>
      <c r="CD70" s="45"/>
      <c r="CE70" s="45">
        <v>1</v>
      </c>
      <c r="CF70" s="45"/>
      <c r="CG70" s="45">
        <v>6.9444444444444444E-5</v>
      </c>
      <c r="CH70" s="45">
        <v>6.9444444444444444E-5</v>
      </c>
      <c r="CI70">
        <v>0.25746527777777778</v>
      </c>
      <c r="CJ70">
        <v>0.11543981481481481</v>
      </c>
      <c r="CK70">
        <v>181</v>
      </c>
      <c r="CL70">
        <v>301</v>
      </c>
      <c r="CM70">
        <v>25</v>
      </c>
      <c r="CN70">
        <v>1.52</v>
      </c>
      <c r="CO70">
        <v>19912</v>
      </c>
      <c r="CP70">
        <v>0.1381</v>
      </c>
      <c r="CX70">
        <v>66</v>
      </c>
    </row>
    <row r="71" spans="7:103" x14ac:dyDescent="0.25"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BX71" s="45" t="s">
        <v>637</v>
      </c>
      <c r="BY71" s="45" t="s">
        <v>6</v>
      </c>
      <c r="BZ71" s="45" t="s">
        <v>19</v>
      </c>
      <c r="CA71" s="45">
        <v>46177</v>
      </c>
      <c r="CB71" s="45">
        <v>1</v>
      </c>
      <c r="CC71" s="45">
        <v>1</v>
      </c>
      <c r="CD71" s="45"/>
      <c r="CE71" s="45">
        <v>1</v>
      </c>
      <c r="CF71" s="45"/>
      <c r="CG71" s="45">
        <v>4.6296296296296294E-5</v>
      </c>
      <c r="CH71" s="45">
        <v>4.6296296296296294E-5</v>
      </c>
      <c r="CI71">
        <v>0.27819444444444447</v>
      </c>
      <c r="CJ71">
        <v>8.5601851851851846E-2</v>
      </c>
      <c r="CK71">
        <v>191</v>
      </c>
      <c r="CL71">
        <v>295</v>
      </c>
      <c r="CM71">
        <v>11</v>
      </c>
      <c r="CN71">
        <v>1.5454545449999999</v>
      </c>
      <c r="CO71">
        <v>19433</v>
      </c>
      <c r="CP71">
        <v>5.7599999999999998E-2</v>
      </c>
      <c r="CX71">
        <v>66</v>
      </c>
    </row>
    <row r="72" spans="7:103" x14ac:dyDescent="0.25"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BX72" s="45" t="s">
        <v>637</v>
      </c>
      <c r="BY72" s="45" t="s">
        <v>6</v>
      </c>
      <c r="BZ72" s="45" t="s">
        <v>19</v>
      </c>
      <c r="CA72" s="45">
        <v>46178</v>
      </c>
      <c r="CB72" s="45">
        <v>1</v>
      </c>
      <c r="CC72" s="45">
        <v>1</v>
      </c>
      <c r="CD72" s="45"/>
      <c r="CE72" s="45">
        <v>1</v>
      </c>
      <c r="CF72" s="45"/>
      <c r="CG72" s="45">
        <v>2.199074074074074E-4</v>
      </c>
      <c r="CH72" s="45">
        <v>2.199074074074074E-4</v>
      </c>
      <c r="CI72">
        <v>0.14239583333333333</v>
      </c>
      <c r="CJ72">
        <v>5.3287037037037036E-2</v>
      </c>
      <c r="CK72">
        <v>46</v>
      </c>
      <c r="CL72">
        <v>59</v>
      </c>
      <c r="CM72">
        <v>4</v>
      </c>
      <c r="CN72">
        <v>1</v>
      </c>
      <c r="CO72">
        <v>23458</v>
      </c>
      <c r="CP72">
        <v>8.6999999999999994E-2</v>
      </c>
      <c r="CX72">
        <v>100</v>
      </c>
    </row>
    <row r="73" spans="7:103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BX73" s="45" t="s">
        <v>637</v>
      </c>
      <c r="BY73" s="45" t="s">
        <v>6</v>
      </c>
      <c r="BZ73" s="45" t="s">
        <v>105</v>
      </c>
      <c r="CA73" s="45">
        <v>46174</v>
      </c>
      <c r="CB73" s="45">
        <v>1</v>
      </c>
      <c r="CC73" s="45">
        <v>1</v>
      </c>
      <c r="CD73" s="45"/>
      <c r="CE73" s="45">
        <v>1</v>
      </c>
      <c r="CF73" s="45"/>
      <c r="CG73" s="45">
        <v>1.5046296296296297E-4</v>
      </c>
      <c r="CH73" s="45">
        <v>1.5046296296296297E-4</v>
      </c>
      <c r="CI73">
        <v>0.23468749999999999</v>
      </c>
      <c r="CJ73">
        <v>6.7418981481481483E-2</v>
      </c>
      <c r="CK73">
        <v>78</v>
      </c>
      <c r="CL73">
        <v>152</v>
      </c>
      <c r="CM73">
        <v>24</v>
      </c>
      <c r="CN73">
        <v>1.9166666670000001</v>
      </c>
      <c r="CO73">
        <v>19848</v>
      </c>
      <c r="CP73">
        <v>0.30769999999999997</v>
      </c>
      <c r="CQ73">
        <v>2</v>
      </c>
      <c r="CR73">
        <v>8.3299999999999999E-2</v>
      </c>
      <c r="CS73">
        <v>11500</v>
      </c>
      <c r="CT73">
        <v>5750</v>
      </c>
      <c r="CX73">
        <v>56</v>
      </c>
    </row>
    <row r="74" spans="7:103" x14ac:dyDescent="0.25">
      <c r="AP74" s="6"/>
      <c r="BX74" s="45" t="s">
        <v>637</v>
      </c>
      <c r="BY74" s="45" t="s">
        <v>6</v>
      </c>
      <c r="BZ74" s="45" t="s">
        <v>105</v>
      </c>
      <c r="CA74" s="45">
        <v>46175</v>
      </c>
      <c r="CB74" s="45">
        <v>1</v>
      </c>
      <c r="CC74" s="45">
        <v>1</v>
      </c>
      <c r="CD74" s="45"/>
      <c r="CE74" s="45">
        <v>1</v>
      </c>
      <c r="CF74" s="45"/>
      <c r="CG74" s="45">
        <v>2.199074074074074E-4</v>
      </c>
      <c r="CH74" s="45">
        <v>2.199074074074074E-4</v>
      </c>
      <c r="CI74">
        <v>0.26003472222222224</v>
      </c>
      <c r="CJ74">
        <v>7.4560185185185188E-2</v>
      </c>
      <c r="CK74">
        <v>85</v>
      </c>
      <c r="CL74">
        <v>156</v>
      </c>
      <c r="CM74">
        <v>11</v>
      </c>
      <c r="CN74">
        <v>1.9090909089999999</v>
      </c>
      <c r="CO74">
        <v>25299</v>
      </c>
      <c r="CP74">
        <v>0.12939999999999999</v>
      </c>
      <c r="CQ74">
        <v>1</v>
      </c>
      <c r="CR74">
        <v>9.0899999999999995E-2</v>
      </c>
      <c r="CS74">
        <v>7500</v>
      </c>
      <c r="CT74">
        <v>7500</v>
      </c>
      <c r="CU74">
        <v>4000</v>
      </c>
      <c r="CV74">
        <v>0.5333</v>
      </c>
      <c r="CX74">
        <v>52</v>
      </c>
      <c r="CY74">
        <v>4000</v>
      </c>
    </row>
    <row r="75" spans="7:103" x14ac:dyDescent="0.25">
      <c r="AP75" s="6"/>
      <c r="BX75" s="45" t="s">
        <v>637</v>
      </c>
      <c r="BY75" s="45" t="s">
        <v>6</v>
      </c>
      <c r="BZ75" s="45" t="s">
        <v>105</v>
      </c>
      <c r="CA75" s="45">
        <v>46177</v>
      </c>
      <c r="CB75" s="45">
        <v>1</v>
      </c>
      <c r="CC75" s="45">
        <v>1</v>
      </c>
      <c r="CD75" s="45"/>
      <c r="CE75" s="45">
        <v>1</v>
      </c>
      <c r="CF75" s="45"/>
      <c r="CG75" s="45">
        <v>5.7870370370370373E-5</v>
      </c>
      <c r="CH75" s="45">
        <v>5.7870370370370373E-5</v>
      </c>
      <c r="CI75">
        <v>0.27135416666666667</v>
      </c>
      <c r="CJ75">
        <v>6.7060185185185181E-2</v>
      </c>
      <c r="CK75">
        <v>76</v>
      </c>
      <c r="CL75">
        <v>173</v>
      </c>
      <c r="CM75">
        <v>6</v>
      </c>
      <c r="CN75">
        <v>1.3333333329999999</v>
      </c>
      <c r="CO75">
        <v>105516</v>
      </c>
      <c r="CP75">
        <v>7.8899999999999998E-2</v>
      </c>
      <c r="CX75">
        <v>66</v>
      </c>
    </row>
    <row r="76" spans="7:103" x14ac:dyDescent="0.25">
      <c r="AP76" s="6"/>
      <c r="BX76" s="45" t="s">
        <v>637</v>
      </c>
      <c r="BY76" s="45" t="s">
        <v>6</v>
      </c>
      <c r="BZ76" s="45" t="s">
        <v>35</v>
      </c>
      <c r="CA76" s="45">
        <v>46174</v>
      </c>
      <c r="CB76" s="45">
        <v>1</v>
      </c>
      <c r="CC76" s="45">
        <v>1</v>
      </c>
      <c r="CD76" s="45"/>
      <c r="CE76" s="45">
        <v>1</v>
      </c>
      <c r="CF76" s="45"/>
      <c r="CG76" s="45">
        <v>1.5046296296296297E-4</v>
      </c>
      <c r="CH76" s="45">
        <v>1.5046296296296297E-4</v>
      </c>
      <c r="CI76">
        <v>0.21355324074074075</v>
      </c>
      <c r="CJ76">
        <v>9.5462962962962958E-2</v>
      </c>
      <c r="CK76">
        <v>69</v>
      </c>
      <c r="CL76">
        <v>110</v>
      </c>
      <c r="CM76">
        <v>23</v>
      </c>
      <c r="CN76">
        <v>1.608695652</v>
      </c>
      <c r="CO76">
        <v>30281</v>
      </c>
      <c r="CP76">
        <v>0.33329999999999999</v>
      </c>
      <c r="CQ76">
        <v>13</v>
      </c>
      <c r="CR76">
        <v>0.56520000000000004</v>
      </c>
      <c r="CS76">
        <v>15971</v>
      </c>
      <c r="CT76">
        <v>1229</v>
      </c>
      <c r="CU76">
        <v>700</v>
      </c>
      <c r="CV76">
        <v>4.3799999999999999E-2</v>
      </c>
      <c r="CW76">
        <v>0.85229999999999995</v>
      </c>
      <c r="CX76">
        <v>78</v>
      </c>
      <c r="CY76">
        <v>700</v>
      </c>
    </row>
    <row r="77" spans="7:103" x14ac:dyDescent="0.25">
      <c r="AP77" s="6"/>
      <c r="BX77" s="45" t="s">
        <v>637</v>
      </c>
      <c r="BY77" s="45" t="s">
        <v>6</v>
      </c>
      <c r="BZ77" s="45" t="s">
        <v>35</v>
      </c>
      <c r="CA77" s="45">
        <v>46175</v>
      </c>
      <c r="CB77" s="45">
        <v>1</v>
      </c>
      <c r="CC77" s="45">
        <v>1</v>
      </c>
      <c r="CD77" s="45"/>
      <c r="CE77" s="45">
        <v>1</v>
      </c>
      <c r="CF77" s="45"/>
      <c r="CG77" s="45">
        <v>6.9444444444444444E-5</v>
      </c>
      <c r="CH77" s="45">
        <v>6.9444444444444444E-5</v>
      </c>
      <c r="CI77">
        <v>0.24689814814814814</v>
      </c>
      <c r="CJ77">
        <v>0.10261574074074074</v>
      </c>
      <c r="CK77">
        <v>66</v>
      </c>
      <c r="CL77">
        <v>109</v>
      </c>
      <c r="CM77">
        <v>15</v>
      </c>
      <c r="CN77">
        <v>1.8666666670000001</v>
      </c>
      <c r="CO77">
        <v>13572</v>
      </c>
      <c r="CP77">
        <v>0.2273</v>
      </c>
      <c r="CQ77">
        <v>3</v>
      </c>
      <c r="CR77">
        <v>0.2</v>
      </c>
      <c r="CS77">
        <v>5500</v>
      </c>
      <c r="CT77">
        <v>1833</v>
      </c>
      <c r="CU77">
        <v>5240</v>
      </c>
      <c r="CV77">
        <v>0.95269999999999999</v>
      </c>
      <c r="CW77">
        <v>0.1041</v>
      </c>
      <c r="CX77">
        <v>80</v>
      </c>
      <c r="CY77">
        <v>2620</v>
      </c>
    </row>
    <row r="78" spans="7:103" x14ac:dyDescent="0.25">
      <c r="AP78" s="6"/>
      <c r="BX78" s="45" t="s">
        <v>637</v>
      </c>
      <c r="BY78" s="45" t="s">
        <v>6</v>
      </c>
      <c r="BZ78" s="45" t="s">
        <v>35</v>
      </c>
      <c r="CA78" s="45">
        <v>46176</v>
      </c>
      <c r="CB78" s="45">
        <v>1</v>
      </c>
      <c r="CC78" s="45">
        <v>1</v>
      </c>
      <c r="CD78" s="45"/>
      <c r="CE78" s="45">
        <v>1</v>
      </c>
      <c r="CF78" s="45"/>
      <c r="CG78" s="45">
        <v>8.1018518518518516E-5</v>
      </c>
      <c r="CH78" s="45">
        <v>8.1018518518518516E-5</v>
      </c>
      <c r="CI78">
        <v>0.26021990740740741</v>
      </c>
      <c r="CJ78">
        <v>9.5740740740740737E-2</v>
      </c>
      <c r="CK78">
        <v>92</v>
      </c>
      <c r="CL78">
        <v>144</v>
      </c>
      <c r="CM78">
        <v>15</v>
      </c>
      <c r="CN78">
        <v>1.8666666670000001</v>
      </c>
      <c r="CO78">
        <v>41173</v>
      </c>
      <c r="CP78">
        <v>0.16300000000000001</v>
      </c>
      <c r="CX78">
        <v>66</v>
      </c>
    </row>
    <row r="79" spans="7:103" x14ac:dyDescent="0.25">
      <c r="AP79" s="6"/>
      <c r="BX79" s="45" t="s">
        <v>637</v>
      </c>
      <c r="BY79" s="45" t="s">
        <v>6</v>
      </c>
      <c r="BZ79" s="45" t="s">
        <v>35</v>
      </c>
      <c r="CA79" s="45">
        <v>46177</v>
      </c>
      <c r="CB79" s="45">
        <v>1</v>
      </c>
      <c r="CC79" s="45">
        <v>1</v>
      </c>
      <c r="CD79" s="45"/>
      <c r="CE79" s="45">
        <v>1</v>
      </c>
      <c r="CF79" s="45"/>
      <c r="CG79" s="45">
        <v>9.2592592592592588E-5</v>
      </c>
      <c r="CH79" s="45">
        <v>9.2592592592592588E-5</v>
      </c>
      <c r="CI79">
        <v>0.25535879629629632</v>
      </c>
      <c r="CJ79">
        <v>8.621527777777778E-2</v>
      </c>
      <c r="CK79">
        <v>67</v>
      </c>
      <c r="CL79">
        <v>127</v>
      </c>
      <c r="CM79">
        <v>10</v>
      </c>
      <c r="CN79">
        <v>2</v>
      </c>
      <c r="CO79">
        <v>36044</v>
      </c>
      <c r="CP79">
        <v>0.14929999999999999</v>
      </c>
      <c r="CQ79">
        <v>1</v>
      </c>
      <c r="CR79">
        <v>0.1</v>
      </c>
      <c r="CS79">
        <v>210</v>
      </c>
      <c r="CT79">
        <v>210</v>
      </c>
      <c r="CX79">
        <v>78</v>
      </c>
    </row>
    <row r="80" spans="7:103" x14ac:dyDescent="0.25">
      <c r="AP80" s="6"/>
      <c r="BX80" s="45" t="s">
        <v>637</v>
      </c>
      <c r="BY80" s="45" t="s">
        <v>6</v>
      </c>
      <c r="BZ80" s="45" t="s">
        <v>35</v>
      </c>
      <c r="CA80" s="45">
        <v>46178</v>
      </c>
      <c r="CB80" s="45">
        <v>1</v>
      </c>
      <c r="CC80" s="45">
        <v>1</v>
      </c>
      <c r="CD80" s="45"/>
      <c r="CE80" s="45">
        <v>1</v>
      </c>
      <c r="CF80" s="45"/>
      <c r="CG80" s="45">
        <v>1.0416666666666667E-4</v>
      </c>
      <c r="CH80" s="45">
        <v>1.0416666666666667E-4</v>
      </c>
      <c r="CI80">
        <v>0.10401620370370371</v>
      </c>
      <c r="CJ80">
        <v>8.3171296296296299E-2</v>
      </c>
      <c r="CK80">
        <v>9</v>
      </c>
      <c r="CL80">
        <v>14</v>
      </c>
      <c r="CM80">
        <v>7</v>
      </c>
      <c r="CN80">
        <v>1.1428571430000001</v>
      </c>
      <c r="CO80">
        <v>31862</v>
      </c>
      <c r="CP80">
        <v>0.77780000000000005</v>
      </c>
      <c r="CX80">
        <v>100</v>
      </c>
    </row>
    <row r="81" spans="42:103" x14ac:dyDescent="0.25">
      <c r="AP81" s="6"/>
      <c r="BX81" s="45" t="s">
        <v>637</v>
      </c>
      <c r="BY81" s="45" t="s">
        <v>6</v>
      </c>
      <c r="BZ81" s="45" t="s">
        <v>31</v>
      </c>
      <c r="CA81" s="45">
        <v>46174</v>
      </c>
      <c r="CB81" s="45">
        <v>1</v>
      </c>
      <c r="CC81" s="45">
        <v>1</v>
      </c>
      <c r="CD81" s="45"/>
      <c r="CE81" s="45">
        <v>1</v>
      </c>
      <c r="CF81" s="45"/>
      <c r="CG81" s="45">
        <v>6.8287037037037036E-4</v>
      </c>
      <c r="CH81" s="45">
        <v>6.8287037037037036E-4</v>
      </c>
      <c r="CI81">
        <v>0.23303240740740741</v>
      </c>
      <c r="CJ81">
        <v>7.1087962962962964E-2</v>
      </c>
      <c r="CK81">
        <v>54</v>
      </c>
      <c r="CL81">
        <v>97</v>
      </c>
      <c r="CM81">
        <v>13</v>
      </c>
      <c r="CN81">
        <v>2.538461538</v>
      </c>
      <c r="CO81">
        <v>8421</v>
      </c>
      <c r="CP81">
        <v>0.2407</v>
      </c>
      <c r="CQ81">
        <v>1</v>
      </c>
      <c r="CR81">
        <v>7.6899999999999996E-2</v>
      </c>
      <c r="CS81">
        <v>1000</v>
      </c>
      <c r="CT81">
        <v>1000</v>
      </c>
      <c r="CU81">
        <v>1000</v>
      </c>
      <c r="CV81">
        <v>1</v>
      </c>
      <c r="CW81">
        <v>0.49080000000000001</v>
      </c>
      <c r="CX81">
        <v>66</v>
      </c>
      <c r="CY81">
        <v>1000</v>
      </c>
    </row>
    <row r="82" spans="42:103" x14ac:dyDescent="0.25">
      <c r="AP82" s="6"/>
      <c r="BX82" s="45" t="s">
        <v>637</v>
      </c>
      <c r="BY82" s="45" t="s">
        <v>6</v>
      </c>
      <c r="BZ82" s="45" t="s">
        <v>31</v>
      </c>
      <c r="CA82" s="45">
        <v>46175</v>
      </c>
      <c r="CB82" s="45">
        <v>1</v>
      </c>
      <c r="CC82" s="45">
        <v>1</v>
      </c>
      <c r="CD82" s="45"/>
      <c r="CE82" s="45">
        <v>1</v>
      </c>
      <c r="CF82" s="45"/>
      <c r="CG82" s="45">
        <v>9.9537037037037042E-4</v>
      </c>
      <c r="CH82" s="45">
        <v>9.9537037037037042E-4</v>
      </c>
      <c r="CI82">
        <v>0.25907407407407407</v>
      </c>
      <c r="CJ82">
        <v>7.7939814814814809E-2</v>
      </c>
      <c r="CK82">
        <v>58</v>
      </c>
      <c r="CL82">
        <v>109</v>
      </c>
      <c r="CM82">
        <v>16</v>
      </c>
      <c r="CN82">
        <v>1.625</v>
      </c>
      <c r="CO82">
        <v>18900</v>
      </c>
      <c r="CP82">
        <v>0.27589999999999998</v>
      </c>
      <c r="CQ82">
        <v>1</v>
      </c>
      <c r="CR82">
        <v>6.25E-2</v>
      </c>
      <c r="CS82">
        <v>80</v>
      </c>
      <c r="CT82">
        <v>80</v>
      </c>
      <c r="CU82">
        <v>80</v>
      </c>
      <c r="CV82">
        <v>1</v>
      </c>
      <c r="CW82" t="s">
        <v>638</v>
      </c>
      <c r="CX82">
        <v>76</v>
      </c>
      <c r="CY82">
        <v>80</v>
      </c>
    </row>
    <row r="83" spans="42:103" x14ac:dyDescent="0.25">
      <c r="AP83" s="6"/>
      <c r="AQ83" s="4"/>
      <c r="BX83" s="45" t="s">
        <v>637</v>
      </c>
      <c r="BY83" s="45" t="s">
        <v>6</v>
      </c>
      <c r="BZ83" s="45" t="s">
        <v>31</v>
      </c>
      <c r="CA83" s="45">
        <v>46176</v>
      </c>
      <c r="CB83" s="45">
        <v>1</v>
      </c>
      <c r="CC83" s="45">
        <v>1</v>
      </c>
      <c r="CD83" s="45"/>
      <c r="CE83" s="45">
        <v>1</v>
      </c>
      <c r="CF83" s="45"/>
      <c r="CG83" s="45">
        <v>1.5046296296296297E-4</v>
      </c>
      <c r="CH83" s="45">
        <v>1.5046296296296297E-4</v>
      </c>
      <c r="CI83">
        <v>0.23761574074074074</v>
      </c>
      <c r="CJ83">
        <v>0.13314814814814815</v>
      </c>
      <c r="CK83">
        <v>71</v>
      </c>
      <c r="CL83">
        <v>128</v>
      </c>
      <c r="CM83">
        <v>14</v>
      </c>
      <c r="CN83">
        <v>1.928571429</v>
      </c>
      <c r="CO83">
        <v>61514</v>
      </c>
      <c r="CP83">
        <v>0.19719999999999999</v>
      </c>
      <c r="CX83">
        <v>66</v>
      </c>
    </row>
    <row r="84" spans="42:103" x14ac:dyDescent="0.25">
      <c r="AP84" s="6"/>
      <c r="AQ84" s="6"/>
      <c r="BX84" s="45" t="s">
        <v>637</v>
      </c>
      <c r="BY84" s="45" t="s">
        <v>6</v>
      </c>
      <c r="BZ84" s="45" t="s">
        <v>31</v>
      </c>
      <c r="CA84" s="45">
        <v>46177</v>
      </c>
      <c r="CB84" s="45">
        <v>1</v>
      </c>
      <c r="CC84" s="45">
        <v>1</v>
      </c>
      <c r="CD84" s="45"/>
      <c r="CE84" s="45">
        <v>1</v>
      </c>
      <c r="CF84" s="45"/>
      <c r="CG84" s="45">
        <v>9.2592592592592588E-5</v>
      </c>
      <c r="CH84" s="45">
        <v>9.2592592592592588E-5</v>
      </c>
      <c r="CI84">
        <v>0.26613425925925926</v>
      </c>
      <c r="CJ84">
        <v>9.1840277777777785E-2</v>
      </c>
      <c r="CK84">
        <v>48</v>
      </c>
      <c r="CL84">
        <v>156</v>
      </c>
      <c r="CM84">
        <v>12</v>
      </c>
      <c r="CN84">
        <v>2.8333333330000001</v>
      </c>
      <c r="CO84">
        <v>45329</v>
      </c>
      <c r="CP84">
        <v>0.25</v>
      </c>
      <c r="CQ84">
        <v>3</v>
      </c>
      <c r="CR84">
        <v>0.25</v>
      </c>
      <c r="CS84">
        <v>13000</v>
      </c>
      <c r="CT84">
        <v>4333</v>
      </c>
      <c r="CU84">
        <v>9000</v>
      </c>
      <c r="CV84">
        <v>0.69230000000000003</v>
      </c>
      <c r="CW84">
        <v>0.1507</v>
      </c>
      <c r="CX84">
        <v>94</v>
      </c>
      <c r="CY84">
        <v>4500</v>
      </c>
    </row>
    <row r="85" spans="42:103" x14ac:dyDescent="0.25">
      <c r="AP85" s="6"/>
      <c r="AQ85" s="6"/>
      <c r="BX85" s="45" t="s">
        <v>637</v>
      </c>
      <c r="BY85" s="45" t="s">
        <v>6</v>
      </c>
      <c r="BZ85" s="45" t="s">
        <v>31</v>
      </c>
      <c r="CA85" s="45">
        <v>46178</v>
      </c>
      <c r="CB85" s="45">
        <v>1</v>
      </c>
      <c r="CC85" s="45">
        <v>1</v>
      </c>
      <c r="CD85" s="45"/>
      <c r="CE85" s="45">
        <v>1</v>
      </c>
      <c r="CF85" s="45"/>
      <c r="CG85" s="45">
        <v>2.199074074074074E-4</v>
      </c>
      <c r="CH85" s="45">
        <v>2.199074074074074E-4</v>
      </c>
      <c r="CI85">
        <v>0.138125</v>
      </c>
      <c r="CJ85">
        <v>4.4814814814814814E-2</v>
      </c>
      <c r="CK85">
        <v>16</v>
      </c>
      <c r="CL85">
        <v>43</v>
      </c>
      <c r="CM85">
        <v>4</v>
      </c>
      <c r="CN85">
        <v>1.5</v>
      </c>
      <c r="CO85">
        <v>54353</v>
      </c>
      <c r="CP85">
        <v>0.25</v>
      </c>
      <c r="CX85">
        <v>100</v>
      </c>
    </row>
    <row r="86" spans="42:103" x14ac:dyDescent="0.25">
      <c r="AP86" s="6"/>
      <c r="AQ86" s="6"/>
      <c r="BX86" s="45" t="s">
        <v>637</v>
      </c>
      <c r="BY86" s="45" t="s">
        <v>6</v>
      </c>
      <c r="BZ86" s="45" t="s">
        <v>38</v>
      </c>
      <c r="CA86" s="45">
        <v>46175</v>
      </c>
      <c r="CB86" s="45">
        <v>1</v>
      </c>
      <c r="CC86" s="45">
        <v>1</v>
      </c>
      <c r="CD86" s="45"/>
      <c r="CE86" s="45">
        <v>1</v>
      </c>
      <c r="CF86" s="45"/>
      <c r="CG86" s="45">
        <v>2.1990740740740742E-3</v>
      </c>
      <c r="CH86" s="45">
        <v>2.1990740740740742E-3</v>
      </c>
      <c r="CI86">
        <v>0.25118055555555557</v>
      </c>
      <c r="CJ86">
        <v>6.8750000000000006E-2</v>
      </c>
      <c r="CK86">
        <v>119</v>
      </c>
      <c r="CL86">
        <v>163</v>
      </c>
      <c r="CM86">
        <v>23</v>
      </c>
      <c r="CN86">
        <v>1.4782608699999999</v>
      </c>
      <c r="CO86">
        <v>20444</v>
      </c>
      <c r="CP86">
        <v>0.1933</v>
      </c>
      <c r="CX86">
        <v>32</v>
      </c>
    </row>
    <row r="87" spans="42:103" x14ac:dyDescent="0.25">
      <c r="AP87" s="6"/>
      <c r="AQ87" s="6"/>
      <c r="BX87" s="45" t="s">
        <v>637</v>
      </c>
      <c r="BY87" s="45" t="s">
        <v>6</v>
      </c>
      <c r="BZ87" s="45" t="s">
        <v>38</v>
      </c>
      <c r="CA87" s="45">
        <v>46176</v>
      </c>
      <c r="CB87" s="45">
        <v>1</v>
      </c>
      <c r="CC87" s="45">
        <v>1</v>
      </c>
      <c r="CD87" s="45"/>
      <c r="CE87" s="45">
        <v>1</v>
      </c>
      <c r="CF87" s="45"/>
      <c r="CG87" s="45">
        <v>6.8287037037037036E-4</v>
      </c>
      <c r="CH87" s="45">
        <v>6.8287037037037036E-4</v>
      </c>
      <c r="CI87">
        <v>0.2782175925925926</v>
      </c>
      <c r="CJ87">
        <v>8.4953703703703698E-2</v>
      </c>
      <c r="CK87">
        <v>116</v>
      </c>
      <c r="CL87">
        <v>182</v>
      </c>
      <c r="CM87">
        <v>27</v>
      </c>
      <c r="CN87">
        <v>1.592592593</v>
      </c>
      <c r="CO87">
        <v>15353</v>
      </c>
      <c r="CP87">
        <v>0.23280000000000001</v>
      </c>
      <c r="CQ87">
        <v>1</v>
      </c>
      <c r="CR87">
        <v>3.6999999999999998E-2</v>
      </c>
      <c r="CS87">
        <v>398</v>
      </c>
      <c r="CT87">
        <v>398</v>
      </c>
      <c r="CX87">
        <v>74</v>
      </c>
    </row>
    <row r="88" spans="42:103" x14ac:dyDescent="0.25">
      <c r="AP88" s="6"/>
      <c r="AQ88" s="6"/>
      <c r="BX88" s="45" t="s">
        <v>637</v>
      </c>
      <c r="BY88" s="45" t="s">
        <v>6</v>
      </c>
      <c r="BZ88" s="45" t="s">
        <v>38</v>
      </c>
      <c r="CA88" s="45">
        <v>46177</v>
      </c>
      <c r="CB88" s="45">
        <v>1</v>
      </c>
      <c r="CC88" s="45">
        <v>1</v>
      </c>
      <c r="CD88" s="45"/>
      <c r="CE88" s="45">
        <v>1</v>
      </c>
      <c r="CF88" s="45"/>
      <c r="CG88" s="45">
        <v>2.199074074074074E-4</v>
      </c>
      <c r="CH88" s="45">
        <v>2.199074074074074E-4</v>
      </c>
      <c r="CI88">
        <v>0.23215277777777779</v>
      </c>
      <c r="CJ88">
        <v>0.1160763888888889</v>
      </c>
      <c r="CK88">
        <v>97</v>
      </c>
      <c r="CL88">
        <v>175</v>
      </c>
      <c r="CM88">
        <v>23</v>
      </c>
      <c r="CN88">
        <v>1.4782608699999999</v>
      </c>
      <c r="CO88">
        <v>24590</v>
      </c>
      <c r="CP88">
        <v>0.23710000000000001</v>
      </c>
      <c r="CQ88">
        <v>2</v>
      </c>
      <c r="CR88">
        <v>8.6999999999999994E-2</v>
      </c>
      <c r="CS88">
        <v>1186</v>
      </c>
      <c r="CT88">
        <v>593</v>
      </c>
      <c r="CX88">
        <v>70</v>
      </c>
    </row>
    <row r="89" spans="42:103" x14ac:dyDescent="0.25">
      <c r="AP89" s="6"/>
      <c r="AQ89" s="6"/>
      <c r="BX89" s="45" t="s">
        <v>637</v>
      </c>
      <c r="BY89" s="45" t="s">
        <v>6</v>
      </c>
      <c r="BZ89" s="45" t="s">
        <v>38</v>
      </c>
      <c r="CA89" s="45">
        <v>46178</v>
      </c>
      <c r="CB89" s="45">
        <v>1</v>
      </c>
      <c r="CC89" s="45">
        <v>1</v>
      </c>
      <c r="CD89" s="45"/>
      <c r="CE89" s="45">
        <v>1</v>
      </c>
      <c r="CF89" s="45"/>
      <c r="CG89" s="45">
        <v>1.8518518518518518E-4</v>
      </c>
      <c r="CH89" s="45">
        <v>1.8518518518518518E-4</v>
      </c>
      <c r="CI89">
        <v>0.14949074074074073</v>
      </c>
      <c r="CJ89">
        <v>4.5810185185185183E-2</v>
      </c>
      <c r="CK89">
        <v>36</v>
      </c>
      <c r="CL89">
        <v>72</v>
      </c>
      <c r="CM89">
        <v>8</v>
      </c>
      <c r="CN89">
        <v>1.25</v>
      </c>
      <c r="CO89">
        <v>6778</v>
      </c>
      <c r="CP89">
        <v>0.22220000000000001</v>
      </c>
      <c r="CX89">
        <v>100</v>
      </c>
    </row>
    <row r="90" spans="42:103" x14ac:dyDescent="0.25">
      <c r="AP90" s="6"/>
      <c r="AQ90" s="6"/>
      <c r="BX90" s="45" t="s">
        <v>637</v>
      </c>
      <c r="BY90" s="45" t="s">
        <v>6</v>
      </c>
      <c r="BZ90" s="45" t="s">
        <v>11</v>
      </c>
      <c r="CA90" s="45">
        <v>46174</v>
      </c>
      <c r="CB90" s="45">
        <v>1</v>
      </c>
      <c r="CC90" s="45">
        <v>1</v>
      </c>
      <c r="CD90" s="45"/>
      <c r="CE90" s="45">
        <v>1</v>
      </c>
      <c r="CF90" s="45"/>
      <c r="CG90" s="45">
        <v>1.6203703703703703E-4</v>
      </c>
      <c r="CH90" s="45">
        <v>1.6203703703703703E-4</v>
      </c>
      <c r="CI90">
        <v>0.25363425925925925</v>
      </c>
      <c r="CJ90">
        <v>7.0636574074074074E-2</v>
      </c>
      <c r="CK90">
        <v>117</v>
      </c>
      <c r="CL90">
        <v>184</v>
      </c>
      <c r="CM90">
        <v>40</v>
      </c>
      <c r="CN90">
        <v>1.425</v>
      </c>
      <c r="CO90">
        <v>17645</v>
      </c>
      <c r="CP90">
        <v>0.34189999999999998</v>
      </c>
      <c r="CQ90">
        <v>9</v>
      </c>
      <c r="CR90">
        <v>0.22500000000000001</v>
      </c>
      <c r="CS90">
        <v>12431</v>
      </c>
      <c r="CT90">
        <v>1381</v>
      </c>
      <c r="CX90">
        <v>54</v>
      </c>
    </row>
    <row r="91" spans="42:103" x14ac:dyDescent="0.25">
      <c r="AP91" s="6"/>
      <c r="AQ91" s="6"/>
      <c r="BX91" s="45" t="s">
        <v>637</v>
      </c>
      <c r="BY91" s="45" t="s">
        <v>6</v>
      </c>
      <c r="BZ91" s="45" t="s">
        <v>11</v>
      </c>
      <c r="CA91" s="45">
        <v>46175</v>
      </c>
      <c r="CB91" s="45">
        <v>1</v>
      </c>
      <c r="CC91" s="45">
        <v>1</v>
      </c>
      <c r="CD91" s="45"/>
      <c r="CE91" s="45">
        <v>1</v>
      </c>
      <c r="CF91" s="45"/>
      <c r="CG91" s="45">
        <v>6.9444444444444444E-5</v>
      </c>
      <c r="CH91" s="45">
        <v>6.9444444444444444E-5</v>
      </c>
      <c r="CI91">
        <v>0.24856481481481482</v>
      </c>
      <c r="CJ91">
        <v>0.12866898148148148</v>
      </c>
      <c r="CK91">
        <v>123</v>
      </c>
      <c r="CL91">
        <v>202</v>
      </c>
      <c r="CM91">
        <v>19</v>
      </c>
      <c r="CN91">
        <v>2</v>
      </c>
      <c r="CO91">
        <v>11879</v>
      </c>
      <c r="CP91">
        <v>0.1545</v>
      </c>
      <c r="CQ91">
        <v>2</v>
      </c>
      <c r="CR91">
        <v>0.1053</v>
      </c>
      <c r="CS91">
        <v>5000</v>
      </c>
      <c r="CT91">
        <v>2500</v>
      </c>
      <c r="CU91">
        <v>4500</v>
      </c>
      <c r="CV91">
        <v>0.9</v>
      </c>
      <c r="CW91">
        <v>0.14580000000000001</v>
      </c>
      <c r="CX91">
        <v>64</v>
      </c>
      <c r="CY91">
        <v>4500</v>
      </c>
    </row>
    <row r="92" spans="42:103" x14ac:dyDescent="0.25">
      <c r="AP92" s="6"/>
      <c r="AQ92" s="6"/>
      <c r="BX92" s="45" t="s">
        <v>637</v>
      </c>
      <c r="BY92" s="45" t="s">
        <v>6</v>
      </c>
      <c r="BZ92" s="45" t="s">
        <v>11</v>
      </c>
      <c r="CA92" s="45">
        <v>46176</v>
      </c>
      <c r="CB92" s="45">
        <v>1</v>
      </c>
      <c r="CC92" s="45">
        <v>1</v>
      </c>
      <c r="CD92" s="45"/>
      <c r="CE92" s="45">
        <v>1</v>
      </c>
      <c r="CF92" s="45"/>
      <c r="CG92" s="45">
        <v>1.5046296296296297E-4</v>
      </c>
      <c r="CH92" s="45">
        <v>1.5046296296296297E-4</v>
      </c>
      <c r="CI92">
        <v>0.26885416666666667</v>
      </c>
      <c r="CJ92">
        <v>9.7280092592592599E-2</v>
      </c>
      <c r="CK92">
        <v>152</v>
      </c>
      <c r="CL92">
        <v>242</v>
      </c>
      <c r="CM92">
        <v>12</v>
      </c>
      <c r="CN92">
        <v>1.4166666670000001</v>
      </c>
      <c r="CO92">
        <v>7681</v>
      </c>
      <c r="CP92">
        <v>7.8899999999999998E-2</v>
      </c>
      <c r="CX92">
        <v>66</v>
      </c>
    </row>
    <row r="93" spans="42:103" x14ac:dyDescent="0.25">
      <c r="AP93" s="6"/>
      <c r="AQ93" s="6"/>
      <c r="BX93" s="45" t="s">
        <v>637</v>
      </c>
      <c r="BY93" s="45" t="s">
        <v>6</v>
      </c>
      <c r="BZ93" s="45" t="s">
        <v>11</v>
      </c>
      <c r="CA93" s="45">
        <v>46177</v>
      </c>
      <c r="CB93" s="45">
        <v>1</v>
      </c>
      <c r="CC93" s="45">
        <v>1</v>
      </c>
      <c r="CD93" s="45"/>
      <c r="CE93" s="45">
        <v>1</v>
      </c>
      <c r="CF93" s="45"/>
      <c r="CG93" s="45">
        <v>6.9444444444444444E-5</v>
      </c>
      <c r="CH93" s="45">
        <v>6.9444444444444444E-5</v>
      </c>
      <c r="CI93">
        <v>0.26518518518518519</v>
      </c>
      <c r="CJ93">
        <v>8.7592592592592597E-2</v>
      </c>
      <c r="CK93">
        <v>112</v>
      </c>
      <c r="CL93">
        <v>205</v>
      </c>
      <c r="CM93">
        <v>18</v>
      </c>
      <c r="CN93">
        <v>1.7222222220000001</v>
      </c>
      <c r="CO93">
        <v>10007</v>
      </c>
      <c r="CP93">
        <v>0.16070000000000001</v>
      </c>
      <c r="CQ93">
        <v>2</v>
      </c>
      <c r="CR93">
        <v>0.1111</v>
      </c>
      <c r="CS93">
        <v>2700</v>
      </c>
      <c r="CT93">
        <v>1350</v>
      </c>
      <c r="CU93">
        <v>2700</v>
      </c>
      <c r="CV93">
        <v>1</v>
      </c>
      <c r="CW93">
        <v>0.1076</v>
      </c>
      <c r="CX93">
        <v>88</v>
      </c>
      <c r="CY93">
        <v>1350</v>
      </c>
    </row>
    <row r="94" spans="42:103" x14ac:dyDescent="0.25">
      <c r="AP94" s="6"/>
      <c r="AQ94" s="6"/>
      <c r="BX94" s="45" t="s">
        <v>637</v>
      </c>
      <c r="BY94" s="45" t="s">
        <v>6</v>
      </c>
      <c r="BZ94" s="45" t="s">
        <v>11</v>
      </c>
      <c r="CA94" s="45">
        <v>46178</v>
      </c>
      <c r="CB94" s="45">
        <v>1</v>
      </c>
      <c r="CC94" s="45">
        <v>1</v>
      </c>
      <c r="CD94" s="45"/>
      <c r="CE94" s="45">
        <v>1</v>
      </c>
      <c r="CF94" s="45"/>
      <c r="CG94" s="45">
        <v>1.3888888888888889E-4</v>
      </c>
      <c r="CH94" s="45">
        <v>1.3888888888888889E-4</v>
      </c>
      <c r="CI94">
        <v>0.13644675925925925</v>
      </c>
      <c r="CJ94">
        <v>5.4259259259259257E-2</v>
      </c>
      <c r="CK94">
        <v>30</v>
      </c>
      <c r="CL94">
        <v>48</v>
      </c>
      <c r="CM94">
        <v>4</v>
      </c>
      <c r="CN94">
        <v>1</v>
      </c>
      <c r="CO94">
        <v>24430</v>
      </c>
      <c r="CP94">
        <v>0.1333</v>
      </c>
      <c r="CX94">
        <v>100</v>
      </c>
    </row>
    <row r="95" spans="42:103" x14ac:dyDescent="0.25">
      <c r="AP95" s="6"/>
      <c r="AQ95" s="6"/>
      <c r="BX95" s="45" t="s">
        <v>637</v>
      </c>
      <c r="BY95" s="45" t="s">
        <v>6</v>
      </c>
      <c r="BZ95" s="45" t="s">
        <v>97</v>
      </c>
      <c r="CA95" s="45">
        <v>46174</v>
      </c>
      <c r="CB95" s="45">
        <v>1</v>
      </c>
      <c r="CC95" s="45">
        <v>1</v>
      </c>
      <c r="CD95" s="45"/>
      <c r="CE95" s="45">
        <v>1</v>
      </c>
      <c r="CF95" s="45"/>
      <c r="CG95" s="45">
        <v>4.6296296296296294E-5</v>
      </c>
      <c r="CH95" s="45">
        <v>4.6296296296296294E-5</v>
      </c>
      <c r="CI95">
        <v>0.18590277777777778</v>
      </c>
      <c r="CJ95">
        <v>0.1209837962962963</v>
      </c>
      <c r="CK95">
        <v>73</v>
      </c>
      <c r="CL95">
        <v>120</v>
      </c>
      <c r="CM95">
        <v>36</v>
      </c>
      <c r="CN95">
        <v>1.5555555560000001</v>
      </c>
      <c r="CO95">
        <v>10494</v>
      </c>
      <c r="CP95">
        <v>0.49320000000000003</v>
      </c>
      <c r="CQ95">
        <v>26</v>
      </c>
      <c r="CR95">
        <v>0.72219999999999995</v>
      </c>
      <c r="CS95">
        <v>18654</v>
      </c>
      <c r="CT95">
        <v>717</v>
      </c>
      <c r="CU95">
        <v>7010</v>
      </c>
      <c r="CV95">
        <v>0.37580000000000002</v>
      </c>
      <c r="CW95">
        <v>0.37859999999999999</v>
      </c>
      <c r="CX95">
        <v>84</v>
      </c>
      <c r="CY95">
        <v>1402</v>
      </c>
    </row>
    <row r="96" spans="42:103" x14ac:dyDescent="0.25">
      <c r="AP96" s="6"/>
      <c r="AQ96" s="6"/>
      <c r="BX96" s="45" t="s">
        <v>637</v>
      </c>
      <c r="BY96" s="45" t="s">
        <v>6</v>
      </c>
      <c r="BZ96" s="45" t="s">
        <v>97</v>
      </c>
      <c r="CA96" s="45">
        <v>46175</v>
      </c>
      <c r="CB96" s="45">
        <v>1</v>
      </c>
      <c r="CC96" s="45">
        <v>1</v>
      </c>
      <c r="CD96" s="45"/>
      <c r="CE96" s="45">
        <v>1</v>
      </c>
      <c r="CF96" s="45"/>
      <c r="CG96" s="45">
        <v>8.1018518518518516E-5</v>
      </c>
      <c r="CH96" s="45">
        <v>8.1018518518518516E-5</v>
      </c>
      <c r="CI96">
        <v>0.27437499999999998</v>
      </c>
      <c r="CJ96">
        <v>7.0208333333333331E-2</v>
      </c>
      <c r="CK96">
        <v>110</v>
      </c>
      <c r="CL96">
        <v>145</v>
      </c>
      <c r="CM96">
        <v>15</v>
      </c>
      <c r="CN96">
        <v>1.6</v>
      </c>
      <c r="CO96">
        <v>9938</v>
      </c>
      <c r="CP96">
        <v>0.13639999999999999</v>
      </c>
      <c r="CQ96">
        <v>3</v>
      </c>
      <c r="CR96">
        <v>0.2</v>
      </c>
      <c r="CS96">
        <v>5514</v>
      </c>
      <c r="CT96">
        <v>1838</v>
      </c>
      <c r="CU96">
        <v>5000</v>
      </c>
      <c r="CV96">
        <v>0.90680000000000005</v>
      </c>
      <c r="CX96">
        <v>72</v>
      </c>
      <c r="CY96">
        <v>5000</v>
      </c>
    </row>
    <row r="97" spans="42:103" x14ac:dyDescent="0.25">
      <c r="AP97" s="6"/>
      <c r="AQ97" s="6"/>
      <c r="BX97" s="45" t="s">
        <v>637</v>
      </c>
      <c r="BY97" s="45" t="s">
        <v>6</v>
      </c>
      <c r="BZ97" s="45" t="s">
        <v>97</v>
      </c>
      <c r="CA97" s="45">
        <v>46176</v>
      </c>
      <c r="CB97" s="45">
        <v>1</v>
      </c>
      <c r="CC97" s="45">
        <v>1</v>
      </c>
      <c r="CD97" s="45"/>
      <c r="CE97" s="45">
        <v>1</v>
      </c>
      <c r="CF97" s="45"/>
      <c r="CG97" s="45">
        <v>3.4722222222222222E-5</v>
      </c>
      <c r="CH97" s="45">
        <v>3.4722222222222222E-5</v>
      </c>
      <c r="CI97">
        <v>0.28768518518518521</v>
      </c>
      <c r="CJ97">
        <v>7.930555555555556E-2</v>
      </c>
      <c r="CK97">
        <v>110</v>
      </c>
      <c r="CL97">
        <v>159</v>
      </c>
      <c r="CM97">
        <v>17</v>
      </c>
      <c r="CN97">
        <v>1.9411764709999999</v>
      </c>
      <c r="CO97">
        <v>39239</v>
      </c>
      <c r="CP97">
        <v>0.1545</v>
      </c>
      <c r="CQ97">
        <v>1</v>
      </c>
      <c r="CR97">
        <v>5.8799999999999998E-2</v>
      </c>
      <c r="CS97">
        <v>3000</v>
      </c>
      <c r="CT97">
        <v>3000</v>
      </c>
      <c r="CX97">
        <v>82</v>
      </c>
    </row>
    <row r="98" spans="42:103" x14ac:dyDescent="0.25">
      <c r="AP98" s="6"/>
      <c r="AQ98" s="6"/>
      <c r="BX98" s="45" t="s">
        <v>637</v>
      </c>
      <c r="BY98" s="45" t="s">
        <v>6</v>
      </c>
      <c r="BZ98" s="45" t="s">
        <v>97</v>
      </c>
      <c r="CA98" s="45">
        <v>46177</v>
      </c>
      <c r="CB98" s="45">
        <v>1</v>
      </c>
      <c r="CC98" s="45">
        <v>1</v>
      </c>
      <c r="CD98" s="45"/>
      <c r="CE98" s="45">
        <v>1</v>
      </c>
      <c r="CF98" s="45"/>
      <c r="CG98" s="45">
        <v>4.6296296296296294E-5</v>
      </c>
      <c r="CH98" s="45">
        <v>4.6296296296296294E-5</v>
      </c>
      <c r="CI98">
        <v>0.26799768518518519</v>
      </c>
      <c r="CJ98">
        <v>7.0509259259259258E-2</v>
      </c>
      <c r="CK98">
        <v>177</v>
      </c>
      <c r="CL98">
        <v>216</v>
      </c>
      <c r="CM98">
        <v>13</v>
      </c>
      <c r="CN98">
        <v>1.769230769</v>
      </c>
      <c r="CO98">
        <v>21244</v>
      </c>
      <c r="CP98">
        <v>7.3400000000000007E-2</v>
      </c>
      <c r="CX98">
        <v>66</v>
      </c>
    </row>
    <row r="99" spans="42:103" x14ac:dyDescent="0.25">
      <c r="AP99" s="6"/>
      <c r="AQ99" s="6"/>
      <c r="BX99" s="45" t="s">
        <v>637</v>
      </c>
      <c r="BY99" s="45" t="s">
        <v>6</v>
      </c>
      <c r="BZ99" s="45" t="s">
        <v>97</v>
      </c>
      <c r="CA99" s="45">
        <v>46178</v>
      </c>
      <c r="CB99" s="45">
        <v>1</v>
      </c>
      <c r="CC99" s="45">
        <v>1</v>
      </c>
      <c r="CD99" s="45"/>
      <c r="CE99" s="45">
        <v>1</v>
      </c>
      <c r="CF99" s="45"/>
      <c r="CG99" s="45">
        <v>3.4722222222222222E-5</v>
      </c>
      <c r="CH99" s="45">
        <v>3.4722222222222222E-5</v>
      </c>
      <c r="CI99">
        <v>0.14162037037037037</v>
      </c>
      <c r="CJ99">
        <v>4.8298611111111112E-2</v>
      </c>
      <c r="CK99">
        <v>76</v>
      </c>
      <c r="CL99">
        <v>84</v>
      </c>
      <c r="CM99">
        <v>5</v>
      </c>
      <c r="CN99">
        <v>1</v>
      </c>
      <c r="CO99">
        <v>31955</v>
      </c>
      <c r="CP99">
        <v>6.5799999999999997E-2</v>
      </c>
      <c r="CX99">
        <v>100</v>
      </c>
    </row>
    <row r="100" spans="42:103" x14ac:dyDescent="0.25">
      <c r="AP100" s="6"/>
      <c r="AQ100" s="6"/>
      <c r="BX100" s="45" t="s">
        <v>637</v>
      </c>
      <c r="BY100" s="45" t="s">
        <v>6</v>
      </c>
      <c r="BZ100" s="45" t="s">
        <v>34</v>
      </c>
      <c r="CA100" s="45">
        <v>46174</v>
      </c>
      <c r="CB100" s="45">
        <v>1</v>
      </c>
      <c r="CC100" s="45">
        <v>1</v>
      </c>
      <c r="CD100" s="45"/>
      <c r="CE100" s="45">
        <v>1</v>
      </c>
      <c r="CF100" s="45"/>
      <c r="CG100" s="45">
        <v>1.0416666666666667E-4</v>
      </c>
      <c r="CH100" s="45">
        <v>1.0416666666666667E-4</v>
      </c>
      <c r="CI100">
        <v>0.20614583333333333</v>
      </c>
      <c r="CJ100">
        <v>3.9618055555555552E-2</v>
      </c>
      <c r="CK100">
        <v>61</v>
      </c>
      <c r="CL100">
        <v>87</v>
      </c>
      <c r="CM100">
        <v>12</v>
      </c>
      <c r="CN100">
        <v>1.5833333329999999</v>
      </c>
      <c r="CO100">
        <v>25652</v>
      </c>
      <c r="CP100">
        <v>0.19670000000000001</v>
      </c>
      <c r="CQ100">
        <v>3</v>
      </c>
      <c r="CR100">
        <v>0.25</v>
      </c>
      <c r="CS100">
        <v>14850</v>
      </c>
      <c r="CT100">
        <v>4950</v>
      </c>
      <c r="CX100">
        <v>60</v>
      </c>
    </row>
    <row r="101" spans="42:103" x14ac:dyDescent="0.25">
      <c r="AP101" s="6"/>
      <c r="AQ101" s="6"/>
      <c r="BX101" s="45" t="s">
        <v>637</v>
      </c>
      <c r="BY101" s="45" t="s">
        <v>6</v>
      </c>
      <c r="BZ101" s="45" t="s">
        <v>34</v>
      </c>
      <c r="CA101" s="45">
        <v>46175</v>
      </c>
      <c r="CB101" s="45">
        <v>1</v>
      </c>
      <c r="CC101" s="45">
        <v>1</v>
      </c>
      <c r="CD101" s="45"/>
      <c r="CE101" s="45">
        <v>1</v>
      </c>
      <c r="CF101" s="45"/>
      <c r="CG101" s="45">
        <v>3.4722222222222222E-5</v>
      </c>
      <c r="CH101" s="45">
        <v>3.4722222222222222E-5</v>
      </c>
      <c r="CI101">
        <v>0.26314814814814813</v>
      </c>
      <c r="CJ101">
        <v>7.1979166666666664E-2</v>
      </c>
      <c r="CK101">
        <v>155</v>
      </c>
      <c r="CL101">
        <v>178</v>
      </c>
      <c r="CM101">
        <v>10</v>
      </c>
      <c r="CN101">
        <v>1.8</v>
      </c>
      <c r="CO101">
        <v>16130</v>
      </c>
      <c r="CP101">
        <v>6.4500000000000002E-2</v>
      </c>
      <c r="CQ101">
        <v>2</v>
      </c>
      <c r="CR101">
        <v>0.2</v>
      </c>
      <c r="CS101">
        <v>6500</v>
      </c>
      <c r="CT101">
        <v>3250</v>
      </c>
      <c r="CU101">
        <v>6000</v>
      </c>
      <c r="CV101">
        <v>0.92310000000000003</v>
      </c>
      <c r="CW101">
        <v>0.11409999999999999</v>
      </c>
      <c r="CX101">
        <v>88</v>
      </c>
      <c r="CY101">
        <v>6000</v>
      </c>
    </row>
    <row r="102" spans="42:103" x14ac:dyDescent="0.25">
      <c r="AP102" s="6"/>
      <c r="AQ102" s="6"/>
      <c r="BX102" s="45" t="s">
        <v>637</v>
      </c>
      <c r="BY102" s="45" t="s">
        <v>6</v>
      </c>
      <c r="BZ102" s="45" t="s">
        <v>34</v>
      </c>
      <c r="CA102" s="45">
        <v>46176</v>
      </c>
      <c r="CB102" s="45">
        <v>1</v>
      </c>
      <c r="CC102" s="45">
        <v>1</v>
      </c>
      <c r="CD102" s="45"/>
      <c r="CE102" s="45">
        <v>1</v>
      </c>
      <c r="CF102" s="45"/>
      <c r="CG102" s="45">
        <v>2.3148148148148147E-5</v>
      </c>
      <c r="CH102" s="45">
        <v>2.3148148148148147E-5</v>
      </c>
      <c r="CI102">
        <v>0.27765046296296297</v>
      </c>
      <c r="CJ102">
        <v>8.0648148148148149E-2</v>
      </c>
      <c r="CK102">
        <v>131</v>
      </c>
      <c r="CL102">
        <v>158</v>
      </c>
      <c r="CM102">
        <v>13</v>
      </c>
      <c r="CN102">
        <v>2.153846154</v>
      </c>
      <c r="CO102">
        <v>18458</v>
      </c>
      <c r="CP102">
        <v>9.9199999999999997E-2</v>
      </c>
      <c r="CQ102">
        <v>2</v>
      </c>
      <c r="CR102">
        <v>0.15379999999999999</v>
      </c>
      <c r="CS102">
        <v>910</v>
      </c>
      <c r="CT102">
        <v>455</v>
      </c>
      <c r="CU102">
        <v>680</v>
      </c>
      <c r="CV102">
        <v>0.74729999999999996</v>
      </c>
      <c r="CW102">
        <v>0.63660000000000005</v>
      </c>
      <c r="CX102">
        <v>98</v>
      </c>
      <c r="CY102">
        <v>680</v>
      </c>
    </row>
    <row r="103" spans="42:103" x14ac:dyDescent="0.25">
      <c r="AP103" s="6"/>
      <c r="AQ103" s="6"/>
      <c r="BX103" s="45" t="s">
        <v>637</v>
      </c>
      <c r="BY103" s="45" t="s">
        <v>6</v>
      </c>
      <c r="BZ103" s="45" t="s">
        <v>34</v>
      </c>
      <c r="CA103" s="45">
        <v>46177</v>
      </c>
      <c r="CB103" s="45">
        <v>1</v>
      </c>
      <c r="CC103" s="45">
        <v>1</v>
      </c>
      <c r="CD103" s="45"/>
      <c r="CE103" s="45">
        <v>1</v>
      </c>
      <c r="CF103" s="45"/>
      <c r="CG103" s="45">
        <v>3.4722222222222222E-5</v>
      </c>
      <c r="CH103" s="45">
        <v>3.4722222222222222E-5</v>
      </c>
      <c r="CI103">
        <v>0.24466435185185184</v>
      </c>
      <c r="CJ103">
        <v>0.10023148148148148</v>
      </c>
      <c r="CK103">
        <v>131</v>
      </c>
      <c r="CL103">
        <v>154</v>
      </c>
      <c r="CM103">
        <v>10</v>
      </c>
      <c r="CN103">
        <v>1.7</v>
      </c>
      <c r="CO103">
        <v>15929</v>
      </c>
      <c r="CP103">
        <v>7.6300000000000007E-2</v>
      </c>
      <c r="CQ103">
        <v>1</v>
      </c>
      <c r="CR103">
        <v>0.1</v>
      </c>
      <c r="CS103">
        <v>480</v>
      </c>
      <c r="CT103">
        <v>480</v>
      </c>
      <c r="CX103">
        <v>80</v>
      </c>
    </row>
    <row r="104" spans="42:103" x14ac:dyDescent="0.25">
      <c r="AP104" s="6"/>
      <c r="AQ104" s="6"/>
      <c r="BX104" s="45" t="s">
        <v>637</v>
      </c>
      <c r="BY104" s="45" t="s">
        <v>6</v>
      </c>
      <c r="BZ104" s="45" t="s">
        <v>34</v>
      </c>
      <c r="CA104" s="45">
        <v>46178</v>
      </c>
      <c r="CB104" s="45">
        <v>1</v>
      </c>
      <c r="CC104" s="45">
        <v>1</v>
      </c>
      <c r="CD104" s="45"/>
      <c r="CE104" s="45">
        <v>1</v>
      </c>
      <c r="CF104" s="45"/>
      <c r="CG104" s="45">
        <v>6.9444444444444444E-5</v>
      </c>
      <c r="CH104" s="45">
        <v>6.9444444444444444E-5</v>
      </c>
      <c r="CI104">
        <v>0.13710648148148147</v>
      </c>
      <c r="CJ104">
        <v>4.8043981481481479E-2</v>
      </c>
      <c r="CK104">
        <v>35</v>
      </c>
      <c r="CL104">
        <v>41</v>
      </c>
      <c r="CM104">
        <v>4</v>
      </c>
      <c r="CN104">
        <v>1</v>
      </c>
      <c r="CO104">
        <v>11679</v>
      </c>
      <c r="CP104">
        <v>0.1143</v>
      </c>
      <c r="CX104">
        <v>100</v>
      </c>
    </row>
    <row r="105" spans="42:103" x14ac:dyDescent="0.25">
      <c r="AP105" s="6"/>
      <c r="AQ105" s="6"/>
      <c r="BX105" s="45" t="s">
        <v>637</v>
      </c>
      <c r="BY105" s="45" t="s">
        <v>7</v>
      </c>
      <c r="BZ105" s="45" t="s">
        <v>600</v>
      </c>
      <c r="CA105" s="45">
        <v>46175</v>
      </c>
      <c r="CB105" s="45">
        <v>1</v>
      </c>
      <c r="CC105" s="45">
        <v>1</v>
      </c>
      <c r="CD105" s="45"/>
      <c r="CE105" s="45">
        <v>1</v>
      </c>
      <c r="CF105" s="45"/>
      <c r="CG105" s="45">
        <v>3.2407407407407406E-4</v>
      </c>
      <c r="CH105" s="45">
        <v>3.2407407407407406E-4</v>
      </c>
      <c r="CI105">
        <v>0.20552083333333335</v>
      </c>
      <c r="CJ105">
        <v>0.14975694444444446</v>
      </c>
      <c r="CK105">
        <v>109</v>
      </c>
      <c r="CL105">
        <v>211</v>
      </c>
      <c r="CM105">
        <v>50</v>
      </c>
      <c r="CN105">
        <v>1.72</v>
      </c>
      <c r="CO105">
        <v>5437</v>
      </c>
      <c r="CP105">
        <v>0.4587</v>
      </c>
      <c r="CQ105">
        <v>4</v>
      </c>
      <c r="CR105">
        <v>0.08</v>
      </c>
      <c r="CS105">
        <v>1115</v>
      </c>
      <c r="CT105">
        <v>279</v>
      </c>
      <c r="CU105">
        <v>700</v>
      </c>
      <c r="CV105">
        <v>0.62780000000000002</v>
      </c>
      <c r="CW105">
        <v>0.22900000000000001</v>
      </c>
      <c r="CX105">
        <v>92</v>
      </c>
      <c r="CY105">
        <v>350</v>
      </c>
    </row>
    <row r="106" spans="42:103" x14ac:dyDescent="0.25">
      <c r="AP106" s="6"/>
      <c r="AQ106" s="6"/>
      <c r="BX106" s="45" t="s">
        <v>637</v>
      </c>
      <c r="BY106" s="45" t="s">
        <v>7</v>
      </c>
      <c r="BZ106" s="45" t="s">
        <v>600</v>
      </c>
      <c r="CA106" s="45">
        <v>46176</v>
      </c>
      <c r="CB106" s="45">
        <v>1</v>
      </c>
      <c r="CC106" s="45">
        <v>1</v>
      </c>
      <c r="CD106" s="45"/>
      <c r="CE106" s="45">
        <v>1</v>
      </c>
      <c r="CF106" s="45"/>
      <c r="CG106" s="45">
        <v>6.9444444444444444E-5</v>
      </c>
      <c r="CH106" s="45">
        <v>6.9444444444444444E-5</v>
      </c>
      <c r="CI106">
        <v>0.26546296296296296</v>
      </c>
      <c r="CJ106">
        <v>0.12555555555555556</v>
      </c>
      <c r="CK106">
        <v>141</v>
      </c>
      <c r="CL106">
        <v>257</v>
      </c>
      <c r="CM106">
        <v>45</v>
      </c>
      <c r="CN106">
        <v>1.511111111</v>
      </c>
      <c r="CO106">
        <v>9785</v>
      </c>
      <c r="CP106">
        <v>0.31909999999999999</v>
      </c>
      <c r="CQ106">
        <v>1</v>
      </c>
      <c r="CR106">
        <v>2.2200000000000001E-2</v>
      </c>
      <c r="CS106">
        <v>340</v>
      </c>
      <c r="CT106">
        <v>340</v>
      </c>
      <c r="CX106">
        <v>58</v>
      </c>
    </row>
    <row r="107" spans="42:103" x14ac:dyDescent="0.25">
      <c r="AP107" s="6"/>
      <c r="AQ107" s="6"/>
      <c r="BX107" s="45" t="s">
        <v>637</v>
      </c>
      <c r="BY107" s="45" t="s">
        <v>7</v>
      </c>
      <c r="BZ107" s="45" t="s">
        <v>600</v>
      </c>
      <c r="CA107" s="45">
        <v>46177</v>
      </c>
      <c r="CB107" s="45">
        <v>1</v>
      </c>
      <c r="CC107" s="45">
        <v>1</v>
      </c>
      <c r="CD107" s="45"/>
      <c r="CE107" s="45">
        <v>1</v>
      </c>
      <c r="CF107" s="45"/>
      <c r="CG107" s="45">
        <v>8.1018518518518516E-5</v>
      </c>
      <c r="CH107" s="45">
        <v>8.1018518518518516E-5</v>
      </c>
      <c r="CI107">
        <v>0.19608796296296296</v>
      </c>
      <c r="CJ107">
        <v>0.14935185185185185</v>
      </c>
      <c r="CK107">
        <v>70</v>
      </c>
      <c r="CL107">
        <v>133</v>
      </c>
      <c r="CM107">
        <v>28</v>
      </c>
      <c r="CN107">
        <v>1.4642857140000001</v>
      </c>
      <c r="CO107">
        <v>8748</v>
      </c>
      <c r="CP107">
        <v>0.4</v>
      </c>
      <c r="CX107">
        <v>68</v>
      </c>
    </row>
    <row r="108" spans="42:103" x14ac:dyDescent="0.25">
      <c r="AP108" s="6"/>
      <c r="AQ108" s="6"/>
      <c r="BX108" s="45" t="s">
        <v>637</v>
      </c>
      <c r="BY108" s="45" t="s">
        <v>7</v>
      </c>
      <c r="BZ108" s="45" t="s">
        <v>600</v>
      </c>
      <c r="CA108" s="45">
        <v>46178</v>
      </c>
      <c r="CB108" s="45">
        <v>1</v>
      </c>
      <c r="CC108" s="45">
        <v>1</v>
      </c>
      <c r="CD108" s="45"/>
      <c r="CE108" s="45">
        <v>1</v>
      </c>
      <c r="CF108" s="45"/>
      <c r="CG108" s="45">
        <v>2.0833333333333335E-4</v>
      </c>
      <c r="CH108" s="45">
        <v>2.0833333333333335E-4</v>
      </c>
      <c r="CI108">
        <v>0.1280324074074074</v>
      </c>
      <c r="CJ108">
        <v>6.4270833333333333E-2</v>
      </c>
      <c r="CK108">
        <v>29</v>
      </c>
      <c r="CL108">
        <v>46</v>
      </c>
      <c r="CM108">
        <v>13</v>
      </c>
      <c r="CN108">
        <v>1.076923077</v>
      </c>
      <c r="CO108">
        <v>9041</v>
      </c>
      <c r="CP108">
        <v>0.44829999999999998</v>
      </c>
      <c r="CX108">
        <v>100</v>
      </c>
    </row>
    <row r="109" spans="42:103" x14ac:dyDescent="0.25">
      <c r="AP109" s="6"/>
      <c r="AQ109" s="6"/>
      <c r="BX109" s="45" t="s">
        <v>637</v>
      </c>
      <c r="BY109" s="45" t="s">
        <v>7</v>
      </c>
      <c r="BZ109" s="45" t="s">
        <v>51</v>
      </c>
      <c r="CA109" s="45">
        <v>46175</v>
      </c>
      <c r="CB109" s="45">
        <v>1</v>
      </c>
      <c r="CC109" s="45">
        <v>1</v>
      </c>
      <c r="CD109" s="45"/>
      <c r="CE109" s="45">
        <v>1</v>
      </c>
      <c r="CF109" s="45"/>
      <c r="CG109" s="45">
        <v>4.861111111111111E-4</v>
      </c>
      <c r="CH109" s="45">
        <v>4.861111111111111E-4</v>
      </c>
      <c r="CI109">
        <v>0.22168981481481481</v>
      </c>
      <c r="CJ109">
        <v>0.10489583333333333</v>
      </c>
      <c r="CK109">
        <v>102</v>
      </c>
      <c r="CL109">
        <v>190</v>
      </c>
      <c r="CM109">
        <v>27</v>
      </c>
      <c r="CN109">
        <v>1.6666666670000001</v>
      </c>
      <c r="CO109">
        <v>8638</v>
      </c>
      <c r="CP109">
        <v>0.26469999999999999</v>
      </c>
      <c r="CQ109">
        <v>3</v>
      </c>
      <c r="CR109">
        <v>0.1111</v>
      </c>
      <c r="CS109">
        <v>590</v>
      </c>
      <c r="CT109">
        <v>197</v>
      </c>
      <c r="CX109">
        <v>68</v>
      </c>
    </row>
    <row r="110" spans="42:103" x14ac:dyDescent="0.25">
      <c r="AP110" s="6"/>
      <c r="AQ110" s="6"/>
      <c r="BX110" s="45" t="s">
        <v>637</v>
      </c>
      <c r="BY110" s="45" t="s">
        <v>7</v>
      </c>
      <c r="BZ110" s="45" t="s">
        <v>51</v>
      </c>
      <c r="CA110" s="45">
        <v>46176</v>
      </c>
      <c r="CB110" s="45">
        <v>1</v>
      </c>
      <c r="CC110" s="45">
        <v>1</v>
      </c>
      <c r="CD110" s="45"/>
      <c r="CE110" s="45">
        <v>1</v>
      </c>
      <c r="CF110" s="45"/>
      <c r="CG110" s="45">
        <v>6.5972222222222224E-4</v>
      </c>
      <c r="CH110" s="45">
        <v>6.5972222222222224E-4</v>
      </c>
      <c r="CI110">
        <v>0.29128472222222224</v>
      </c>
      <c r="CJ110">
        <v>7.7870370370370368E-2</v>
      </c>
      <c r="CK110">
        <v>109</v>
      </c>
      <c r="CL110">
        <v>229</v>
      </c>
      <c r="CM110">
        <v>17</v>
      </c>
      <c r="CN110">
        <v>1.4705882349999999</v>
      </c>
      <c r="CO110">
        <v>7099</v>
      </c>
      <c r="CP110">
        <v>0.156</v>
      </c>
      <c r="CX110">
        <v>48</v>
      </c>
    </row>
    <row r="111" spans="42:103" x14ac:dyDescent="0.25">
      <c r="AP111" s="6"/>
      <c r="AQ111" s="6"/>
      <c r="BX111" s="45" t="s">
        <v>637</v>
      </c>
      <c r="BY111" s="45" t="s">
        <v>7</v>
      </c>
      <c r="BZ111" s="45" t="s">
        <v>51</v>
      </c>
      <c r="CA111" s="45">
        <v>46177</v>
      </c>
      <c r="CB111" s="45">
        <v>1</v>
      </c>
      <c r="CC111" s="45">
        <v>1</v>
      </c>
      <c r="CD111" s="45"/>
      <c r="CE111" s="45">
        <v>1</v>
      </c>
      <c r="CF111" s="45"/>
      <c r="CG111" s="45">
        <v>8.1018518518518516E-5</v>
      </c>
      <c r="CH111" s="45">
        <v>8.1018518518518516E-5</v>
      </c>
      <c r="CI111">
        <v>0.24761574074074075</v>
      </c>
      <c r="CJ111">
        <v>8.4803240740740735E-2</v>
      </c>
      <c r="CK111">
        <v>91</v>
      </c>
      <c r="CL111">
        <v>169</v>
      </c>
      <c r="CM111">
        <v>9</v>
      </c>
      <c r="CN111">
        <v>1.4444444439999999</v>
      </c>
      <c r="CO111">
        <v>7531</v>
      </c>
      <c r="CP111">
        <v>9.8900000000000002E-2</v>
      </c>
      <c r="CQ111">
        <v>1</v>
      </c>
      <c r="CR111">
        <v>0.1111</v>
      </c>
      <c r="CS111">
        <v>800</v>
      </c>
      <c r="CT111">
        <v>800</v>
      </c>
      <c r="CX111">
        <v>100</v>
      </c>
    </row>
    <row r="112" spans="42:103" x14ac:dyDescent="0.25">
      <c r="AP112" s="6"/>
      <c r="AQ112" s="6"/>
      <c r="BX112" s="45" t="s">
        <v>637</v>
      </c>
      <c r="BY112" s="45" t="s">
        <v>7</v>
      </c>
      <c r="BZ112" s="45" t="s">
        <v>51</v>
      </c>
      <c r="CA112" s="45">
        <v>46178</v>
      </c>
      <c r="CB112" s="45">
        <v>1</v>
      </c>
      <c r="CC112" s="45">
        <v>1</v>
      </c>
      <c r="CD112" s="45"/>
      <c r="CE112" s="45">
        <v>1</v>
      </c>
      <c r="CF112" s="45"/>
      <c r="CG112" s="45">
        <v>3.1250000000000001E-4</v>
      </c>
      <c r="CH112" s="45">
        <v>3.1250000000000001E-4</v>
      </c>
      <c r="CI112">
        <v>0.14708333333333334</v>
      </c>
      <c r="CJ112">
        <v>3.9398148148148147E-2</v>
      </c>
      <c r="CK112">
        <v>24</v>
      </c>
      <c r="CL112">
        <v>62</v>
      </c>
      <c r="CM112">
        <v>3</v>
      </c>
      <c r="CN112">
        <v>1</v>
      </c>
      <c r="CO112">
        <v>9838</v>
      </c>
      <c r="CP112">
        <v>0.125</v>
      </c>
      <c r="CX112">
        <v>100</v>
      </c>
    </row>
    <row r="113" spans="42:103" x14ac:dyDescent="0.25">
      <c r="AP113" s="6"/>
      <c r="AQ113" s="6"/>
      <c r="BX113" s="45" t="s">
        <v>637</v>
      </c>
      <c r="BY113" s="45" t="s">
        <v>7</v>
      </c>
      <c r="BZ113" s="45" t="s">
        <v>49</v>
      </c>
      <c r="CA113" s="45">
        <v>46174</v>
      </c>
      <c r="CB113" s="45">
        <v>1</v>
      </c>
      <c r="CC113" s="45">
        <v>1</v>
      </c>
      <c r="CD113" s="45"/>
      <c r="CE113" s="45">
        <v>1</v>
      </c>
      <c r="CF113" s="45"/>
      <c r="CG113" s="45">
        <v>3.2060185185185186E-3</v>
      </c>
      <c r="CH113" s="45">
        <v>3.2060185185185186E-3</v>
      </c>
      <c r="CI113">
        <v>0.22900462962962964</v>
      </c>
      <c r="CJ113">
        <v>6.7766203703703703E-2</v>
      </c>
      <c r="CK113">
        <v>74</v>
      </c>
      <c r="CL113">
        <v>92</v>
      </c>
      <c r="CM113">
        <v>7</v>
      </c>
      <c r="CN113">
        <v>2.2857142860000002</v>
      </c>
      <c r="CO113">
        <v>5628</v>
      </c>
      <c r="CP113">
        <v>9.4600000000000004E-2</v>
      </c>
      <c r="CQ113">
        <v>2</v>
      </c>
      <c r="CR113">
        <v>0.28570000000000001</v>
      </c>
      <c r="CS113">
        <v>970</v>
      </c>
      <c r="CT113">
        <v>485</v>
      </c>
      <c r="CU113">
        <v>220</v>
      </c>
      <c r="CV113">
        <v>0.2268</v>
      </c>
      <c r="CW113">
        <v>0.1694</v>
      </c>
      <c r="CX113">
        <v>88</v>
      </c>
      <c r="CY113">
        <v>220</v>
      </c>
    </row>
    <row r="114" spans="42:103" x14ac:dyDescent="0.25">
      <c r="AP114" s="6"/>
      <c r="AQ114" s="6"/>
      <c r="AR114" s="7"/>
      <c r="BX114" s="45" t="s">
        <v>637</v>
      </c>
      <c r="BY114" s="45" t="s">
        <v>7</v>
      </c>
      <c r="BZ114" s="45" t="s">
        <v>49</v>
      </c>
      <c r="CA114" s="45">
        <v>46176</v>
      </c>
      <c r="CB114" s="45">
        <v>1</v>
      </c>
      <c r="CC114" s="45">
        <v>1</v>
      </c>
      <c r="CD114" s="45"/>
      <c r="CE114" s="45">
        <v>1</v>
      </c>
      <c r="CF114" s="45"/>
      <c r="CG114" s="45">
        <v>7.6388888888888893E-4</v>
      </c>
      <c r="CH114" s="45">
        <v>7.6388888888888893E-4</v>
      </c>
      <c r="CI114">
        <v>0.27181712962962962</v>
      </c>
      <c r="CJ114">
        <v>0.1046875</v>
      </c>
      <c r="CK114">
        <v>71</v>
      </c>
      <c r="CL114">
        <v>107</v>
      </c>
      <c r="CM114">
        <v>14</v>
      </c>
      <c r="CN114">
        <v>1.428571429</v>
      </c>
      <c r="CO114">
        <v>18411</v>
      </c>
      <c r="CP114">
        <v>0.19719999999999999</v>
      </c>
      <c r="CX114">
        <v>48</v>
      </c>
    </row>
    <row r="115" spans="42:103" x14ac:dyDescent="0.25">
      <c r="AP115" s="6"/>
      <c r="AQ115" s="6"/>
      <c r="AR115" s="7"/>
      <c r="BX115" s="45" t="s">
        <v>637</v>
      </c>
      <c r="BY115" s="45" t="s">
        <v>7</v>
      </c>
      <c r="BZ115" s="45" t="s">
        <v>599</v>
      </c>
      <c r="CA115" s="45">
        <v>46176</v>
      </c>
      <c r="CB115" s="45">
        <v>1</v>
      </c>
      <c r="CC115" s="45">
        <v>1</v>
      </c>
      <c r="CD115" s="45"/>
      <c r="CE115" s="45">
        <v>1</v>
      </c>
      <c r="CF115" s="45"/>
      <c r="CG115" s="45">
        <v>0</v>
      </c>
      <c r="CH115" s="45">
        <v>0</v>
      </c>
      <c r="CI115">
        <v>0.29943287037037036</v>
      </c>
      <c r="CJ115">
        <v>8.3761574074074072E-2</v>
      </c>
      <c r="CK115">
        <v>166</v>
      </c>
      <c r="CL115">
        <v>221</v>
      </c>
      <c r="CM115">
        <v>34</v>
      </c>
      <c r="CN115">
        <v>1.794117647</v>
      </c>
      <c r="CO115">
        <v>9744</v>
      </c>
      <c r="CP115">
        <v>0.20480000000000001</v>
      </c>
      <c r="CQ115">
        <v>2</v>
      </c>
      <c r="CR115">
        <v>5.8799999999999998E-2</v>
      </c>
      <c r="CS115">
        <v>450</v>
      </c>
      <c r="CT115">
        <v>225</v>
      </c>
      <c r="CU115">
        <v>350</v>
      </c>
      <c r="CV115">
        <v>0.77780000000000005</v>
      </c>
      <c r="CW115">
        <v>0.11269999999999999</v>
      </c>
      <c r="CX115">
        <v>84</v>
      </c>
      <c r="CY115">
        <v>350</v>
      </c>
    </row>
    <row r="116" spans="42:103" x14ac:dyDescent="0.25">
      <c r="AP116" s="6"/>
      <c r="AQ116" s="6"/>
      <c r="AR116" s="7"/>
      <c r="BX116" s="45" t="s">
        <v>637</v>
      </c>
      <c r="BY116" s="45" t="s">
        <v>7</v>
      </c>
      <c r="BZ116" s="45" t="s">
        <v>599</v>
      </c>
      <c r="CA116" s="45">
        <v>46177</v>
      </c>
      <c r="CB116" s="45">
        <v>1</v>
      </c>
      <c r="CC116" s="45">
        <v>1</v>
      </c>
      <c r="CD116" s="45"/>
      <c r="CE116" s="45">
        <v>1</v>
      </c>
      <c r="CF116" s="45"/>
      <c r="CG116" s="45">
        <v>0</v>
      </c>
      <c r="CH116" s="45">
        <v>0</v>
      </c>
      <c r="CI116">
        <v>0.26040509259259259</v>
      </c>
      <c r="CJ116">
        <v>7.6238425925925932E-2</v>
      </c>
      <c r="CK116">
        <v>133</v>
      </c>
      <c r="CL116">
        <v>174</v>
      </c>
      <c r="CM116">
        <v>24</v>
      </c>
      <c r="CN116">
        <v>1.7083333329999999</v>
      </c>
      <c r="CO116">
        <v>8718</v>
      </c>
      <c r="CP116">
        <v>0.18049999999999999</v>
      </c>
      <c r="CX116">
        <v>68</v>
      </c>
    </row>
    <row r="117" spans="42:103" x14ac:dyDescent="0.25">
      <c r="AP117" s="6"/>
      <c r="AQ117" s="6"/>
      <c r="AR117" s="7"/>
      <c r="BX117" s="45" t="s">
        <v>637</v>
      </c>
      <c r="BY117" s="45" t="s">
        <v>7</v>
      </c>
      <c r="BZ117" s="45" t="s">
        <v>599</v>
      </c>
      <c r="CA117" s="45">
        <v>46178</v>
      </c>
      <c r="CB117" s="45">
        <v>1</v>
      </c>
      <c r="CC117" s="45">
        <v>1</v>
      </c>
      <c r="CD117" s="45"/>
      <c r="CE117" s="45">
        <v>1</v>
      </c>
      <c r="CF117" s="45"/>
      <c r="CG117" s="45">
        <v>2.1180555555555558E-3</v>
      </c>
      <c r="CH117" s="45">
        <v>2.1180555555555558E-3</v>
      </c>
      <c r="CI117">
        <v>0.14381944444444444</v>
      </c>
      <c r="CJ117">
        <v>3.9606481481481479E-2</v>
      </c>
      <c r="CK117">
        <v>38</v>
      </c>
      <c r="CL117">
        <v>39</v>
      </c>
      <c r="CM117">
        <v>8</v>
      </c>
      <c r="CN117">
        <v>1.125</v>
      </c>
      <c r="CO117">
        <v>10076</v>
      </c>
      <c r="CP117">
        <v>0.21049999999999999</v>
      </c>
      <c r="CX117">
        <v>100</v>
      </c>
    </row>
    <row r="118" spans="42:103" x14ac:dyDescent="0.25">
      <c r="AP118" s="6"/>
      <c r="AQ118" s="6"/>
      <c r="AR118" s="7"/>
      <c r="BX118" s="45" t="s">
        <v>637</v>
      </c>
      <c r="BY118" s="45" t="s">
        <v>7</v>
      </c>
      <c r="BZ118" s="45" t="s">
        <v>37</v>
      </c>
      <c r="CA118" s="45">
        <v>46176</v>
      </c>
      <c r="CB118" s="45">
        <v>1</v>
      </c>
      <c r="CC118" s="45">
        <v>1</v>
      </c>
      <c r="CD118" s="45"/>
      <c r="CE118" s="45">
        <v>1</v>
      </c>
      <c r="CF118" s="45"/>
      <c r="CG118" s="45">
        <v>4.0509259259259258E-4</v>
      </c>
      <c r="CH118" s="45">
        <v>4.0509259259259258E-4</v>
      </c>
      <c r="CI118">
        <v>0.25942129629629629</v>
      </c>
      <c r="CJ118">
        <v>0.11814814814814815</v>
      </c>
      <c r="CK118">
        <v>127</v>
      </c>
      <c r="CL118">
        <v>186</v>
      </c>
      <c r="CM118">
        <v>50</v>
      </c>
      <c r="CN118">
        <v>1.68</v>
      </c>
      <c r="CO118">
        <v>12667</v>
      </c>
      <c r="CP118">
        <v>0.39369999999999999</v>
      </c>
      <c r="CQ118">
        <v>2</v>
      </c>
      <c r="CR118">
        <v>0.04</v>
      </c>
      <c r="CS118">
        <v>1500</v>
      </c>
      <c r="CT118">
        <v>750</v>
      </c>
      <c r="CX118">
        <v>74</v>
      </c>
    </row>
    <row r="119" spans="42:103" x14ac:dyDescent="0.25">
      <c r="AP119" s="6"/>
      <c r="AQ119" s="6"/>
      <c r="AR119" s="7"/>
      <c r="BX119" s="45" t="s">
        <v>637</v>
      </c>
      <c r="BY119" s="45" t="s">
        <v>7</v>
      </c>
      <c r="BZ119" s="45" t="s">
        <v>37</v>
      </c>
      <c r="CA119" s="45">
        <v>46178</v>
      </c>
      <c r="CB119" s="45">
        <v>1</v>
      </c>
      <c r="CC119" s="45">
        <v>1</v>
      </c>
      <c r="CD119" s="45"/>
      <c r="CE119" s="45">
        <v>1</v>
      </c>
      <c r="CF119" s="45"/>
      <c r="CG119" s="45">
        <v>2.199074074074074E-4</v>
      </c>
      <c r="CH119" s="45">
        <v>2.199074074074074E-4</v>
      </c>
      <c r="CI119">
        <v>0.12800925925925927</v>
      </c>
      <c r="CJ119">
        <v>5.1944444444444446E-2</v>
      </c>
      <c r="CK119">
        <v>22</v>
      </c>
      <c r="CL119">
        <v>23</v>
      </c>
      <c r="CM119">
        <v>12</v>
      </c>
      <c r="CN119">
        <v>1.0833333329999999</v>
      </c>
      <c r="CO119">
        <v>5903</v>
      </c>
      <c r="CP119">
        <v>0.54549999999999998</v>
      </c>
      <c r="CQ119">
        <v>1</v>
      </c>
      <c r="CR119">
        <v>8.3299999999999999E-2</v>
      </c>
      <c r="CS119">
        <v>793</v>
      </c>
      <c r="CT119">
        <v>793</v>
      </c>
      <c r="CX119">
        <v>100</v>
      </c>
    </row>
    <row r="120" spans="42:103" x14ac:dyDescent="0.25">
      <c r="AP120" s="6"/>
      <c r="AQ120" s="6"/>
      <c r="AR120" s="7"/>
      <c r="BX120" s="45" t="s">
        <v>637</v>
      </c>
      <c r="BY120" s="45" t="s">
        <v>7</v>
      </c>
      <c r="BZ120" s="45" t="s">
        <v>549</v>
      </c>
      <c r="CA120" s="45">
        <v>46174</v>
      </c>
      <c r="CB120" s="45">
        <v>1</v>
      </c>
      <c r="CC120" s="45">
        <v>1</v>
      </c>
      <c r="CD120" s="45"/>
      <c r="CE120" s="45">
        <v>1</v>
      </c>
      <c r="CF120" s="45"/>
      <c r="CG120" s="45">
        <v>1.1574074074074075E-4</v>
      </c>
      <c r="CH120" s="45">
        <v>1.1574074074074075E-4</v>
      </c>
      <c r="CI120">
        <v>0.26922453703703703</v>
      </c>
      <c r="CJ120">
        <v>5.800925925925926E-2</v>
      </c>
      <c r="CK120">
        <v>190</v>
      </c>
      <c r="CL120">
        <v>286</v>
      </c>
      <c r="CM120">
        <v>49</v>
      </c>
      <c r="CN120">
        <v>1.836734694</v>
      </c>
      <c r="CO120">
        <v>6015</v>
      </c>
      <c r="CP120">
        <v>0.25790000000000002</v>
      </c>
      <c r="CX120">
        <v>56</v>
      </c>
    </row>
    <row r="121" spans="42:103" x14ac:dyDescent="0.25">
      <c r="AP121" s="6"/>
      <c r="AQ121" s="6"/>
      <c r="AR121" s="7"/>
      <c r="BX121" s="45" t="s">
        <v>637</v>
      </c>
      <c r="BY121" s="45" t="s">
        <v>7</v>
      </c>
      <c r="BZ121" s="45" t="s">
        <v>549</v>
      </c>
      <c r="CA121" s="45">
        <v>46176</v>
      </c>
      <c r="CB121" s="45">
        <v>1</v>
      </c>
      <c r="CC121" s="45">
        <v>1</v>
      </c>
      <c r="CD121" s="45"/>
      <c r="CE121" s="45">
        <v>1</v>
      </c>
      <c r="CF121" s="45"/>
      <c r="CG121" s="45">
        <v>0</v>
      </c>
      <c r="CH121" s="45">
        <v>0</v>
      </c>
      <c r="CI121">
        <v>0.31239583333333332</v>
      </c>
      <c r="CJ121">
        <v>9.1840277777777785E-2</v>
      </c>
      <c r="CK121">
        <v>218</v>
      </c>
      <c r="CL121">
        <v>364</v>
      </c>
      <c r="CM121">
        <v>81</v>
      </c>
      <c r="CN121">
        <v>1.802469136</v>
      </c>
      <c r="CO121">
        <v>11134</v>
      </c>
      <c r="CP121">
        <v>0.37159999999999999</v>
      </c>
      <c r="CQ121">
        <v>1</v>
      </c>
      <c r="CR121">
        <v>1.23E-2</v>
      </c>
      <c r="CS121">
        <v>660</v>
      </c>
      <c r="CT121">
        <v>660</v>
      </c>
      <c r="CU121">
        <v>230</v>
      </c>
      <c r="CV121">
        <v>0.34849999999999998</v>
      </c>
      <c r="CW121">
        <v>0.1328</v>
      </c>
      <c r="CX121">
        <v>74</v>
      </c>
      <c r="CY121">
        <v>230</v>
      </c>
    </row>
    <row r="122" spans="42:103" x14ac:dyDescent="0.25">
      <c r="AP122" s="6"/>
      <c r="AQ122" s="6"/>
      <c r="AR122" s="7"/>
      <c r="BX122" s="45" t="s">
        <v>637</v>
      </c>
      <c r="BY122" s="45" t="s">
        <v>7</v>
      </c>
      <c r="BZ122" s="45" t="s">
        <v>549</v>
      </c>
      <c r="CA122" s="45">
        <v>46177</v>
      </c>
      <c r="CB122" s="45">
        <v>1</v>
      </c>
      <c r="CC122" s="45">
        <v>1</v>
      </c>
      <c r="CD122" s="45"/>
      <c r="CE122" s="45">
        <v>1</v>
      </c>
      <c r="CF122" s="45"/>
      <c r="CG122" s="45">
        <v>8.1018518518518516E-4</v>
      </c>
      <c r="CH122" s="45">
        <v>8.1018518518518516E-4</v>
      </c>
      <c r="CI122">
        <v>0.24390046296296297</v>
      </c>
      <c r="CJ122">
        <v>0.10251157407407407</v>
      </c>
      <c r="CK122">
        <v>142</v>
      </c>
      <c r="CL122">
        <v>249</v>
      </c>
      <c r="CM122">
        <v>39</v>
      </c>
      <c r="CN122">
        <v>2</v>
      </c>
      <c r="CO122">
        <v>6539</v>
      </c>
      <c r="CP122">
        <v>0.27460000000000001</v>
      </c>
      <c r="CQ122">
        <v>1</v>
      </c>
      <c r="CR122">
        <v>2.5600000000000001E-2</v>
      </c>
      <c r="CS122">
        <v>400</v>
      </c>
      <c r="CT122">
        <v>400</v>
      </c>
      <c r="CX122">
        <v>80</v>
      </c>
    </row>
    <row r="123" spans="42:103" x14ac:dyDescent="0.25">
      <c r="AP123" s="6"/>
      <c r="AQ123" s="6"/>
      <c r="AR123" s="7"/>
      <c r="BX123" s="45" t="s">
        <v>637</v>
      </c>
      <c r="BY123" s="45" t="s">
        <v>7</v>
      </c>
      <c r="BZ123" s="45" t="s">
        <v>549</v>
      </c>
      <c r="CA123" s="45">
        <v>46178</v>
      </c>
      <c r="CB123" s="45">
        <v>1</v>
      </c>
      <c r="CC123" s="45">
        <v>1</v>
      </c>
      <c r="CD123" s="45"/>
      <c r="CE123" s="45">
        <v>1</v>
      </c>
      <c r="CF123" s="45"/>
      <c r="CG123" s="45">
        <v>2.8356481481481483E-3</v>
      </c>
      <c r="CH123" s="45">
        <v>2.8356481481481483E-3</v>
      </c>
      <c r="CI123">
        <v>0.12365740740740741</v>
      </c>
      <c r="CJ123">
        <v>7.6967592592592587E-2</v>
      </c>
      <c r="CK123">
        <v>29</v>
      </c>
      <c r="CL123">
        <v>46</v>
      </c>
      <c r="CM123">
        <v>14</v>
      </c>
      <c r="CN123">
        <v>1.071428571</v>
      </c>
      <c r="CO123">
        <v>7014</v>
      </c>
      <c r="CP123">
        <v>0.48280000000000001</v>
      </c>
      <c r="CX123">
        <v>100</v>
      </c>
    </row>
    <row r="124" spans="42:103" x14ac:dyDescent="0.25">
      <c r="AP124" s="6"/>
      <c r="AQ124" s="6"/>
      <c r="AR124" s="7"/>
      <c r="BX124" s="45" t="s">
        <v>637</v>
      </c>
      <c r="BY124" s="45" t="s">
        <v>7</v>
      </c>
      <c r="BZ124" s="45" t="s">
        <v>77</v>
      </c>
      <c r="CA124" s="45">
        <v>46175</v>
      </c>
      <c r="CB124" s="45">
        <v>1</v>
      </c>
      <c r="CC124" s="45">
        <v>1</v>
      </c>
      <c r="CD124" s="45"/>
      <c r="CE124" s="45">
        <v>1</v>
      </c>
      <c r="CF124" s="45"/>
      <c r="CG124" s="45">
        <v>0</v>
      </c>
      <c r="CH124" s="45">
        <v>0</v>
      </c>
      <c r="CI124">
        <v>0.22950231481481481</v>
      </c>
      <c r="CJ124">
        <v>0.10847222222222222</v>
      </c>
      <c r="CK124">
        <v>145</v>
      </c>
      <c r="CL124">
        <v>228</v>
      </c>
      <c r="CM124">
        <v>70</v>
      </c>
      <c r="CN124">
        <v>1.8571428569999999</v>
      </c>
      <c r="CO124">
        <v>6109</v>
      </c>
      <c r="CP124">
        <v>0.48280000000000001</v>
      </c>
      <c r="CQ124">
        <v>3</v>
      </c>
      <c r="CR124">
        <v>4.2900000000000001E-2</v>
      </c>
      <c r="CS124">
        <v>864</v>
      </c>
      <c r="CT124">
        <v>288</v>
      </c>
      <c r="CX124">
        <v>60</v>
      </c>
    </row>
    <row r="125" spans="42:103" x14ac:dyDescent="0.25">
      <c r="AP125" s="6"/>
      <c r="AQ125" s="6"/>
      <c r="AR125" s="7"/>
      <c r="BX125" s="45" t="s">
        <v>637</v>
      </c>
      <c r="BY125" s="45" t="s">
        <v>7</v>
      </c>
      <c r="BZ125" s="45" t="s">
        <v>77</v>
      </c>
      <c r="CA125" s="45">
        <v>46176</v>
      </c>
      <c r="CB125" s="45">
        <v>1</v>
      </c>
      <c r="CC125" s="45">
        <v>1</v>
      </c>
      <c r="CD125" s="45"/>
      <c r="CE125" s="45">
        <v>1</v>
      </c>
      <c r="CF125" s="45"/>
      <c r="CG125" s="45">
        <v>0</v>
      </c>
      <c r="CH125" s="45">
        <v>0</v>
      </c>
      <c r="CI125">
        <v>0.26435185185185184</v>
      </c>
      <c r="CJ125">
        <v>0.12494212962962963</v>
      </c>
      <c r="CK125">
        <v>193</v>
      </c>
      <c r="CL125">
        <v>312</v>
      </c>
      <c r="CM125">
        <v>66</v>
      </c>
      <c r="CN125">
        <v>1.8030303029999999</v>
      </c>
      <c r="CO125">
        <v>10653</v>
      </c>
      <c r="CP125">
        <v>0.34200000000000003</v>
      </c>
      <c r="CQ125">
        <v>3</v>
      </c>
      <c r="CR125">
        <v>4.5499999999999999E-2</v>
      </c>
      <c r="CS125">
        <v>600</v>
      </c>
      <c r="CT125">
        <v>200</v>
      </c>
      <c r="CX125">
        <v>68</v>
      </c>
    </row>
    <row r="126" spans="42:103" x14ac:dyDescent="0.25">
      <c r="AP126" s="6"/>
      <c r="AQ126" s="6"/>
      <c r="AR126" s="7"/>
      <c r="BX126" s="45" t="s">
        <v>637</v>
      </c>
      <c r="BY126" s="45" t="s">
        <v>7</v>
      </c>
      <c r="BZ126" s="45" t="s">
        <v>77</v>
      </c>
      <c r="CA126" s="45">
        <v>46178</v>
      </c>
      <c r="CB126" s="45">
        <v>1</v>
      </c>
      <c r="CC126" s="45">
        <v>1</v>
      </c>
      <c r="CD126" s="45"/>
      <c r="CE126" s="45">
        <v>1</v>
      </c>
      <c r="CF126" s="45"/>
      <c r="CG126" s="45">
        <v>1.736111111111111E-3</v>
      </c>
      <c r="CH126" s="45">
        <v>1.736111111111111E-3</v>
      </c>
      <c r="CI126">
        <v>0.12128472222222222</v>
      </c>
      <c r="CJ126">
        <v>6.7650462962962968E-2</v>
      </c>
      <c r="CK126">
        <v>27</v>
      </c>
      <c r="CL126">
        <v>33</v>
      </c>
      <c r="CM126">
        <v>17</v>
      </c>
      <c r="CN126">
        <v>1.1176470590000001</v>
      </c>
      <c r="CO126">
        <v>5186</v>
      </c>
      <c r="CP126">
        <v>0.62960000000000005</v>
      </c>
      <c r="CX126">
        <v>100</v>
      </c>
    </row>
    <row r="127" spans="42:103" x14ac:dyDescent="0.25">
      <c r="AP127" s="6"/>
      <c r="AQ127" s="6"/>
      <c r="AR127" s="7"/>
      <c r="BX127" s="45" t="s">
        <v>637</v>
      </c>
      <c r="BY127" s="45" t="s">
        <v>7</v>
      </c>
      <c r="BZ127" s="45" t="s">
        <v>630</v>
      </c>
      <c r="CA127" s="45">
        <v>46178</v>
      </c>
      <c r="CB127" s="45">
        <v>1</v>
      </c>
      <c r="CC127" s="45">
        <v>1</v>
      </c>
      <c r="CD127" s="45"/>
      <c r="CE127" s="45">
        <v>1</v>
      </c>
      <c r="CF127" s="45"/>
      <c r="CG127" s="45">
        <v>6.4814814814814813E-4</v>
      </c>
      <c r="CH127" s="45">
        <v>6.4814814814814813E-4</v>
      </c>
      <c r="CI127">
        <v>5.1643518518518519E-2</v>
      </c>
      <c r="CJ127">
        <v>5.5104166666666669E-2</v>
      </c>
      <c r="CK127">
        <v>30</v>
      </c>
      <c r="CL127">
        <v>32</v>
      </c>
      <c r="CM127">
        <v>17</v>
      </c>
      <c r="CN127">
        <v>1</v>
      </c>
      <c r="CO127">
        <v>7053</v>
      </c>
      <c r="CP127">
        <v>0.56669999999999998</v>
      </c>
      <c r="CX127">
        <v>100</v>
      </c>
    </row>
    <row r="128" spans="42:103" x14ac:dyDescent="0.25">
      <c r="AP128" s="6"/>
      <c r="AQ128" s="6"/>
      <c r="AR128" s="7"/>
      <c r="BX128" s="45" t="s">
        <v>637</v>
      </c>
      <c r="BY128" s="45" t="s">
        <v>7</v>
      </c>
      <c r="BZ128" s="45" t="s">
        <v>50</v>
      </c>
      <c r="CA128" s="45">
        <v>46176</v>
      </c>
      <c r="CB128" s="45">
        <v>1</v>
      </c>
      <c r="CC128" s="45">
        <v>1</v>
      </c>
      <c r="CD128" s="45"/>
      <c r="CE128" s="45">
        <v>1</v>
      </c>
      <c r="CF128" s="45"/>
      <c r="CG128" s="45">
        <v>4.5138888888888887E-4</v>
      </c>
      <c r="CH128" s="45">
        <v>4.5138888888888887E-4</v>
      </c>
      <c r="CI128">
        <v>0.3228935185185185</v>
      </c>
      <c r="CJ128">
        <v>7.2638888888888892E-2</v>
      </c>
      <c r="CK128">
        <v>244</v>
      </c>
      <c r="CL128">
        <v>383</v>
      </c>
      <c r="CM128">
        <v>26</v>
      </c>
      <c r="CN128">
        <v>1.923076923</v>
      </c>
      <c r="CO128">
        <v>12069</v>
      </c>
      <c r="CP128">
        <v>0.1066</v>
      </c>
      <c r="CQ128">
        <v>1</v>
      </c>
      <c r="CR128">
        <v>3.85E-2</v>
      </c>
      <c r="CS128">
        <v>670</v>
      </c>
      <c r="CT128">
        <v>670</v>
      </c>
      <c r="CX128">
        <v>68</v>
      </c>
    </row>
    <row r="129" spans="42:103" x14ac:dyDescent="0.25">
      <c r="AP129" s="6"/>
      <c r="AQ129" s="6"/>
      <c r="AR129" s="7"/>
      <c r="BX129" s="45" t="s">
        <v>637</v>
      </c>
      <c r="BY129" s="45" t="s">
        <v>7</v>
      </c>
      <c r="BZ129" s="45" t="s">
        <v>50</v>
      </c>
      <c r="CA129" s="45">
        <v>46177</v>
      </c>
      <c r="CB129" s="45">
        <v>1</v>
      </c>
      <c r="CC129" s="45">
        <v>1</v>
      </c>
      <c r="CD129" s="45"/>
      <c r="CE129" s="45">
        <v>1</v>
      </c>
      <c r="CF129" s="45"/>
      <c r="CG129" s="45">
        <v>1.6203703703703703E-4</v>
      </c>
      <c r="CH129" s="45">
        <v>1.6203703703703703E-4</v>
      </c>
      <c r="CI129">
        <v>0.21189814814814814</v>
      </c>
      <c r="CJ129">
        <v>0.11638888888888889</v>
      </c>
      <c r="CK129">
        <v>117</v>
      </c>
      <c r="CL129">
        <v>185</v>
      </c>
      <c r="CM129">
        <v>15</v>
      </c>
      <c r="CN129">
        <v>1.933333333</v>
      </c>
      <c r="CO129">
        <v>4434</v>
      </c>
      <c r="CP129">
        <v>0.12820000000000001</v>
      </c>
      <c r="CQ129">
        <v>2</v>
      </c>
      <c r="CR129">
        <v>0.1333</v>
      </c>
      <c r="CS129">
        <v>572</v>
      </c>
      <c r="CT129">
        <v>286</v>
      </c>
      <c r="CX129">
        <v>96</v>
      </c>
    </row>
    <row r="130" spans="42:103" x14ac:dyDescent="0.25">
      <c r="AP130" s="6"/>
      <c r="AQ130" s="6"/>
      <c r="AR130" s="7"/>
      <c r="BX130" s="45" t="s">
        <v>637</v>
      </c>
      <c r="BY130" s="45" t="s">
        <v>7</v>
      </c>
      <c r="BZ130" s="45" t="s">
        <v>55</v>
      </c>
      <c r="CA130" s="45">
        <v>46174</v>
      </c>
      <c r="CB130" s="45">
        <v>1</v>
      </c>
      <c r="CC130" s="45">
        <v>1</v>
      </c>
      <c r="CD130" s="45"/>
      <c r="CE130" s="45">
        <v>1</v>
      </c>
      <c r="CF130" s="45"/>
      <c r="CG130" s="45">
        <v>2.6620370370370372E-4</v>
      </c>
      <c r="CH130" s="45">
        <v>2.6620370370370372E-4</v>
      </c>
      <c r="CI130">
        <v>0.26844907407407409</v>
      </c>
      <c r="CJ130">
        <v>6.0486111111111109E-2</v>
      </c>
      <c r="CK130">
        <v>139</v>
      </c>
      <c r="CL130">
        <v>197</v>
      </c>
      <c r="CM130">
        <v>29</v>
      </c>
      <c r="CN130">
        <v>1.862068966</v>
      </c>
      <c r="CO130">
        <v>8185</v>
      </c>
      <c r="CP130">
        <v>0.20860000000000001</v>
      </c>
      <c r="CQ130">
        <v>2</v>
      </c>
      <c r="CR130">
        <v>6.9000000000000006E-2</v>
      </c>
      <c r="CS130">
        <v>555</v>
      </c>
      <c r="CT130">
        <v>278</v>
      </c>
      <c r="CU130">
        <v>325</v>
      </c>
      <c r="CV130">
        <v>0.58560000000000001</v>
      </c>
      <c r="CW130">
        <v>0.22919999999999999</v>
      </c>
      <c r="CX130">
        <v>84</v>
      </c>
      <c r="CY130">
        <v>325</v>
      </c>
    </row>
    <row r="131" spans="42:103" x14ac:dyDescent="0.25">
      <c r="AP131" s="6"/>
      <c r="AQ131" s="6"/>
      <c r="AR131" s="7"/>
      <c r="BX131" s="45" t="s">
        <v>637</v>
      </c>
      <c r="BY131" s="45" t="s">
        <v>7</v>
      </c>
      <c r="BZ131" s="45" t="s">
        <v>55</v>
      </c>
      <c r="CA131" s="45">
        <v>46175</v>
      </c>
      <c r="CB131" s="45">
        <v>1</v>
      </c>
      <c r="CC131" s="45">
        <v>1</v>
      </c>
      <c r="CD131" s="45"/>
      <c r="CE131" s="45">
        <v>1</v>
      </c>
      <c r="CF131" s="45"/>
      <c r="CG131" s="45">
        <v>5.7870370370370373E-5</v>
      </c>
      <c r="CH131" s="45">
        <v>5.7870370370370373E-5</v>
      </c>
      <c r="CI131">
        <v>0.27501157407407406</v>
      </c>
      <c r="CJ131">
        <v>9.4560185185185192E-2</v>
      </c>
      <c r="CK131">
        <v>171</v>
      </c>
      <c r="CL131">
        <v>251</v>
      </c>
      <c r="CM131">
        <v>46</v>
      </c>
      <c r="CN131">
        <v>2.065217391</v>
      </c>
      <c r="CO131">
        <v>6735</v>
      </c>
      <c r="CP131">
        <v>0.26900000000000002</v>
      </c>
      <c r="CQ131">
        <v>2</v>
      </c>
      <c r="CR131">
        <v>4.3499999999999997E-2</v>
      </c>
      <c r="CS131">
        <v>320</v>
      </c>
      <c r="CT131">
        <v>160</v>
      </c>
      <c r="CX131">
        <v>56</v>
      </c>
    </row>
    <row r="132" spans="42:103" x14ac:dyDescent="0.25">
      <c r="AQ132" s="6"/>
      <c r="AR132" s="7"/>
      <c r="BX132" s="45" t="s">
        <v>637</v>
      </c>
      <c r="BY132" s="45" t="s">
        <v>7</v>
      </c>
      <c r="BZ132" s="45" t="s">
        <v>55</v>
      </c>
      <c r="CA132" s="45">
        <v>46176</v>
      </c>
      <c r="CB132" s="45">
        <v>1</v>
      </c>
      <c r="CC132" s="45">
        <v>1</v>
      </c>
      <c r="CD132" s="45"/>
      <c r="CE132" s="45">
        <v>1</v>
      </c>
      <c r="CF132" s="45"/>
      <c r="CG132" s="45">
        <v>4.6296296296296294E-5</v>
      </c>
      <c r="CH132" s="45">
        <v>4.6296296296296294E-5</v>
      </c>
      <c r="CI132">
        <v>0.33327546296296295</v>
      </c>
      <c r="CJ132">
        <v>6.8182870370370366E-2</v>
      </c>
      <c r="CK132">
        <v>245</v>
      </c>
      <c r="CL132">
        <v>311</v>
      </c>
      <c r="CM132">
        <v>28</v>
      </c>
      <c r="CN132">
        <v>1.75</v>
      </c>
      <c r="CO132">
        <v>5238</v>
      </c>
      <c r="CP132">
        <v>0.1143</v>
      </c>
      <c r="CQ132">
        <v>1</v>
      </c>
      <c r="CR132">
        <v>3.5700000000000003E-2</v>
      </c>
      <c r="CS132">
        <v>380</v>
      </c>
      <c r="CT132">
        <v>380</v>
      </c>
      <c r="CU132">
        <v>380</v>
      </c>
      <c r="CV132">
        <v>1</v>
      </c>
      <c r="CW132">
        <v>0.32250000000000001</v>
      </c>
      <c r="CX132">
        <v>84</v>
      </c>
      <c r="CY132">
        <v>380</v>
      </c>
    </row>
    <row r="133" spans="42:103" x14ac:dyDescent="0.25">
      <c r="AQ133" s="6"/>
      <c r="AR133" s="7"/>
      <c r="BX133" s="45" t="s">
        <v>637</v>
      </c>
      <c r="BY133" s="45" t="s">
        <v>7</v>
      </c>
      <c r="BZ133" s="45" t="s">
        <v>55</v>
      </c>
      <c r="CA133" s="45">
        <v>46177</v>
      </c>
      <c r="CB133" s="45">
        <v>1</v>
      </c>
      <c r="CC133" s="45">
        <v>1</v>
      </c>
      <c r="CD133" s="45"/>
      <c r="CE133" s="45">
        <v>1</v>
      </c>
      <c r="CF133" s="45"/>
      <c r="CG133" s="45">
        <v>8.1018518518518516E-5</v>
      </c>
      <c r="CH133" s="45">
        <v>8.1018518518518516E-5</v>
      </c>
      <c r="CI133">
        <v>0.2540972222222222</v>
      </c>
      <c r="CJ133">
        <v>0.10846064814814815</v>
      </c>
      <c r="CK133">
        <v>214</v>
      </c>
      <c r="CL133">
        <v>275</v>
      </c>
      <c r="CM133">
        <v>24</v>
      </c>
      <c r="CN133">
        <v>1.9583333329999999</v>
      </c>
      <c r="CO133">
        <v>6766</v>
      </c>
      <c r="CP133">
        <v>0.11210000000000001</v>
      </c>
      <c r="CQ133">
        <v>2</v>
      </c>
      <c r="CR133">
        <v>8.3299999999999999E-2</v>
      </c>
      <c r="CS133">
        <v>620</v>
      </c>
      <c r="CT133">
        <v>310</v>
      </c>
      <c r="CX133">
        <v>92</v>
      </c>
    </row>
    <row r="134" spans="42:103" x14ac:dyDescent="0.25">
      <c r="AQ134" s="6"/>
      <c r="AR134" s="7"/>
      <c r="BX134" s="45" t="s">
        <v>637</v>
      </c>
      <c r="BY134" s="45" t="s">
        <v>7</v>
      </c>
      <c r="BZ134" s="45" t="s">
        <v>55</v>
      </c>
      <c r="CA134" s="45">
        <v>46178</v>
      </c>
      <c r="CB134" s="45">
        <v>1</v>
      </c>
      <c r="CC134" s="45">
        <v>1</v>
      </c>
      <c r="CD134" s="45"/>
      <c r="CE134" s="45">
        <v>1</v>
      </c>
      <c r="CF134" s="45"/>
      <c r="CG134" s="45">
        <v>6.9444444444444444E-5</v>
      </c>
      <c r="CH134" s="45">
        <v>6.9444444444444444E-5</v>
      </c>
      <c r="CI134">
        <v>0.15629629629629629</v>
      </c>
      <c r="CJ134">
        <v>0.04</v>
      </c>
      <c r="CK134">
        <v>90</v>
      </c>
      <c r="CL134">
        <v>93</v>
      </c>
      <c r="CM134">
        <v>12</v>
      </c>
      <c r="CN134">
        <v>1</v>
      </c>
      <c r="CO134">
        <v>3535</v>
      </c>
      <c r="CP134">
        <v>0.1333</v>
      </c>
      <c r="CX134">
        <v>100</v>
      </c>
    </row>
    <row r="135" spans="42:103" x14ac:dyDescent="0.25">
      <c r="AQ135" s="6"/>
      <c r="AR135" s="7"/>
      <c r="BX135" s="45" t="s">
        <v>637</v>
      </c>
      <c r="BY135" s="45" t="s">
        <v>7</v>
      </c>
      <c r="BZ135" s="45" t="s">
        <v>73</v>
      </c>
      <c r="CA135" s="45">
        <v>46176</v>
      </c>
      <c r="CB135" s="45">
        <v>1</v>
      </c>
      <c r="CC135" s="45">
        <v>1</v>
      </c>
      <c r="CD135" s="45"/>
      <c r="CE135" s="45">
        <v>1</v>
      </c>
      <c r="CF135" s="45"/>
      <c r="CG135" s="45">
        <v>2.1643518518518518E-3</v>
      </c>
      <c r="CH135" s="45">
        <v>2.1643518518518518E-3</v>
      </c>
      <c r="CI135">
        <v>0.2767013888888889</v>
      </c>
      <c r="CJ135">
        <v>0.11651620370370371</v>
      </c>
      <c r="CK135">
        <v>181</v>
      </c>
      <c r="CL135">
        <v>250</v>
      </c>
      <c r="CM135">
        <v>33</v>
      </c>
      <c r="CN135">
        <v>1.9393939389999999</v>
      </c>
      <c r="CO135">
        <v>8966</v>
      </c>
      <c r="CP135">
        <v>0.18229999999999999</v>
      </c>
      <c r="CQ135">
        <v>3</v>
      </c>
      <c r="CR135">
        <v>9.0899999999999995E-2</v>
      </c>
      <c r="CS135">
        <v>1200</v>
      </c>
      <c r="CT135">
        <v>400</v>
      </c>
      <c r="CU135">
        <v>950</v>
      </c>
      <c r="CV135">
        <v>0.79169999999999996</v>
      </c>
      <c r="CW135">
        <v>0.1215</v>
      </c>
      <c r="CX135">
        <v>94</v>
      </c>
      <c r="CY135">
        <v>475</v>
      </c>
    </row>
    <row r="136" spans="42:103" x14ac:dyDescent="0.25">
      <c r="AQ136" s="6"/>
      <c r="AR136" s="7"/>
      <c r="BX136" s="45" t="s">
        <v>637</v>
      </c>
      <c r="BY136" s="45" t="s">
        <v>7</v>
      </c>
      <c r="BZ136" s="45" t="s">
        <v>73</v>
      </c>
      <c r="CA136" s="45">
        <v>46178</v>
      </c>
      <c r="CB136" s="45">
        <v>1</v>
      </c>
      <c r="CC136" s="45">
        <v>1</v>
      </c>
      <c r="CD136" s="45"/>
      <c r="CE136" s="45">
        <v>1</v>
      </c>
      <c r="CF136" s="45"/>
      <c r="CG136" s="45">
        <v>3.8194444444444446E-4</v>
      </c>
      <c r="CH136" s="45">
        <v>3.8194444444444446E-4</v>
      </c>
      <c r="CI136">
        <v>0.12953703703703703</v>
      </c>
      <c r="CJ136">
        <v>7.9224537037037038E-2</v>
      </c>
      <c r="CK136">
        <v>70</v>
      </c>
      <c r="CL136">
        <v>81</v>
      </c>
      <c r="CM136">
        <v>4</v>
      </c>
      <c r="CN136">
        <v>1</v>
      </c>
      <c r="CO136">
        <v>3477</v>
      </c>
      <c r="CP136">
        <v>5.7099999999999998E-2</v>
      </c>
      <c r="CX136">
        <v>100</v>
      </c>
    </row>
    <row r="137" spans="42:103" x14ac:dyDescent="0.25">
      <c r="AQ137" s="6"/>
      <c r="AR137" s="7"/>
      <c r="BX137" s="45" t="s">
        <v>637</v>
      </c>
      <c r="BY137" s="45" t="s">
        <v>3</v>
      </c>
      <c r="BZ137" s="45" t="s">
        <v>58</v>
      </c>
      <c r="CA137" s="45">
        <v>46174</v>
      </c>
      <c r="CB137" s="45">
        <v>1</v>
      </c>
      <c r="CC137" s="45">
        <v>1</v>
      </c>
      <c r="CD137" s="45"/>
      <c r="CE137" s="45">
        <v>1</v>
      </c>
      <c r="CF137" s="45"/>
      <c r="CG137" s="45">
        <v>2.8935185185185184E-4</v>
      </c>
      <c r="CH137" s="45">
        <v>2.8935185185185184E-4</v>
      </c>
      <c r="CI137">
        <v>0.22903935185185184</v>
      </c>
      <c r="CJ137">
        <v>8.5057870370370367E-2</v>
      </c>
      <c r="CK137">
        <v>128</v>
      </c>
      <c r="CL137">
        <v>234</v>
      </c>
      <c r="CM137">
        <v>39</v>
      </c>
      <c r="CN137">
        <v>1.6666666670000001</v>
      </c>
      <c r="CO137">
        <v>24546</v>
      </c>
      <c r="CP137">
        <v>0.30470000000000003</v>
      </c>
      <c r="CQ137">
        <v>10</v>
      </c>
      <c r="CR137">
        <v>0.25640000000000002</v>
      </c>
      <c r="CS137">
        <v>8019</v>
      </c>
      <c r="CT137">
        <v>802</v>
      </c>
      <c r="CU137">
        <v>530</v>
      </c>
      <c r="CV137">
        <v>6.6100000000000006E-2</v>
      </c>
      <c r="CX137">
        <v>82</v>
      </c>
      <c r="CY137">
        <v>265</v>
      </c>
    </row>
    <row r="138" spans="42:103" x14ac:dyDescent="0.25">
      <c r="AQ138" s="6"/>
      <c r="AR138" s="7"/>
      <c r="BX138" s="45" t="s">
        <v>637</v>
      </c>
      <c r="BY138" s="45" t="s">
        <v>3</v>
      </c>
      <c r="BZ138" s="45" t="s">
        <v>58</v>
      </c>
      <c r="CA138" s="45">
        <v>46175</v>
      </c>
      <c r="CB138" s="45">
        <v>1</v>
      </c>
      <c r="CC138" s="45">
        <v>1</v>
      </c>
      <c r="CD138" s="45"/>
      <c r="CE138" s="45">
        <v>1</v>
      </c>
      <c r="CF138" s="45"/>
      <c r="CG138" s="45">
        <v>4.6296296296296294E-5</v>
      </c>
      <c r="CH138" s="45">
        <v>4.6296296296296294E-5</v>
      </c>
      <c r="CI138">
        <v>0.1965625</v>
      </c>
      <c r="CJ138">
        <v>0.15962962962962962</v>
      </c>
      <c r="CK138">
        <v>87</v>
      </c>
      <c r="CL138">
        <v>207</v>
      </c>
      <c r="CM138">
        <v>28</v>
      </c>
      <c r="CN138">
        <v>1.75</v>
      </c>
      <c r="CO138">
        <v>33914</v>
      </c>
      <c r="CP138">
        <v>0.32179999999999997</v>
      </c>
      <c r="CQ138">
        <v>3</v>
      </c>
      <c r="CR138">
        <v>0.1071</v>
      </c>
      <c r="CS138">
        <v>9200</v>
      </c>
      <c r="CT138">
        <v>3067</v>
      </c>
      <c r="CU138">
        <v>8750</v>
      </c>
      <c r="CV138">
        <v>0.95109999999999995</v>
      </c>
      <c r="CW138">
        <v>0.1275</v>
      </c>
      <c r="CX138">
        <v>82</v>
      </c>
      <c r="CY138">
        <v>4375</v>
      </c>
    </row>
    <row r="139" spans="42:103" x14ac:dyDescent="0.25">
      <c r="AQ139" s="6"/>
      <c r="AR139" s="7"/>
      <c r="BX139" s="45" t="s">
        <v>637</v>
      </c>
      <c r="BY139" s="45" t="s">
        <v>3</v>
      </c>
      <c r="BZ139" s="45" t="s">
        <v>58</v>
      </c>
      <c r="CA139" s="45">
        <v>46176</v>
      </c>
      <c r="CB139" s="45">
        <v>1</v>
      </c>
      <c r="CC139" s="45">
        <v>1</v>
      </c>
      <c r="CD139" s="45"/>
      <c r="CE139" s="45">
        <v>1</v>
      </c>
      <c r="CF139" s="45"/>
      <c r="CG139" s="45">
        <v>1.3888888888888889E-4</v>
      </c>
      <c r="CH139" s="45">
        <v>1.3888888888888889E-4</v>
      </c>
      <c r="CI139">
        <v>0.23746527777777779</v>
      </c>
      <c r="CJ139">
        <v>0.13185185185185186</v>
      </c>
      <c r="CK139">
        <v>155</v>
      </c>
      <c r="CL139">
        <v>291</v>
      </c>
      <c r="CM139">
        <v>30</v>
      </c>
      <c r="CN139">
        <v>1.566666667</v>
      </c>
      <c r="CO139">
        <v>38409</v>
      </c>
      <c r="CP139">
        <v>0.19350000000000001</v>
      </c>
      <c r="CX139">
        <v>56</v>
      </c>
    </row>
    <row r="140" spans="42:103" x14ac:dyDescent="0.25">
      <c r="AQ140" s="6"/>
      <c r="AR140" s="7"/>
      <c r="BX140" s="45" t="s">
        <v>637</v>
      </c>
      <c r="BY140" s="45" t="s">
        <v>3</v>
      </c>
      <c r="BZ140" s="45" t="s">
        <v>58</v>
      </c>
      <c r="CA140" s="45">
        <v>46177</v>
      </c>
      <c r="CB140" s="45">
        <v>1</v>
      </c>
      <c r="CC140" s="45">
        <v>1</v>
      </c>
      <c r="CD140" s="45"/>
      <c r="CE140" s="45">
        <v>1</v>
      </c>
      <c r="CF140" s="45"/>
      <c r="CG140" s="45">
        <v>2.7777777777777778E-4</v>
      </c>
      <c r="CH140" s="45">
        <v>2.7777777777777778E-4</v>
      </c>
      <c r="CI140">
        <v>0.23629629629629631</v>
      </c>
      <c r="CJ140">
        <v>0.10640046296296296</v>
      </c>
      <c r="CK140">
        <v>129</v>
      </c>
      <c r="CL140">
        <v>289</v>
      </c>
      <c r="CM140">
        <v>18</v>
      </c>
      <c r="CN140">
        <v>1.8333333329999999</v>
      </c>
      <c r="CO140">
        <v>24644</v>
      </c>
      <c r="CP140">
        <v>0.13950000000000001</v>
      </c>
      <c r="CQ140">
        <v>1</v>
      </c>
      <c r="CR140">
        <v>5.5599999999999997E-2</v>
      </c>
      <c r="CS140">
        <v>1350</v>
      </c>
      <c r="CT140">
        <v>1350</v>
      </c>
      <c r="CX140">
        <v>94</v>
      </c>
    </row>
    <row r="141" spans="42:103" x14ac:dyDescent="0.25">
      <c r="AQ141" s="6"/>
      <c r="AR141" s="7"/>
      <c r="BX141" s="45" t="s">
        <v>637</v>
      </c>
      <c r="BY141" s="45" t="s">
        <v>3</v>
      </c>
      <c r="BZ141" s="45" t="s">
        <v>58</v>
      </c>
      <c r="CA141" s="45">
        <v>46178</v>
      </c>
      <c r="CB141" s="45">
        <v>1</v>
      </c>
      <c r="CC141" s="45">
        <v>1</v>
      </c>
      <c r="CD141" s="45"/>
      <c r="CE141" s="45">
        <v>1</v>
      </c>
      <c r="CF141" s="45"/>
      <c r="CG141" s="45">
        <v>3.4722222222222222E-5</v>
      </c>
      <c r="CH141" s="45">
        <v>3.4722222222222222E-5</v>
      </c>
      <c r="CI141">
        <v>0.14689814814814814</v>
      </c>
      <c r="CJ141">
        <v>5.0405092592592592E-2</v>
      </c>
      <c r="CK141">
        <v>22</v>
      </c>
      <c r="CL141">
        <v>58</v>
      </c>
      <c r="CM141">
        <v>3</v>
      </c>
      <c r="CN141">
        <v>2</v>
      </c>
      <c r="CO141">
        <v>46916</v>
      </c>
      <c r="CP141">
        <v>0.13639999999999999</v>
      </c>
      <c r="CX141">
        <v>92</v>
      </c>
    </row>
    <row r="142" spans="42:103" x14ac:dyDescent="0.25">
      <c r="AQ142" s="6"/>
      <c r="AR142" s="7"/>
      <c r="BX142" s="45" t="s">
        <v>637</v>
      </c>
      <c r="BY142" s="45" t="s">
        <v>3</v>
      </c>
      <c r="BZ142" s="45" t="s">
        <v>60</v>
      </c>
      <c r="CA142" s="45">
        <v>46174</v>
      </c>
      <c r="CB142" s="45">
        <v>1</v>
      </c>
      <c r="CC142" s="45">
        <v>1</v>
      </c>
      <c r="CD142" s="45"/>
      <c r="CE142" s="45">
        <v>1</v>
      </c>
      <c r="CF142" s="45"/>
      <c r="CG142" s="45">
        <v>1.7361111111111112E-4</v>
      </c>
      <c r="CH142" s="45">
        <v>1.7361111111111112E-4</v>
      </c>
      <c r="CI142">
        <v>0.24163194444444444</v>
      </c>
      <c r="CJ142">
        <v>5.5983796296296295E-2</v>
      </c>
      <c r="CK142">
        <v>137</v>
      </c>
      <c r="CL142">
        <v>212</v>
      </c>
      <c r="CM142">
        <v>32</v>
      </c>
      <c r="CN142">
        <v>1.8125</v>
      </c>
      <c r="CO142">
        <v>14079</v>
      </c>
      <c r="CP142">
        <v>0.2336</v>
      </c>
      <c r="CQ142">
        <v>4</v>
      </c>
      <c r="CR142">
        <v>0.125</v>
      </c>
      <c r="CS142">
        <v>3000</v>
      </c>
      <c r="CT142">
        <v>750</v>
      </c>
      <c r="CU142">
        <v>800</v>
      </c>
      <c r="CV142">
        <v>0.26669999999999999</v>
      </c>
      <c r="CX142">
        <v>66</v>
      </c>
      <c r="CY142">
        <v>800</v>
      </c>
    </row>
    <row r="143" spans="42:103" x14ac:dyDescent="0.25">
      <c r="AQ143" s="6"/>
      <c r="AR143" s="7"/>
      <c r="BX143" s="45" t="s">
        <v>637</v>
      </c>
      <c r="BY143" s="45" t="s">
        <v>3</v>
      </c>
      <c r="BZ143" s="45" t="s">
        <v>60</v>
      </c>
      <c r="CA143" s="45">
        <v>46175</v>
      </c>
      <c r="CB143" s="45">
        <v>1</v>
      </c>
      <c r="CC143" s="45">
        <v>1</v>
      </c>
      <c r="CD143" s="45"/>
      <c r="CE143" s="45">
        <v>1</v>
      </c>
      <c r="CF143" s="45"/>
      <c r="CG143" s="45">
        <v>1.5046296296296297E-4</v>
      </c>
      <c r="CH143" s="45">
        <v>1.5046296296296297E-4</v>
      </c>
      <c r="CI143">
        <v>0.25776620370370368</v>
      </c>
      <c r="CJ143">
        <v>6.581018518518518E-2</v>
      </c>
      <c r="CK143">
        <v>149</v>
      </c>
      <c r="CL143">
        <v>223</v>
      </c>
      <c r="CM143">
        <v>17</v>
      </c>
      <c r="CN143">
        <v>2.0588235290000001</v>
      </c>
      <c r="CO143">
        <v>45071</v>
      </c>
      <c r="CP143">
        <v>0.11409999999999999</v>
      </c>
      <c r="CQ143">
        <v>1</v>
      </c>
      <c r="CR143">
        <v>5.8799999999999998E-2</v>
      </c>
      <c r="CS143">
        <v>11256</v>
      </c>
      <c r="CT143">
        <v>11256</v>
      </c>
      <c r="CU143">
        <v>11256</v>
      </c>
      <c r="CV143">
        <v>1</v>
      </c>
      <c r="CW143">
        <v>0.16270000000000001</v>
      </c>
      <c r="CX143">
        <v>84</v>
      </c>
      <c r="CY143">
        <v>11256</v>
      </c>
    </row>
    <row r="144" spans="42:103" x14ac:dyDescent="0.25">
      <c r="AQ144" s="6"/>
      <c r="AR144" s="7"/>
      <c r="BX144" s="45" t="s">
        <v>637</v>
      </c>
      <c r="BY144" s="45" t="s">
        <v>3</v>
      </c>
      <c r="BZ144" s="45" t="s">
        <v>60</v>
      </c>
      <c r="CA144" s="45">
        <v>46176</v>
      </c>
      <c r="CB144" s="45">
        <v>1</v>
      </c>
      <c r="CC144" s="45">
        <v>1</v>
      </c>
      <c r="CD144" s="45"/>
      <c r="CE144" s="45">
        <v>1</v>
      </c>
      <c r="CF144" s="45"/>
      <c r="CG144" s="45">
        <v>1.3888888888888889E-4</v>
      </c>
      <c r="CH144" s="45">
        <v>1.3888888888888889E-4</v>
      </c>
      <c r="CI144">
        <v>0.28434027777777776</v>
      </c>
      <c r="CJ144">
        <v>6.8043981481481483E-2</v>
      </c>
      <c r="CK144">
        <v>182</v>
      </c>
      <c r="CL144">
        <v>252</v>
      </c>
      <c r="CM144">
        <v>13</v>
      </c>
      <c r="CN144">
        <v>2.307692308</v>
      </c>
      <c r="CO144">
        <v>28768</v>
      </c>
      <c r="CP144">
        <v>7.1400000000000005E-2</v>
      </c>
      <c r="CQ144">
        <v>1</v>
      </c>
      <c r="CR144">
        <v>7.6899999999999996E-2</v>
      </c>
      <c r="CS144">
        <v>600</v>
      </c>
      <c r="CT144">
        <v>600</v>
      </c>
      <c r="CX144">
        <v>78</v>
      </c>
    </row>
    <row r="145" spans="44:103" x14ac:dyDescent="0.25">
      <c r="AR145" s="7"/>
      <c r="BX145" s="45" t="s">
        <v>637</v>
      </c>
      <c r="BY145" s="45" t="s">
        <v>3</v>
      </c>
      <c r="BZ145" s="45" t="s">
        <v>60</v>
      </c>
      <c r="CA145" s="45">
        <v>46177</v>
      </c>
      <c r="CB145" s="45">
        <v>1</v>
      </c>
      <c r="CC145" s="45">
        <v>1</v>
      </c>
      <c r="CD145" s="45"/>
      <c r="CE145" s="45">
        <v>1</v>
      </c>
      <c r="CF145" s="45"/>
      <c r="CG145" s="45">
        <v>3.4722222222222222E-5</v>
      </c>
      <c r="CH145" s="45">
        <v>3.4722222222222222E-5</v>
      </c>
      <c r="CI145">
        <v>0.25480324074074073</v>
      </c>
      <c r="CJ145">
        <v>6.2280092592592595E-2</v>
      </c>
      <c r="CK145">
        <v>230</v>
      </c>
      <c r="CL145">
        <v>317</v>
      </c>
      <c r="CM145">
        <v>8</v>
      </c>
      <c r="CN145">
        <v>1.625</v>
      </c>
      <c r="CO145">
        <v>17414</v>
      </c>
      <c r="CP145">
        <v>3.4799999999999998E-2</v>
      </c>
      <c r="CX145">
        <v>84</v>
      </c>
    </row>
    <row r="146" spans="44:103" x14ac:dyDescent="0.25">
      <c r="AR146" s="7"/>
      <c r="BX146" s="45" t="s">
        <v>637</v>
      </c>
      <c r="BY146" s="45" t="s">
        <v>3</v>
      </c>
      <c r="BZ146" s="45" t="s">
        <v>60</v>
      </c>
      <c r="CA146" s="45">
        <v>46178</v>
      </c>
      <c r="CB146" s="45">
        <v>1</v>
      </c>
      <c r="CC146" s="45">
        <v>1</v>
      </c>
      <c r="CD146" s="45"/>
      <c r="CE146" s="45">
        <v>1</v>
      </c>
      <c r="CF146" s="45"/>
      <c r="CG146" s="45">
        <v>5.7870370370370373E-5</v>
      </c>
      <c r="CH146" s="45">
        <v>5.7870370370370373E-5</v>
      </c>
      <c r="CI146">
        <v>0.13995370370370369</v>
      </c>
      <c r="CJ146">
        <v>4.1087962962962965E-2</v>
      </c>
      <c r="CK146">
        <v>55</v>
      </c>
      <c r="CL146">
        <v>81</v>
      </c>
      <c r="CM146">
        <v>5</v>
      </c>
      <c r="CN146">
        <v>1.2</v>
      </c>
      <c r="CO146">
        <v>12199</v>
      </c>
      <c r="CP146">
        <v>9.0899999999999995E-2</v>
      </c>
      <c r="CX146">
        <v>92</v>
      </c>
    </row>
    <row r="147" spans="44:103" x14ac:dyDescent="0.25">
      <c r="AR147" s="7"/>
      <c r="BX147" s="45" t="s">
        <v>637</v>
      </c>
      <c r="BY147" s="45" t="s">
        <v>3</v>
      </c>
      <c r="BZ147" s="45" t="s">
        <v>85</v>
      </c>
      <c r="CA147" s="45">
        <v>46174</v>
      </c>
      <c r="CB147" s="45">
        <v>1</v>
      </c>
      <c r="CC147" s="45">
        <v>1</v>
      </c>
      <c r="CD147" s="45"/>
      <c r="CE147" s="45">
        <v>1</v>
      </c>
      <c r="CF147" s="45"/>
      <c r="CG147" s="45">
        <v>0</v>
      </c>
      <c r="CH147" s="45">
        <v>0</v>
      </c>
      <c r="CI147">
        <v>0.27071759259259259</v>
      </c>
      <c r="CJ147">
        <v>5.9050925925925923E-2</v>
      </c>
      <c r="CK147">
        <v>66</v>
      </c>
      <c r="CL147">
        <v>115</v>
      </c>
      <c r="CM147">
        <v>41</v>
      </c>
      <c r="CN147">
        <v>1.951219512</v>
      </c>
      <c r="CO147">
        <v>22822</v>
      </c>
      <c r="CP147">
        <v>0.62119999999999997</v>
      </c>
      <c r="CQ147">
        <v>10</v>
      </c>
      <c r="CR147">
        <v>0.24390000000000001</v>
      </c>
      <c r="CS147">
        <v>13558</v>
      </c>
      <c r="CT147">
        <v>1356</v>
      </c>
      <c r="CU147">
        <v>5578</v>
      </c>
      <c r="CV147">
        <v>0.41139999999999999</v>
      </c>
      <c r="CW147">
        <v>0.1439</v>
      </c>
      <c r="CX147">
        <v>88</v>
      </c>
      <c r="CY147">
        <v>1395</v>
      </c>
    </row>
    <row r="148" spans="44:103" x14ac:dyDescent="0.25">
      <c r="AR148" s="7"/>
      <c r="BX148" s="45" t="s">
        <v>637</v>
      </c>
      <c r="BY148" s="45" t="s">
        <v>3</v>
      </c>
      <c r="BZ148" s="45" t="s">
        <v>85</v>
      </c>
      <c r="CA148" s="45">
        <v>46175</v>
      </c>
      <c r="CB148" s="45">
        <v>1</v>
      </c>
      <c r="CC148" s="45">
        <v>1</v>
      </c>
      <c r="CD148" s="45"/>
      <c r="CE148" s="45">
        <v>1</v>
      </c>
      <c r="CF148" s="45"/>
      <c r="CG148" s="45">
        <v>0</v>
      </c>
      <c r="CH148" s="45">
        <v>0</v>
      </c>
      <c r="CI148">
        <v>0.27620370370370373</v>
      </c>
      <c r="CJ148">
        <v>7.1886574074074075E-2</v>
      </c>
      <c r="CK148">
        <v>80</v>
      </c>
      <c r="CL148">
        <v>164</v>
      </c>
      <c r="CM148">
        <v>24</v>
      </c>
      <c r="CN148">
        <v>1.9583333329999999</v>
      </c>
      <c r="CO148">
        <v>32049</v>
      </c>
      <c r="CP148">
        <v>0.3</v>
      </c>
      <c r="CQ148">
        <v>3</v>
      </c>
      <c r="CR148">
        <v>0.125</v>
      </c>
      <c r="CS148">
        <v>1219</v>
      </c>
      <c r="CT148">
        <v>406</v>
      </c>
      <c r="CU148">
        <v>1006</v>
      </c>
      <c r="CV148">
        <v>0.82530000000000003</v>
      </c>
      <c r="CW148">
        <v>0.64180000000000004</v>
      </c>
      <c r="CX148">
        <v>82</v>
      </c>
      <c r="CY148">
        <v>503</v>
      </c>
    </row>
    <row r="149" spans="44:103" x14ac:dyDescent="0.25">
      <c r="AR149" s="7"/>
      <c r="BX149" s="45" t="s">
        <v>637</v>
      </c>
      <c r="BY149" s="45" t="s">
        <v>3</v>
      </c>
      <c r="BZ149" s="45" t="s">
        <v>85</v>
      </c>
      <c r="CA149" s="45">
        <v>46176</v>
      </c>
      <c r="CB149" s="45">
        <v>1</v>
      </c>
      <c r="CC149" s="45">
        <v>1</v>
      </c>
      <c r="CD149" s="45"/>
      <c r="CE149" s="45">
        <v>1</v>
      </c>
      <c r="CF149" s="45"/>
      <c r="CG149" s="45">
        <v>2.2337962962962962E-3</v>
      </c>
      <c r="CH149" s="45">
        <v>2.2337962962962962E-3</v>
      </c>
      <c r="CI149">
        <v>0.30042824074074076</v>
      </c>
      <c r="CJ149">
        <v>8.1655092592592599E-2</v>
      </c>
      <c r="CK149">
        <v>100</v>
      </c>
      <c r="CL149">
        <v>220</v>
      </c>
      <c r="CM149">
        <v>49</v>
      </c>
      <c r="CN149">
        <v>1.7959183670000001</v>
      </c>
      <c r="CO149">
        <v>22391</v>
      </c>
      <c r="CP149">
        <v>0.49</v>
      </c>
      <c r="CQ149">
        <v>2</v>
      </c>
      <c r="CR149">
        <v>4.0800000000000003E-2</v>
      </c>
      <c r="CS149">
        <v>345</v>
      </c>
      <c r="CT149">
        <v>173</v>
      </c>
      <c r="CU149">
        <v>250</v>
      </c>
      <c r="CV149">
        <v>0.72460000000000002</v>
      </c>
      <c r="CW149">
        <v>0.41089999999999999</v>
      </c>
      <c r="CX149">
        <v>78</v>
      </c>
      <c r="CY149">
        <v>250</v>
      </c>
    </row>
    <row r="150" spans="44:103" x14ac:dyDescent="0.25">
      <c r="AR150" s="7"/>
      <c r="BX150" s="45" t="s">
        <v>637</v>
      </c>
      <c r="BY150" s="45" t="s">
        <v>3</v>
      </c>
      <c r="BZ150" s="45" t="s">
        <v>85</v>
      </c>
      <c r="CA150" s="45">
        <v>46177</v>
      </c>
      <c r="CB150" s="45">
        <v>1</v>
      </c>
      <c r="CC150" s="45">
        <v>1</v>
      </c>
      <c r="CD150" s="45"/>
      <c r="CE150" s="45">
        <v>1</v>
      </c>
      <c r="CF150" s="45"/>
      <c r="CG150" s="45">
        <v>4.0509259259259258E-4</v>
      </c>
      <c r="CH150" s="45">
        <v>4.0509259259259258E-4</v>
      </c>
      <c r="CI150">
        <v>0.27329861111111109</v>
      </c>
      <c r="CJ150">
        <v>7.2523148148148142E-2</v>
      </c>
      <c r="CK150">
        <v>103</v>
      </c>
      <c r="CL150">
        <v>224</v>
      </c>
      <c r="CM150">
        <v>38</v>
      </c>
      <c r="CN150">
        <v>1.447368421</v>
      </c>
      <c r="CO150">
        <v>22759</v>
      </c>
      <c r="CP150">
        <v>0.36890000000000001</v>
      </c>
      <c r="CX150">
        <v>84</v>
      </c>
    </row>
    <row r="151" spans="44:103" x14ac:dyDescent="0.25">
      <c r="AR151" s="7"/>
      <c r="BX151" s="45" t="s">
        <v>637</v>
      </c>
      <c r="BY151" s="45" t="s">
        <v>3</v>
      </c>
      <c r="BZ151" s="45" t="s">
        <v>85</v>
      </c>
      <c r="CA151" s="45">
        <v>46178</v>
      </c>
      <c r="CB151" s="45">
        <v>1</v>
      </c>
      <c r="CC151" s="45">
        <v>1</v>
      </c>
      <c r="CD151" s="45"/>
      <c r="CE151" s="45">
        <v>1</v>
      </c>
      <c r="CF151" s="45"/>
      <c r="CG151" s="45">
        <v>2.0833333333333335E-4</v>
      </c>
      <c r="CH151" s="45">
        <v>2.0833333333333335E-4</v>
      </c>
      <c r="CI151">
        <v>0.13806712962962964</v>
      </c>
      <c r="CJ151">
        <v>5.6689814814814818E-2</v>
      </c>
      <c r="CK151">
        <v>20</v>
      </c>
      <c r="CL151">
        <v>35</v>
      </c>
      <c r="CM151">
        <v>8</v>
      </c>
      <c r="CN151">
        <v>1.125</v>
      </c>
      <c r="CO151">
        <v>24163</v>
      </c>
      <c r="CP151">
        <v>0.4</v>
      </c>
      <c r="CX151">
        <v>92</v>
      </c>
    </row>
    <row r="152" spans="44:103" x14ac:dyDescent="0.25">
      <c r="AR152" s="7"/>
      <c r="BX152" s="45" t="s">
        <v>637</v>
      </c>
      <c r="BY152" s="45" t="s">
        <v>3</v>
      </c>
      <c r="BZ152" s="45" t="s">
        <v>22</v>
      </c>
      <c r="CA152" s="45">
        <v>46178</v>
      </c>
      <c r="CB152" s="45">
        <v>1</v>
      </c>
      <c r="CC152" s="45">
        <v>1</v>
      </c>
      <c r="CD152" s="45"/>
      <c r="CE152" s="45">
        <v>1</v>
      </c>
      <c r="CF152" s="45"/>
      <c r="CG152" s="45">
        <v>1.1574074074074073E-5</v>
      </c>
      <c r="CH152" s="45">
        <v>1.1574074074074073E-5</v>
      </c>
      <c r="CI152">
        <v>0.13609953703703703</v>
      </c>
      <c r="CJ152">
        <v>4.6782407407407404E-2</v>
      </c>
      <c r="CK152">
        <v>34</v>
      </c>
      <c r="CL152">
        <v>43</v>
      </c>
      <c r="CM152">
        <v>7</v>
      </c>
      <c r="CN152">
        <v>1.2857142859999999</v>
      </c>
      <c r="CO152">
        <v>26251</v>
      </c>
      <c r="CP152">
        <v>0.2059</v>
      </c>
      <c r="CX152">
        <v>92</v>
      </c>
    </row>
    <row r="153" spans="44:103" x14ac:dyDescent="0.25">
      <c r="AR153" s="7"/>
      <c r="BX153" s="45" t="s">
        <v>637</v>
      </c>
      <c r="BY153" s="45" t="s">
        <v>3</v>
      </c>
      <c r="BZ153" s="45" t="s">
        <v>493</v>
      </c>
      <c r="CA153" s="45">
        <v>46174</v>
      </c>
      <c r="CB153" s="45">
        <v>1</v>
      </c>
      <c r="CC153" s="45">
        <v>1</v>
      </c>
      <c r="CD153" s="45"/>
      <c r="CE153" s="45">
        <v>1</v>
      </c>
      <c r="CF153" s="45"/>
      <c r="CG153" s="45">
        <v>0</v>
      </c>
      <c r="CH153" s="45">
        <v>0</v>
      </c>
      <c r="CI153">
        <v>0.2711689814814815</v>
      </c>
      <c r="CJ153">
        <v>6.4479166666666671E-2</v>
      </c>
      <c r="CK153">
        <v>152</v>
      </c>
      <c r="CL153">
        <v>226</v>
      </c>
      <c r="CM153">
        <v>44</v>
      </c>
      <c r="CN153">
        <v>1.75</v>
      </c>
      <c r="CO153">
        <v>13493</v>
      </c>
      <c r="CP153">
        <v>0.28949999999999998</v>
      </c>
      <c r="CQ153">
        <v>10</v>
      </c>
      <c r="CR153">
        <v>0.2273</v>
      </c>
      <c r="CS153">
        <v>6248</v>
      </c>
      <c r="CT153">
        <v>625</v>
      </c>
      <c r="CX153">
        <v>62</v>
      </c>
    </row>
    <row r="154" spans="44:103" x14ac:dyDescent="0.25">
      <c r="AR154" s="7"/>
      <c r="BX154" s="45" t="s">
        <v>637</v>
      </c>
      <c r="BY154" s="45" t="s">
        <v>3</v>
      </c>
      <c r="BZ154" s="45" t="s">
        <v>493</v>
      </c>
      <c r="CA154" s="45">
        <v>46175</v>
      </c>
      <c r="CB154" s="45">
        <v>1</v>
      </c>
      <c r="CC154" s="45">
        <v>1</v>
      </c>
      <c r="CD154" s="45"/>
      <c r="CE154" s="45">
        <v>1</v>
      </c>
      <c r="CF154" s="45"/>
      <c r="CG154" s="45">
        <v>0</v>
      </c>
      <c r="CH154" s="45">
        <v>0</v>
      </c>
      <c r="CI154">
        <v>0.27223379629629629</v>
      </c>
      <c r="CJ154">
        <v>6.7326388888888894E-2</v>
      </c>
      <c r="CK154">
        <v>159</v>
      </c>
      <c r="CL154">
        <v>254</v>
      </c>
      <c r="CM154">
        <v>42</v>
      </c>
      <c r="CN154">
        <v>1.7142857140000001</v>
      </c>
      <c r="CO154">
        <v>18995</v>
      </c>
      <c r="CP154">
        <v>0.26419999999999999</v>
      </c>
      <c r="CQ154">
        <v>3</v>
      </c>
      <c r="CR154">
        <v>7.1400000000000005E-2</v>
      </c>
      <c r="CS154">
        <v>2920</v>
      </c>
      <c r="CT154">
        <v>973</v>
      </c>
      <c r="CU154">
        <v>1730</v>
      </c>
      <c r="CV154">
        <v>0.59250000000000003</v>
      </c>
      <c r="CW154">
        <v>0.1134</v>
      </c>
      <c r="CX154">
        <v>62</v>
      </c>
      <c r="CY154">
        <v>1730</v>
      </c>
    </row>
    <row r="155" spans="44:103" x14ac:dyDescent="0.25">
      <c r="AR155" s="7"/>
      <c r="BX155" s="45" t="s">
        <v>637</v>
      </c>
      <c r="BY155" s="45" t="s">
        <v>3</v>
      </c>
      <c r="BZ155" s="45" t="s">
        <v>493</v>
      </c>
      <c r="CA155" s="45">
        <v>46176</v>
      </c>
      <c r="CB155" s="45">
        <v>1</v>
      </c>
      <c r="CC155" s="45">
        <v>1</v>
      </c>
      <c r="CD155" s="45"/>
      <c r="CE155" s="45">
        <v>1</v>
      </c>
      <c r="CF155" s="45"/>
      <c r="CG155" s="45">
        <v>0</v>
      </c>
      <c r="CH155" s="45">
        <v>0</v>
      </c>
      <c r="CI155">
        <v>0.29599537037037038</v>
      </c>
      <c r="CJ155">
        <v>7.9328703703703707E-2</v>
      </c>
      <c r="CK155">
        <v>154</v>
      </c>
      <c r="CL155">
        <v>234</v>
      </c>
      <c r="CM155">
        <v>30</v>
      </c>
      <c r="CN155">
        <v>2.0666666669999998</v>
      </c>
      <c r="CO155">
        <v>19762</v>
      </c>
      <c r="CP155">
        <v>0.1948</v>
      </c>
      <c r="CQ155">
        <v>2</v>
      </c>
      <c r="CR155">
        <v>6.6699999999999995E-2</v>
      </c>
      <c r="CS155">
        <v>5680</v>
      </c>
      <c r="CT155">
        <v>2840</v>
      </c>
      <c r="CU155">
        <v>5680</v>
      </c>
      <c r="CV155">
        <v>1</v>
      </c>
      <c r="CW155">
        <v>0.1002</v>
      </c>
      <c r="CX155">
        <v>90</v>
      </c>
      <c r="CY155">
        <v>2840</v>
      </c>
    </row>
    <row r="156" spans="44:103" x14ac:dyDescent="0.25">
      <c r="AR156" s="7"/>
      <c r="BX156" s="45" t="s">
        <v>637</v>
      </c>
      <c r="BY156" s="45" t="s">
        <v>3</v>
      </c>
      <c r="BZ156" s="45" t="s">
        <v>493</v>
      </c>
      <c r="CA156" s="45">
        <v>46177</v>
      </c>
      <c r="CB156" s="45">
        <v>1</v>
      </c>
      <c r="CC156" s="45">
        <v>1</v>
      </c>
      <c r="CD156" s="45"/>
      <c r="CE156" s="45">
        <v>1</v>
      </c>
      <c r="CF156" s="45"/>
      <c r="CG156" s="45">
        <v>1.0416666666666667E-4</v>
      </c>
      <c r="CH156" s="45">
        <v>1.0416666666666667E-4</v>
      </c>
      <c r="CI156">
        <v>0.27917824074074077</v>
      </c>
      <c r="CJ156">
        <v>6.2268518518518522E-2</v>
      </c>
      <c r="CK156">
        <v>108</v>
      </c>
      <c r="CL156">
        <v>209</v>
      </c>
      <c r="CM156">
        <v>19</v>
      </c>
      <c r="CN156">
        <v>2.2105263160000002</v>
      </c>
      <c r="CO156">
        <v>23568</v>
      </c>
      <c r="CP156">
        <v>0.1759</v>
      </c>
      <c r="CQ156">
        <v>2</v>
      </c>
      <c r="CR156">
        <v>0.1053</v>
      </c>
      <c r="CS156">
        <v>1175</v>
      </c>
      <c r="CT156">
        <v>588</v>
      </c>
      <c r="CX156">
        <v>98</v>
      </c>
    </row>
    <row r="157" spans="44:103" x14ac:dyDescent="0.25">
      <c r="AR157" s="7"/>
      <c r="BX157" s="45" t="s">
        <v>637</v>
      </c>
      <c r="BY157" s="45" t="s">
        <v>3</v>
      </c>
      <c r="BZ157" s="45" t="s">
        <v>493</v>
      </c>
      <c r="CA157" s="45">
        <v>46178</v>
      </c>
      <c r="CB157" s="45">
        <v>1</v>
      </c>
      <c r="CC157" s="45">
        <v>1</v>
      </c>
      <c r="CD157" s="45"/>
      <c r="CE157" s="45">
        <v>1</v>
      </c>
      <c r="CF157" s="45"/>
      <c r="CG157" s="45">
        <v>0</v>
      </c>
      <c r="CH157" s="45">
        <v>0</v>
      </c>
      <c r="CI157">
        <v>0.14563657407407407</v>
      </c>
      <c r="CJ157">
        <v>4.3900462962962961E-2</v>
      </c>
      <c r="CK157">
        <v>26</v>
      </c>
      <c r="CL157">
        <v>45</v>
      </c>
      <c r="CM157">
        <v>14</v>
      </c>
      <c r="CN157">
        <v>1.2142857140000001</v>
      </c>
      <c r="CO157">
        <v>11365</v>
      </c>
      <c r="CP157">
        <v>0.53849999999999998</v>
      </c>
      <c r="CQ157">
        <v>1</v>
      </c>
      <c r="CR157">
        <v>7.1400000000000005E-2</v>
      </c>
      <c r="CS157">
        <v>4200</v>
      </c>
      <c r="CT157">
        <v>4200</v>
      </c>
      <c r="CX157">
        <v>94</v>
      </c>
    </row>
    <row r="158" spans="44:103" x14ac:dyDescent="0.25">
      <c r="AR158" s="7"/>
      <c r="BX158" s="45" t="s">
        <v>637</v>
      </c>
      <c r="BY158" s="45" t="s">
        <v>3</v>
      </c>
      <c r="BZ158" s="45" t="s">
        <v>32</v>
      </c>
      <c r="CA158" s="45">
        <v>46174</v>
      </c>
      <c r="CB158" s="45">
        <v>1</v>
      </c>
      <c r="CC158" s="45">
        <v>1</v>
      </c>
      <c r="CD158" s="45"/>
      <c r="CE158" s="45">
        <v>1</v>
      </c>
      <c r="CF158" s="45"/>
      <c r="CG158" s="45">
        <v>1.6203703703703703E-4</v>
      </c>
      <c r="CH158" s="45">
        <v>1.6203703703703703E-4</v>
      </c>
      <c r="CI158">
        <v>0.24380787037037038</v>
      </c>
      <c r="CJ158">
        <v>9.4328703703703706E-2</v>
      </c>
      <c r="CK158">
        <v>119</v>
      </c>
      <c r="CL158">
        <v>215</v>
      </c>
      <c r="CM158">
        <v>46</v>
      </c>
      <c r="CN158">
        <v>1.608695652</v>
      </c>
      <c r="CO158">
        <v>29927</v>
      </c>
      <c r="CP158">
        <v>0.3866</v>
      </c>
      <c r="CQ158">
        <v>8</v>
      </c>
      <c r="CR158">
        <v>0.1739</v>
      </c>
      <c r="CS158">
        <v>3774</v>
      </c>
      <c r="CT158">
        <v>472</v>
      </c>
      <c r="CX158">
        <v>62</v>
      </c>
    </row>
    <row r="159" spans="44:103" x14ac:dyDescent="0.25">
      <c r="AR159" s="7"/>
      <c r="BX159" s="45" t="s">
        <v>637</v>
      </c>
      <c r="BY159" s="45" t="s">
        <v>3</v>
      </c>
      <c r="BZ159" s="45" t="s">
        <v>32</v>
      </c>
      <c r="CA159" s="45">
        <v>46175</v>
      </c>
      <c r="CB159" s="45">
        <v>1</v>
      </c>
      <c r="CC159" s="45">
        <v>1</v>
      </c>
      <c r="CD159" s="45"/>
      <c r="CE159" s="45">
        <v>1</v>
      </c>
      <c r="CF159" s="45"/>
      <c r="CG159" s="45">
        <v>1.3888888888888889E-4</v>
      </c>
      <c r="CH159" s="45">
        <v>1.3888888888888889E-4</v>
      </c>
      <c r="CI159">
        <v>0.24503472222222222</v>
      </c>
      <c r="CJ159">
        <v>8.6249999999999993E-2</v>
      </c>
      <c r="CK159">
        <v>112</v>
      </c>
      <c r="CL159">
        <v>210</v>
      </c>
      <c r="CM159">
        <v>25</v>
      </c>
      <c r="CN159">
        <v>1.64</v>
      </c>
      <c r="CO159">
        <v>45440</v>
      </c>
      <c r="CP159">
        <v>0.22320000000000001</v>
      </c>
      <c r="CX159">
        <v>38</v>
      </c>
    </row>
    <row r="160" spans="44:103" x14ac:dyDescent="0.25">
      <c r="AR160" s="7"/>
      <c r="BX160" s="45" t="s">
        <v>637</v>
      </c>
      <c r="BY160" s="45" t="s">
        <v>3</v>
      </c>
      <c r="BZ160" s="45" t="s">
        <v>32</v>
      </c>
      <c r="CA160" s="45">
        <v>46177</v>
      </c>
      <c r="CB160" s="45">
        <v>1</v>
      </c>
      <c r="CC160" s="45">
        <v>1</v>
      </c>
      <c r="CD160" s="45"/>
      <c r="CE160" s="45">
        <v>1</v>
      </c>
      <c r="CF160" s="45"/>
      <c r="CG160" s="45">
        <v>3.1250000000000001E-4</v>
      </c>
      <c r="CH160" s="45">
        <v>3.1250000000000001E-4</v>
      </c>
      <c r="CI160">
        <v>0.2492361111111111</v>
      </c>
      <c r="CJ160">
        <v>8.5555555555555551E-2</v>
      </c>
      <c r="CK160">
        <v>105</v>
      </c>
      <c r="CL160">
        <v>221</v>
      </c>
      <c r="CM160">
        <v>17</v>
      </c>
      <c r="CN160">
        <v>1.705882353</v>
      </c>
      <c r="CO160">
        <v>31799</v>
      </c>
      <c r="CP160">
        <v>0.16189999999999999</v>
      </c>
      <c r="CQ160">
        <v>1</v>
      </c>
      <c r="CR160">
        <v>5.8799999999999998E-2</v>
      </c>
      <c r="CS160">
        <v>5000</v>
      </c>
      <c r="CT160">
        <v>5000</v>
      </c>
      <c r="CX160">
        <v>94</v>
      </c>
    </row>
    <row r="161" spans="44:103" x14ac:dyDescent="0.25">
      <c r="AR161" s="7"/>
      <c r="BX161" s="45" t="s">
        <v>637</v>
      </c>
      <c r="BY161" s="45" t="s">
        <v>3</v>
      </c>
      <c r="BZ161" s="45" t="s">
        <v>32</v>
      </c>
      <c r="CA161" s="45">
        <v>46178</v>
      </c>
      <c r="CB161" s="45">
        <v>1</v>
      </c>
      <c r="CC161" s="45">
        <v>1</v>
      </c>
      <c r="CD161" s="45"/>
      <c r="CE161" s="45">
        <v>1</v>
      </c>
      <c r="CF161" s="45"/>
      <c r="CG161" s="45">
        <v>3.0092592592592595E-4</v>
      </c>
      <c r="CH161" s="45">
        <v>3.0092592592592595E-4</v>
      </c>
      <c r="CI161">
        <v>0.12981481481481483</v>
      </c>
      <c r="CJ161">
        <v>4.9085648148148149E-2</v>
      </c>
      <c r="CK161">
        <v>17</v>
      </c>
      <c r="CL161">
        <v>39</v>
      </c>
      <c r="CM161">
        <v>9</v>
      </c>
      <c r="CN161">
        <v>1.111111111</v>
      </c>
      <c r="CO161">
        <v>21200</v>
      </c>
      <c r="CP161">
        <v>0.52939999999999998</v>
      </c>
      <c r="CX161">
        <v>92</v>
      </c>
    </row>
    <row r="162" spans="44:103" x14ac:dyDescent="0.25">
      <c r="AR162" s="7"/>
      <c r="BX162" s="45" t="s">
        <v>637</v>
      </c>
      <c r="BY162" s="45" t="s">
        <v>3</v>
      </c>
      <c r="BZ162" s="45" t="s">
        <v>42</v>
      </c>
      <c r="CA162" s="45">
        <v>46178</v>
      </c>
      <c r="CB162" s="45">
        <v>1</v>
      </c>
      <c r="CC162" s="45">
        <v>1</v>
      </c>
      <c r="CD162" s="45"/>
      <c r="CE162" s="45">
        <v>1</v>
      </c>
      <c r="CF162" s="45"/>
      <c r="CG162" s="45">
        <v>4.6296296296296294E-5</v>
      </c>
      <c r="CH162" s="45">
        <v>4.6296296296296294E-5</v>
      </c>
      <c r="CI162">
        <v>0.12876157407407407</v>
      </c>
      <c r="CJ162">
        <v>5.6215277777777781E-2</v>
      </c>
      <c r="CK162">
        <v>23</v>
      </c>
      <c r="CL162">
        <v>30</v>
      </c>
      <c r="CM162">
        <v>4</v>
      </c>
      <c r="CN162">
        <v>1</v>
      </c>
      <c r="CO162">
        <v>14256</v>
      </c>
      <c r="CP162">
        <v>0.1739</v>
      </c>
      <c r="CQ162">
        <v>1</v>
      </c>
      <c r="CR162">
        <v>0.25</v>
      </c>
      <c r="CS162">
        <v>206</v>
      </c>
      <c r="CT162">
        <v>206</v>
      </c>
      <c r="CX162">
        <v>98</v>
      </c>
    </row>
    <row r="163" spans="44:103" x14ac:dyDescent="0.25">
      <c r="AR163" s="7"/>
      <c r="BX163" s="45" t="s">
        <v>637</v>
      </c>
      <c r="BY163" s="45" t="s">
        <v>3</v>
      </c>
      <c r="BZ163" s="45" t="s">
        <v>96</v>
      </c>
      <c r="CA163" s="45">
        <v>46174</v>
      </c>
      <c r="CB163" s="45">
        <v>1</v>
      </c>
      <c r="CC163" s="45">
        <v>1</v>
      </c>
      <c r="CD163" s="45"/>
      <c r="CE163" s="45">
        <v>1</v>
      </c>
      <c r="CF163" s="45"/>
      <c r="CG163" s="45">
        <v>2.2569444444444442E-3</v>
      </c>
      <c r="CH163" s="45">
        <v>2.2569444444444442E-3</v>
      </c>
      <c r="CI163">
        <v>0.26195601851851852</v>
      </c>
      <c r="CJ163">
        <v>7.1840277777777781E-2</v>
      </c>
      <c r="CK163">
        <v>101</v>
      </c>
      <c r="CL163">
        <v>168</v>
      </c>
      <c r="CM163">
        <v>40</v>
      </c>
      <c r="CN163">
        <v>1.625</v>
      </c>
      <c r="CO163">
        <v>16226</v>
      </c>
      <c r="CP163">
        <v>0.39600000000000002</v>
      </c>
      <c r="CQ163">
        <v>10</v>
      </c>
      <c r="CR163">
        <v>0.25</v>
      </c>
      <c r="CS163">
        <v>5180</v>
      </c>
      <c r="CT163">
        <v>518</v>
      </c>
      <c r="CX163">
        <v>74</v>
      </c>
    </row>
    <row r="164" spans="44:103" x14ac:dyDescent="0.25">
      <c r="AR164" s="7"/>
      <c r="BX164" s="45" t="s">
        <v>637</v>
      </c>
      <c r="BY164" s="45" t="s">
        <v>3</v>
      </c>
      <c r="BZ164" s="45" t="s">
        <v>96</v>
      </c>
      <c r="CA164" s="45">
        <v>46175</v>
      </c>
      <c r="CB164" s="45">
        <v>1</v>
      </c>
      <c r="CC164" s="45">
        <v>1</v>
      </c>
      <c r="CD164" s="45"/>
      <c r="CE164" s="45">
        <v>1</v>
      </c>
      <c r="CF164" s="45"/>
      <c r="CG164" s="45">
        <v>0</v>
      </c>
      <c r="CH164" s="45">
        <v>0</v>
      </c>
      <c r="CI164">
        <v>0.25155092592592593</v>
      </c>
      <c r="CJ164">
        <v>8.68287037037037E-2</v>
      </c>
      <c r="CK164">
        <v>93</v>
      </c>
      <c r="CL164">
        <v>182</v>
      </c>
      <c r="CM164">
        <v>23</v>
      </c>
      <c r="CN164">
        <v>1.826086957</v>
      </c>
      <c r="CO164">
        <v>16564</v>
      </c>
      <c r="CP164">
        <v>0.24729999999999999</v>
      </c>
      <c r="CQ164">
        <v>1</v>
      </c>
      <c r="CR164">
        <v>4.3499999999999997E-2</v>
      </c>
      <c r="CS164">
        <v>360</v>
      </c>
      <c r="CT164">
        <v>360</v>
      </c>
      <c r="CX164">
        <v>38</v>
      </c>
    </row>
    <row r="165" spans="44:103" x14ac:dyDescent="0.25">
      <c r="AR165" s="7"/>
      <c r="BX165" s="45" t="s">
        <v>637</v>
      </c>
      <c r="BY165" s="45" t="s">
        <v>3</v>
      </c>
      <c r="BZ165" s="45" t="s">
        <v>96</v>
      </c>
      <c r="CA165" s="45">
        <v>46178</v>
      </c>
      <c r="CB165" s="45">
        <v>1</v>
      </c>
      <c r="CC165" s="45">
        <v>1</v>
      </c>
      <c r="CD165" s="45"/>
      <c r="CE165" s="45">
        <v>1</v>
      </c>
      <c r="CF165" s="45"/>
      <c r="CG165" s="45">
        <v>0</v>
      </c>
      <c r="CH165" s="45">
        <v>0</v>
      </c>
      <c r="CI165">
        <v>0.14850694444444446</v>
      </c>
      <c r="CJ165">
        <v>4.207175925925926E-2</v>
      </c>
      <c r="CK165">
        <v>34</v>
      </c>
      <c r="CL165">
        <v>47</v>
      </c>
      <c r="CM165">
        <v>2</v>
      </c>
      <c r="CN165">
        <v>1</v>
      </c>
      <c r="CO165">
        <v>14895</v>
      </c>
      <c r="CP165">
        <v>5.8799999999999998E-2</v>
      </c>
      <c r="CQ165">
        <v>1</v>
      </c>
      <c r="CR165">
        <v>0.5</v>
      </c>
      <c r="CS165">
        <v>300</v>
      </c>
      <c r="CT165">
        <v>300</v>
      </c>
      <c r="CX165">
        <v>100</v>
      </c>
    </row>
    <row r="166" spans="44:103" x14ac:dyDescent="0.25">
      <c r="AR166" s="7"/>
      <c r="BX166" s="45" t="s">
        <v>637</v>
      </c>
      <c r="BY166" s="45" t="s">
        <v>3</v>
      </c>
      <c r="BZ166" s="45" t="s">
        <v>68</v>
      </c>
      <c r="CA166" s="45">
        <v>46174</v>
      </c>
      <c r="CB166" s="45">
        <v>1</v>
      </c>
      <c r="CC166" s="45">
        <v>1</v>
      </c>
      <c r="CD166" s="45"/>
      <c r="CE166" s="45">
        <v>1</v>
      </c>
      <c r="CF166" s="45"/>
      <c r="CG166" s="45">
        <v>2.7777777777777778E-4</v>
      </c>
      <c r="CH166" s="45">
        <v>2.7777777777777778E-4</v>
      </c>
      <c r="CI166">
        <v>0.17766203703703703</v>
      </c>
      <c r="CJ166">
        <v>9.1921296296296293E-2</v>
      </c>
      <c r="CK166">
        <v>60</v>
      </c>
      <c r="CL166">
        <v>106</v>
      </c>
      <c r="CM166">
        <v>27</v>
      </c>
      <c r="CN166">
        <v>1.7777777779999999</v>
      </c>
      <c r="CO166">
        <v>30200</v>
      </c>
      <c r="CP166">
        <v>0.45</v>
      </c>
      <c r="CQ166">
        <v>11</v>
      </c>
      <c r="CR166">
        <v>0.40739999999999998</v>
      </c>
      <c r="CS166">
        <v>7529</v>
      </c>
      <c r="CT166">
        <v>684</v>
      </c>
      <c r="CU166">
        <v>2020</v>
      </c>
      <c r="CV166">
        <v>0.26829999999999998</v>
      </c>
      <c r="CX166">
        <v>90</v>
      </c>
      <c r="CY166">
        <v>673</v>
      </c>
    </row>
    <row r="167" spans="44:103" x14ac:dyDescent="0.25">
      <c r="AR167" s="7"/>
      <c r="BX167" s="45" t="s">
        <v>637</v>
      </c>
      <c r="BY167" s="45" t="s">
        <v>3</v>
      </c>
      <c r="BZ167" s="45" t="s">
        <v>68</v>
      </c>
      <c r="CA167" s="45">
        <v>46176</v>
      </c>
      <c r="CB167" s="45">
        <v>1</v>
      </c>
      <c r="CC167" s="45">
        <v>1</v>
      </c>
      <c r="CD167" s="45"/>
      <c r="CE167" s="45">
        <v>1</v>
      </c>
      <c r="CF167" s="45"/>
      <c r="CG167" s="45">
        <v>7.1759259259259259E-4</v>
      </c>
      <c r="CH167" s="45">
        <v>7.1759259259259259E-4</v>
      </c>
      <c r="CI167">
        <v>0.2694097222222222</v>
      </c>
      <c r="CJ167">
        <v>8.0601851851851855E-2</v>
      </c>
      <c r="CK167">
        <v>136</v>
      </c>
      <c r="CL167">
        <v>250</v>
      </c>
      <c r="CM167">
        <v>20</v>
      </c>
      <c r="CN167">
        <v>1.25</v>
      </c>
      <c r="CO167">
        <v>23659</v>
      </c>
      <c r="CP167">
        <v>0.14710000000000001</v>
      </c>
      <c r="CX167">
        <v>56</v>
      </c>
    </row>
    <row r="168" spans="44:103" x14ac:dyDescent="0.25">
      <c r="AR168" s="7"/>
      <c r="BX168" s="45" t="s">
        <v>637</v>
      </c>
      <c r="BY168" s="45" t="s">
        <v>3</v>
      </c>
      <c r="BZ168" s="45" t="s">
        <v>68</v>
      </c>
      <c r="CA168" s="45">
        <v>46177</v>
      </c>
      <c r="CB168" s="45">
        <v>1</v>
      </c>
      <c r="CC168" s="45">
        <v>1</v>
      </c>
      <c r="CD168" s="45"/>
      <c r="CE168" s="45">
        <v>1</v>
      </c>
      <c r="CF168" s="45"/>
      <c r="CG168" s="45">
        <v>4.7453703703703704E-4</v>
      </c>
      <c r="CH168" s="45">
        <v>4.7453703703703704E-4</v>
      </c>
      <c r="CI168">
        <v>0.24009259259259258</v>
      </c>
      <c r="CJ168">
        <v>7.4409722222222224E-2</v>
      </c>
      <c r="CK168">
        <v>102</v>
      </c>
      <c r="CL168">
        <v>233</v>
      </c>
      <c r="CM168">
        <v>15</v>
      </c>
      <c r="CN168">
        <v>1.733333333</v>
      </c>
      <c r="CO168">
        <v>41621</v>
      </c>
      <c r="CP168">
        <v>0.14710000000000001</v>
      </c>
      <c r="CX168">
        <v>84</v>
      </c>
    </row>
    <row r="169" spans="44:103" x14ac:dyDescent="0.25">
      <c r="AR169" s="7"/>
      <c r="BX169" s="45" t="s">
        <v>637</v>
      </c>
      <c r="BY169" s="45" t="s">
        <v>3</v>
      </c>
      <c r="BZ169" s="45" t="s">
        <v>79</v>
      </c>
      <c r="CA169" s="45">
        <v>46175</v>
      </c>
      <c r="CB169" s="45">
        <v>1</v>
      </c>
      <c r="CC169" s="45">
        <v>1</v>
      </c>
      <c r="CD169" s="45"/>
      <c r="CE169" s="45">
        <v>1</v>
      </c>
      <c r="CF169" s="45"/>
      <c r="CG169" s="45">
        <v>2.4305555555555555E-4</v>
      </c>
      <c r="CH169" s="45">
        <v>2.4305555555555555E-4</v>
      </c>
      <c r="CI169">
        <v>0.20688657407407407</v>
      </c>
      <c r="CJ169">
        <v>8.4884259259259257E-2</v>
      </c>
      <c r="CK169">
        <v>79</v>
      </c>
      <c r="CL169">
        <v>192</v>
      </c>
      <c r="CM169">
        <v>15</v>
      </c>
      <c r="CN169">
        <v>1.733333333</v>
      </c>
      <c r="CO169">
        <v>33185</v>
      </c>
      <c r="CP169">
        <v>0.18990000000000001</v>
      </c>
      <c r="CQ169">
        <v>1</v>
      </c>
      <c r="CR169">
        <v>6.6699999999999995E-2</v>
      </c>
      <c r="CS169">
        <v>1000</v>
      </c>
      <c r="CT169">
        <v>1000</v>
      </c>
      <c r="CU169">
        <v>1000</v>
      </c>
      <c r="CV169">
        <v>1</v>
      </c>
      <c r="CX169">
        <v>72</v>
      </c>
      <c r="CY169">
        <v>1000</v>
      </c>
    </row>
    <row r="170" spans="44:103" x14ac:dyDescent="0.25">
      <c r="AR170" s="7"/>
      <c r="BX170" s="45" t="s">
        <v>637</v>
      </c>
      <c r="BY170" s="45" t="s">
        <v>3</v>
      </c>
      <c r="BZ170" s="45" t="s">
        <v>79</v>
      </c>
      <c r="CA170" s="45">
        <v>46176</v>
      </c>
      <c r="CB170" s="45">
        <v>1</v>
      </c>
      <c r="CC170" s="45">
        <v>1</v>
      </c>
      <c r="CD170" s="45"/>
      <c r="CE170" s="45">
        <v>1</v>
      </c>
      <c r="CF170" s="45"/>
      <c r="CG170" s="45">
        <v>0</v>
      </c>
      <c r="CH170" s="45">
        <v>0</v>
      </c>
      <c r="CI170">
        <v>0.18363425925925925</v>
      </c>
      <c r="CJ170">
        <v>9.707175925925926E-2</v>
      </c>
      <c r="CK170">
        <v>115</v>
      </c>
      <c r="CL170">
        <v>267</v>
      </c>
      <c r="CM170">
        <v>14</v>
      </c>
      <c r="CN170">
        <v>1.7857142859999999</v>
      </c>
      <c r="CO170">
        <v>32177</v>
      </c>
      <c r="CP170">
        <v>0.1217</v>
      </c>
      <c r="CQ170">
        <v>1</v>
      </c>
      <c r="CR170">
        <v>7.1400000000000005E-2</v>
      </c>
      <c r="CS170">
        <v>1000</v>
      </c>
      <c r="CT170">
        <v>1000</v>
      </c>
      <c r="CX170">
        <v>72</v>
      </c>
    </row>
    <row r="171" spans="44:103" x14ac:dyDescent="0.25">
      <c r="AR171" s="7"/>
      <c r="BX171" s="45" t="s">
        <v>637</v>
      </c>
      <c r="BY171" s="45" t="s">
        <v>3</v>
      </c>
      <c r="BZ171" s="45" t="s">
        <v>79</v>
      </c>
      <c r="CA171" s="45">
        <v>46178</v>
      </c>
      <c r="CB171" s="45">
        <v>1</v>
      </c>
      <c r="CC171" s="45">
        <v>1</v>
      </c>
      <c r="CD171" s="45"/>
      <c r="CE171" s="45">
        <v>1</v>
      </c>
      <c r="CF171" s="45"/>
      <c r="CG171" s="45">
        <v>3.472222222222222E-3</v>
      </c>
      <c r="CH171" s="45">
        <v>3.472222222222222E-3</v>
      </c>
      <c r="CI171">
        <v>0.1529861111111111</v>
      </c>
      <c r="CJ171">
        <v>3.9641203703703706E-2</v>
      </c>
      <c r="CK171">
        <v>20</v>
      </c>
      <c r="CL171">
        <v>60</v>
      </c>
      <c r="CM171">
        <v>5</v>
      </c>
      <c r="CN171">
        <v>1.2</v>
      </c>
      <c r="CO171">
        <v>28387</v>
      </c>
      <c r="CP171">
        <v>0.25</v>
      </c>
      <c r="CX171">
        <v>92</v>
      </c>
    </row>
    <row r="172" spans="44:103" x14ac:dyDescent="0.25">
      <c r="AR172" s="7"/>
      <c r="BX172" s="45" t="s">
        <v>637</v>
      </c>
      <c r="BY172" s="45" t="s">
        <v>3</v>
      </c>
      <c r="BZ172" s="45" t="s">
        <v>59</v>
      </c>
      <c r="CA172" s="45">
        <v>46174</v>
      </c>
      <c r="CB172" s="45">
        <v>1</v>
      </c>
      <c r="CC172" s="45">
        <v>1</v>
      </c>
      <c r="CD172" s="45"/>
      <c r="CE172" s="45">
        <v>1</v>
      </c>
      <c r="CF172" s="45"/>
      <c r="CG172" s="45">
        <v>2.3148148148148147E-5</v>
      </c>
      <c r="CH172" s="45">
        <v>2.3148148148148147E-5</v>
      </c>
      <c r="CI172">
        <v>0.23537037037037037</v>
      </c>
      <c r="CJ172">
        <v>7.9710648148148142E-2</v>
      </c>
      <c r="CK172">
        <v>157</v>
      </c>
      <c r="CL172">
        <v>324</v>
      </c>
      <c r="CM172">
        <v>40</v>
      </c>
      <c r="CN172">
        <v>1.8</v>
      </c>
      <c r="CO172">
        <v>25130</v>
      </c>
      <c r="CP172">
        <v>0.25480000000000003</v>
      </c>
      <c r="CQ172">
        <v>10</v>
      </c>
      <c r="CR172">
        <v>0.25</v>
      </c>
      <c r="CS172">
        <v>7920</v>
      </c>
      <c r="CT172">
        <v>792</v>
      </c>
      <c r="CX172">
        <v>80</v>
      </c>
    </row>
    <row r="173" spans="44:103" x14ac:dyDescent="0.25">
      <c r="AR173" s="7"/>
      <c r="BX173" s="45" t="s">
        <v>637</v>
      </c>
      <c r="BY173" s="45" t="s">
        <v>3</v>
      </c>
      <c r="BZ173" s="45" t="s">
        <v>59</v>
      </c>
      <c r="CA173" s="45">
        <v>46175</v>
      </c>
      <c r="CB173" s="45">
        <v>1</v>
      </c>
      <c r="CC173" s="45">
        <v>1</v>
      </c>
      <c r="CD173" s="45"/>
      <c r="CE173" s="45">
        <v>1</v>
      </c>
      <c r="CF173" s="45"/>
      <c r="CG173" s="45">
        <v>5.7870370370370373E-5</v>
      </c>
      <c r="CH173" s="45">
        <v>5.7870370370370373E-5</v>
      </c>
      <c r="CI173">
        <v>0.21728009259259259</v>
      </c>
      <c r="CJ173">
        <v>0.15841435185185185</v>
      </c>
      <c r="CK173">
        <v>162</v>
      </c>
      <c r="CL173">
        <v>376</v>
      </c>
      <c r="CM173">
        <v>20</v>
      </c>
      <c r="CN173">
        <v>2.4</v>
      </c>
      <c r="CO173">
        <v>18282</v>
      </c>
      <c r="CP173">
        <v>0.1235</v>
      </c>
      <c r="CQ173">
        <v>3</v>
      </c>
      <c r="CR173">
        <v>0.15</v>
      </c>
      <c r="CS173">
        <v>3700</v>
      </c>
      <c r="CT173">
        <v>1233</v>
      </c>
      <c r="CU173">
        <v>3400</v>
      </c>
      <c r="CV173">
        <v>0.91890000000000005</v>
      </c>
      <c r="CW173">
        <v>0.12479999999999999</v>
      </c>
      <c r="CX173">
        <v>76</v>
      </c>
      <c r="CY173">
        <v>1700</v>
      </c>
    </row>
    <row r="174" spans="44:103" x14ac:dyDescent="0.25">
      <c r="AR174" s="7"/>
      <c r="BX174" s="45" t="s">
        <v>637</v>
      </c>
      <c r="BY174" s="45" t="s">
        <v>3</v>
      </c>
      <c r="BZ174" s="45" t="s">
        <v>59</v>
      </c>
      <c r="CA174" s="45">
        <v>46176</v>
      </c>
      <c r="CB174" s="45">
        <v>1</v>
      </c>
      <c r="CC174" s="45">
        <v>1</v>
      </c>
      <c r="CD174" s="45"/>
      <c r="CE174" s="45">
        <v>1</v>
      </c>
      <c r="CF174" s="45"/>
      <c r="CG174" s="45">
        <v>1.3888888888888889E-4</v>
      </c>
      <c r="CH174" s="45">
        <v>1.3888888888888889E-4</v>
      </c>
      <c r="CI174">
        <v>0.2603935185185185</v>
      </c>
      <c r="CJ174">
        <v>0.1252662037037037</v>
      </c>
      <c r="CK174">
        <v>179</v>
      </c>
      <c r="CL174">
        <v>396</v>
      </c>
      <c r="CM174">
        <v>24</v>
      </c>
      <c r="CN174">
        <v>2.3333333330000001</v>
      </c>
      <c r="CO174">
        <v>24242</v>
      </c>
      <c r="CP174">
        <v>0.1341</v>
      </c>
      <c r="CQ174">
        <v>3</v>
      </c>
      <c r="CR174">
        <v>0.125</v>
      </c>
      <c r="CS174">
        <v>3885</v>
      </c>
      <c r="CT174">
        <v>1295</v>
      </c>
      <c r="CU174">
        <v>3000</v>
      </c>
      <c r="CV174">
        <v>0.7722</v>
      </c>
      <c r="CW174">
        <v>0.115</v>
      </c>
      <c r="CX174">
        <v>90</v>
      </c>
      <c r="CY174">
        <v>1500</v>
      </c>
    </row>
    <row r="175" spans="44:103" x14ac:dyDescent="0.25">
      <c r="BX175" s="45" t="s">
        <v>637</v>
      </c>
      <c r="BY175" s="45" t="s">
        <v>3</v>
      </c>
      <c r="BZ175" s="45" t="s">
        <v>59</v>
      </c>
      <c r="CA175" s="45">
        <v>46177</v>
      </c>
      <c r="CB175" s="45">
        <v>1</v>
      </c>
      <c r="CC175" s="45">
        <v>1</v>
      </c>
      <c r="CD175" s="45"/>
      <c r="CE175" s="45">
        <v>1</v>
      </c>
      <c r="CF175" s="45"/>
      <c r="CG175" s="45">
        <v>1.0416666666666667E-4</v>
      </c>
      <c r="CH175" s="45">
        <v>1.0416666666666667E-4</v>
      </c>
      <c r="CI175">
        <v>0.21376157407407406</v>
      </c>
      <c r="CJ175">
        <v>0.1184375</v>
      </c>
      <c r="CK175">
        <v>182</v>
      </c>
      <c r="CL175">
        <v>345</v>
      </c>
      <c r="CM175">
        <v>25</v>
      </c>
      <c r="CN175">
        <v>1.44</v>
      </c>
      <c r="CO175">
        <v>28894</v>
      </c>
      <c r="CP175">
        <v>0.13739999999999999</v>
      </c>
      <c r="CX175">
        <v>84</v>
      </c>
    </row>
    <row r="176" spans="44:103" x14ac:dyDescent="0.25">
      <c r="BX176" s="45" t="s">
        <v>637</v>
      </c>
      <c r="BY176" s="45" t="s">
        <v>3</v>
      </c>
      <c r="BZ176" s="45" t="s">
        <v>59</v>
      </c>
      <c r="CA176" s="45">
        <v>46178</v>
      </c>
      <c r="CB176" s="45">
        <v>1</v>
      </c>
      <c r="CC176" s="45">
        <v>1</v>
      </c>
      <c r="CD176" s="45"/>
      <c r="CE176" s="45">
        <v>1</v>
      </c>
      <c r="CF176" s="45"/>
      <c r="CG176" s="45">
        <v>1.1574074074074073E-5</v>
      </c>
      <c r="CH176" s="45">
        <v>1.1574074074074073E-5</v>
      </c>
      <c r="CI176">
        <v>0.13170138888888888</v>
      </c>
      <c r="CJ176">
        <v>6.3425925925925927E-2</v>
      </c>
      <c r="CK176">
        <v>67</v>
      </c>
      <c r="CL176">
        <v>139</v>
      </c>
      <c r="CM176">
        <v>10</v>
      </c>
      <c r="CN176">
        <v>1</v>
      </c>
      <c r="CO176">
        <v>22070</v>
      </c>
      <c r="CP176">
        <v>0.14929999999999999</v>
      </c>
      <c r="CX176">
        <v>92</v>
      </c>
    </row>
    <row r="177" spans="76:103" x14ac:dyDescent="0.25">
      <c r="BX177" s="45" t="s">
        <v>637</v>
      </c>
      <c r="BY177" s="45" t="s">
        <v>125</v>
      </c>
      <c r="BZ177" s="45" t="s">
        <v>109</v>
      </c>
      <c r="CA177" s="45">
        <v>46177</v>
      </c>
      <c r="CB177" s="45">
        <v>1</v>
      </c>
      <c r="CC177" s="45">
        <v>1</v>
      </c>
      <c r="CD177" s="45">
        <v>1</v>
      </c>
      <c r="CE177" s="45"/>
      <c r="CF177" s="45"/>
      <c r="CG177" s="45">
        <v>6.3310185185185188E-3</v>
      </c>
      <c r="CH177" s="45">
        <v>6.3310185185185188E-3</v>
      </c>
      <c r="CI177">
        <v>0.25065972222222221</v>
      </c>
      <c r="CJ177">
        <v>8.6747685185185192E-2</v>
      </c>
      <c r="CK177">
        <v>145</v>
      </c>
      <c r="CL177">
        <v>197</v>
      </c>
      <c r="CM177">
        <v>14</v>
      </c>
      <c r="CN177">
        <v>1.928571429</v>
      </c>
      <c r="CO177">
        <v>20672</v>
      </c>
      <c r="CP177">
        <v>9.6600000000000005E-2</v>
      </c>
      <c r="CQ177">
        <v>1</v>
      </c>
      <c r="CR177">
        <v>7.1400000000000005E-2</v>
      </c>
      <c r="CS177">
        <v>1500</v>
      </c>
      <c r="CT177">
        <v>1500</v>
      </c>
      <c r="CX177">
        <v>92</v>
      </c>
    </row>
    <row r="178" spans="76:103" x14ac:dyDescent="0.25">
      <c r="BX178" s="45" t="s">
        <v>637</v>
      </c>
      <c r="BY178" s="45" t="s">
        <v>125</v>
      </c>
      <c r="BZ178" s="45" t="s">
        <v>109</v>
      </c>
      <c r="CA178" s="45">
        <v>46178</v>
      </c>
      <c r="CB178" s="45">
        <v>1</v>
      </c>
      <c r="CC178" s="45">
        <v>1</v>
      </c>
      <c r="CD178" s="45"/>
      <c r="CE178" s="45"/>
      <c r="CF178" s="45"/>
      <c r="CG178" s="45">
        <v>3.4837962962962965E-3</v>
      </c>
      <c r="CH178" s="45">
        <v>3.4837962962962965E-3</v>
      </c>
      <c r="CI178">
        <v>0.14385416666666667</v>
      </c>
      <c r="CJ178">
        <v>3.8368055555555558E-2</v>
      </c>
      <c r="CK178">
        <v>35</v>
      </c>
      <c r="CL178">
        <v>78</v>
      </c>
      <c r="CM178">
        <v>6</v>
      </c>
      <c r="CN178">
        <v>1</v>
      </c>
      <c r="CO178">
        <v>37102</v>
      </c>
      <c r="CP178">
        <v>0.1714</v>
      </c>
      <c r="CX178">
        <v>94</v>
      </c>
    </row>
    <row r="179" spans="76:103" x14ac:dyDescent="0.25">
      <c r="BX179" s="45" t="s">
        <v>637</v>
      </c>
      <c r="BY179" s="45" t="s">
        <v>125</v>
      </c>
      <c r="BZ179" s="45" t="s">
        <v>41</v>
      </c>
      <c r="CA179" s="45">
        <v>46177</v>
      </c>
      <c r="CB179" s="45">
        <v>1</v>
      </c>
      <c r="CC179" s="45">
        <v>1</v>
      </c>
      <c r="CD179" s="45">
        <v>1</v>
      </c>
      <c r="CE179" s="45"/>
      <c r="CF179" s="45"/>
      <c r="CG179" s="45">
        <v>8.518518518518519E-3</v>
      </c>
      <c r="CH179" s="45">
        <v>8.518518518518519E-3</v>
      </c>
      <c r="CI179">
        <v>0.20637731481481481</v>
      </c>
      <c r="CJ179">
        <v>0.12762731481481482</v>
      </c>
      <c r="CK179">
        <v>69</v>
      </c>
      <c r="CL179">
        <v>192</v>
      </c>
      <c r="CM179">
        <v>12</v>
      </c>
      <c r="CN179">
        <v>1.9166666670000001</v>
      </c>
      <c r="CO179">
        <v>26141</v>
      </c>
      <c r="CP179">
        <v>0.1739</v>
      </c>
      <c r="CQ179">
        <v>1</v>
      </c>
      <c r="CR179">
        <v>8.3299999999999999E-2</v>
      </c>
      <c r="CS179">
        <v>2500</v>
      </c>
      <c r="CT179">
        <v>2500</v>
      </c>
      <c r="CX179">
        <v>94</v>
      </c>
    </row>
    <row r="180" spans="76:103" x14ac:dyDescent="0.25">
      <c r="BX180" s="45" t="s">
        <v>637</v>
      </c>
      <c r="BY180" s="45" t="s">
        <v>125</v>
      </c>
      <c r="BZ180" s="45" t="s">
        <v>41</v>
      </c>
      <c r="CA180" s="45">
        <v>46178</v>
      </c>
      <c r="CB180" s="45">
        <v>1</v>
      </c>
      <c r="CC180" s="45">
        <v>1</v>
      </c>
      <c r="CD180" s="45"/>
      <c r="CE180" s="45"/>
      <c r="CF180" s="45"/>
      <c r="CG180" s="45">
        <v>3.6342592592592594E-3</v>
      </c>
      <c r="CH180" s="45">
        <v>3.6342592592592594E-3</v>
      </c>
      <c r="CI180">
        <v>0.13372685185185185</v>
      </c>
      <c r="CJ180">
        <v>5.0115740740740738E-2</v>
      </c>
      <c r="CK180">
        <v>17</v>
      </c>
      <c r="CL180">
        <v>49</v>
      </c>
      <c r="CM180">
        <v>4</v>
      </c>
      <c r="CN180">
        <v>1</v>
      </c>
      <c r="CO180">
        <v>16961</v>
      </c>
      <c r="CP180">
        <v>0.23530000000000001</v>
      </c>
      <c r="CX180">
        <v>94</v>
      </c>
    </row>
    <row r="181" spans="76:103" x14ac:dyDescent="0.25">
      <c r="BX181" s="45" t="s">
        <v>637</v>
      </c>
      <c r="BY181" s="45" t="s">
        <v>125</v>
      </c>
      <c r="BZ181" s="45" t="s">
        <v>61</v>
      </c>
      <c r="CA181" s="45">
        <v>46175</v>
      </c>
      <c r="CB181" s="45">
        <v>1</v>
      </c>
      <c r="CC181" s="45">
        <v>1</v>
      </c>
      <c r="CD181" s="45"/>
      <c r="CE181" s="45"/>
      <c r="CF181" s="45">
        <v>1</v>
      </c>
      <c r="CG181" s="45">
        <v>0</v>
      </c>
      <c r="CH181" s="45">
        <v>0</v>
      </c>
      <c r="CI181">
        <v>0</v>
      </c>
      <c r="CJ181">
        <v>0</v>
      </c>
      <c r="CX181">
        <v>78</v>
      </c>
    </row>
    <row r="182" spans="76:103" x14ac:dyDescent="0.25">
      <c r="BX182" s="45" t="s">
        <v>637</v>
      </c>
      <c r="BY182" s="45" t="s">
        <v>125</v>
      </c>
      <c r="BZ182" s="45" t="s">
        <v>61</v>
      </c>
      <c r="CA182" s="45">
        <v>46177</v>
      </c>
      <c r="CB182" s="45">
        <v>1</v>
      </c>
      <c r="CC182" s="45">
        <v>1</v>
      </c>
      <c r="CD182" s="45">
        <v>1</v>
      </c>
      <c r="CE182" s="45"/>
      <c r="CF182" s="45"/>
      <c r="CG182" s="45">
        <v>8.7152777777777784E-3</v>
      </c>
      <c r="CH182" s="45">
        <v>8.7152777777777784E-3</v>
      </c>
      <c r="CI182">
        <v>0.24671296296296297</v>
      </c>
      <c r="CJ182">
        <v>8.0763888888888885E-2</v>
      </c>
      <c r="CK182">
        <v>135</v>
      </c>
      <c r="CL182">
        <v>270</v>
      </c>
      <c r="CM182">
        <v>25</v>
      </c>
      <c r="CN182">
        <v>1.76</v>
      </c>
      <c r="CO182">
        <v>31628</v>
      </c>
      <c r="CP182">
        <v>0.1852</v>
      </c>
      <c r="CX182">
        <v>78</v>
      </c>
    </row>
    <row r="183" spans="76:103" x14ac:dyDescent="0.25">
      <c r="BX183" s="45" t="s">
        <v>637</v>
      </c>
      <c r="BY183" s="45" t="s">
        <v>125</v>
      </c>
      <c r="BZ183" s="45" t="s">
        <v>80</v>
      </c>
      <c r="CA183" s="45">
        <v>46178</v>
      </c>
      <c r="CB183" s="45">
        <v>1</v>
      </c>
      <c r="CC183" s="45">
        <v>1</v>
      </c>
      <c r="CD183" s="45">
        <v>1</v>
      </c>
      <c r="CE183" s="45"/>
      <c r="CF183" s="45"/>
      <c r="CG183" s="45">
        <v>4.178240740740741E-3</v>
      </c>
      <c r="CH183" s="45">
        <v>4.178240740740741E-3</v>
      </c>
      <c r="CI183">
        <v>8.7986111111111112E-2</v>
      </c>
      <c r="CJ183">
        <v>0.10043981481481482</v>
      </c>
      <c r="CK183">
        <v>11</v>
      </c>
      <c r="CL183">
        <v>27</v>
      </c>
      <c r="CM183">
        <v>3</v>
      </c>
      <c r="CN183">
        <v>4</v>
      </c>
      <c r="CO183">
        <v>61083</v>
      </c>
      <c r="CP183">
        <v>0.2727</v>
      </c>
      <c r="CQ183">
        <v>1</v>
      </c>
      <c r="CR183">
        <v>0.33329999999999999</v>
      </c>
      <c r="CS183">
        <v>1500</v>
      </c>
      <c r="CT183">
        <v>1500</v>
      </c>
      <c r="CX183">
        <v>94</v>
      </c>
    </row>
    <row r="184" spans="76:103" x14ac:dyDescent="0.25">
      <c r="BX184" s="45" t="s">
        <v>637</v>
      </c>
      <c r="BY184" s="45" t="s">
        <v>125</v>
      </c>
      <c r="BZ184" s="45" t="s">
        <v>495</v>
      </c>
      <c r="CA184" s="45">
        <v>46174</v>
      </c>
      <c r="CB184" s="45">
        <v>1</v>
      </c>
      <c r="CC184" s="45">
        <v>1</v>
      </c>
      <c r="CD184" s="45">
        <v>1</v>
      </c>
      <c r="CE184" s="45"/>
      <c r="CF184" s="45"/>
      <c r="CG184" s="45">
        <v>1.3726851851851851E-2</v>
      </c>
      <c r="CH184" s="45">
        <v>1.3726851851851851E-2</v>
      </c>
      <c r="CI184">
        <v>0.24335648148148148</v>
      </c>
      <c r="CJ184">
        <v>8.7870370370370376E-2</v>
      </c>
      <c r="CK184">
        <v>107</v>
      </c>
      <c r="CL184">
        <v>210</v>
      </c>
      <c r="CM184">
        <v>27</v>
      </c>
      <c r="CN184">
        <v>1.8148148150000001</v>
      </c>
      <c r="CO184">
        <v>24923</v>
      </c>
      <c r="CP184">
        <v>0.25230000000000002</v>
      </c>
      <c r="CQ184">
        <v>5</v>
      </c>
      <c r="CR184">
        <v>0.1852</v>
      </c>
      <c r="CS184">
        <v>3850</v>
      </c>
      <c r="CT184">
        <v>770</v>
      </c>
      <c r="CU184">
        <v>1000</v>
      </c>
      <c r="CV184">
        <v>0.25969999999999999</v>
      </c>
      <c r="CW184">
        <v>0.19220000000000001</v>
      </c>
      <c r="CX184">
        <v>72</v>
      </c>
      <c r="CY184">
        <v>1000</v>
      </c>
    </row>
    <row r="185" spans="76:103" x14ac:dyDescent="0.25">
      <c r="BX185" s="45" t="s">
        <v>637</v>
      </c>
      <c r="BY185" s="45" t="s">
        <v>125</v>
      </c>
      <c r="BZ185" s="45" t="s">
        <v>495</v>
      </c>
      <c r="CA185" s="45">
        <v>46175</v>
      </c>
      <c r="CB185" s="45">
        <v>1</v>
      </c>
      <c r="CC185" s="45">
        <v>1</v>
      </c>
      <c r="CD185" s="45">
        <v>1</v>
      </c>
      <c r="CE185" s="45"/>
      <c r="CF185" s="45"/>
      <c r="CG185" s="45">
        <v>4.9421296296296297E-3</v>
      </c>
      <c r="CH185" s="45">
        <v>4.9421296296296297E-3</v>
      </c>
      <c r="CI185">
        <v>0.19636574074074073</v>
      </c>
      <c r="CJ185">
        <v>0.11891203703703704</v>
      </c>
      <c r="CK185">
        <v>119</v>
      </c>
      <c r="CL185">
        <v>244</v>
      </c>
      <c r="CM185">
        <v>27</v>
      </c>
      <c r="CN185">
        <v>1.6296296299999999</v>
      </c>
      <c r="CO185">
        <v>24058</v>
      </c>
      <c r="CP185">
        <v>0.22689999999999999</v>
      </c>
      <c r="CQ185">
        <v>1</v>
      </c>
      <c r="CR185">
        <v>3.6999999999999998E-2</v>
      </c>
      <c r="CS185">
        <v>1100</v>
      </c>
      <c r="CT185">
        <v>1100</v>
      </c>
      <c r="CX185">
        <v>94</v>
      </c>
    </row>
    <row r="186" spans="76:103" x14ac:dyDescent="0.25">
      <c r="BX186" s="45" t="s">
        <v>637</v>
      </c>
      <c r="BY186" s="45" t="s">
        <v>125</v>
      </c>
      <c r="BZ186" s="45" t="s">
        <v>72</v>
      </c>
      <c r="CA186" s="45">
        <v>46175</v>
      </c>
      <c r="CB186" s="45">
        <v>1</v>
      </c>
      <c r="CC186" s="45">
        <v>1</v>
      </c>
      <c r="CD186" s="45">
        <v>1</v>
      </c>
      <c r="CE186" s="45"/>
      <c r="CF186" s="45"/>
      <c r="CG186" s="45">
        <v>4.7106481481481478E-3</v>
      </c>
      <c r="CH186" s="45">
        <v>4.7106481481481478E-3</v>
      </c>
      <c r="CI186">
        <v>0.19443287037037038</v>
      </c>
      <c r="CJ186">
        <v>0.12207175925925925</v>
      </c>
      <c r="CK186">
        <v>173</v>
      </c>
      <c r="CL186">
        <v>353</v>
      </c>
      <c r="CM186">
        <v>44</v>
      </c>
      <c r="CN186">
        <v>1.7272727269999999</v>
      </c>
      <c r="CO186">
        <v>30735</v>
      </c>
      <c r="CP186">
        <v>0.25430000000000003</v>
      </c>
      <c r="CX186">
        <v>78</v>
      </c>
    </row>
    <row r="187" spans="76:103" x14ac:dyDescent="0.25">
      <c r="BX187" s="45" t="s">
        <v>637</v>
      </c>
      <c r="BY187" s="45" t="s">
        <v>125</v>
      </c>
      <c r="BZ187" s="45" t="s">
        <v>12</v>
      </c>
      <c r="CA187" s="45">
        <v>46176</v>
      </c>
      <c r="CB187" s="45">
        <v>1</v>
      </c>
      <c r="CC187" s="45">
        <v>1</v>
      </c>
      <c r="CD187" s="45"/>
      <c r="CE187" s="45"/>
      <c r="CF187" s="45"/>
      <c r="CG187" s="45">
        <v>6.8287037037037036E-4</v>
      </c>
      <c r="CH187" s="45">
        <v>6.8287037037037036E-4</v>
      </c>
      <c r="CI187">
        <v>0.17096064814814815</v>
      </c>
      <c r="CJ187">
        <v>0.11684027777777778</v>
      </c>
      <c r="CK187">
        <v>69</v>
      </c>
      <c r="CL187">
        <v>161</v>
      </c>
      <c r="CM187">
        <v>13</v>
      </c>
      <c r="CN187">
        <v>1.769230769</v>
      </c>
      <c r="CO187">
        <v>25685</v>
      </c>
      <c r="CP187">
        <v>0.18840000000000001</v>
      </c>
      <c r="CX187">
        <v>60</v>
      </c>
    </row>
    <row r="188" spans="76:103" x14ac:dyDescent="0.25">
      <c r="BX188" s="45" t="s">
        <v>637</v>
      </c>
      <c r="BY188" s="45" t="s">
        <v>125</v>
      </c>
      <c r="BZ188" s="45" t="s">
        <v>26</v>
      </c>
      <c r="CA188" s="45">
        <v>46176</v>
      </c>
      <c r="CB188" s="45">
        <v>1</v>
      </c>
      <c r="CC188" s="45">
        <v>1</v>
      </c>
      <c r="CD188" s="45">
        <v>1</v>
      </c>
      <c r="CE188" s="45"/>
      <c r="CF188" s="45"/>
      <c r="CG188" s="45">
        <v>0.14399305555555555</v>
      </c>
      <c r="CH188" s="45">
        <v>0.14399305555555555</v>
      </c>
      <c r="CI188">
        <v>0.1879861111111111</v>
      </c>
      <c r="CJ188">
        <v>8.4247685185185189E-2</v>
      </c>
      <c r="CK188">
        <v>147</v>
      </c>
      <c r="CL188">
        <v>332</v>
      </c>
      <c r="CM188">
        <v>16</v>
      </c>
      <c r="CN188">
        <v>1.6875</v>
      </c>
      <c r="CO188">
        <v>29161</v>
      </c>
      <c r="CP188">
        <v>0.10879999999999999</v>
      </c>
      <c r="CQ188">
        <v>1</v>
      </c>
      <c r="CR188">
        <v>6.25E-2</v>
      </c>
      <c r="CS188">
        <v>3700</v>
      </c>
      <c r="CT188">
        <v>3700</v>
      </c>
      <c r="CU188">
        <v>3700</v>
      </c>
      <c r="CV188">
        <v>1</v>
      </c>
      <c r="CW188">
        <v>0.1018</v>
      </c>
      <c r="CX188">
        <v>86</v>
      </c>
      <c r="CY188">
        <v>3700</v>
      </c>
    </row>
    <row r="189" spans="76:103" x14ac:dyDescent="0.25">
      <c r="BX189" s="45" t="s">
        <v>637</v>
      </c>
      <c r="BY189" s="45" t="s">
        <v>2</v>
      </c>
      <c r="BZ189" s="45" t="s">
        <v>15</v>
      </c>
      <c r="CA189" s="45">
        <v>46174</v>
      </c>
      <c r="CB189" s="45">
        <v>1</v>
      </c>
      <c r="CC189" s="45">
        <v>1</v>
      </c>
      <c r="CD189" s="45">
        <v>1</v>
      </c>
      <c r="CE189" s="45"/>
      <c r="CF189" s="45"/>
      <c r="CG189" s="45">
        <v>1.0069444444444445E-2</v>
      </c>
      <c r="CH189" s="45">
        <v>1.0069444444444445E-2</v>
      </c>
      <c r="CI189">
        <v>0.22826388888888888</v>
      </c>
      <c r="CJ189">
        <v>7.8912037037037031E-2</v>
      </c>
      <c r="CK189">
        <v>66</v>
      </c>
      <c r="CL189">
        <v>92</v>
      </c>
      <c r="CM189">
        <v>22</v>
      </c>
      <c r="CN189">
        <v>1.818181818</v>
      </c>
      <c r="CO189">
        <v>38376</v>
      </c>
      <c r="CP189">
        <v>0.33329999999999999</v>
      </c>
      <c r="CQ189">
        <v>4</v>
      </c>
      <c r="CR189">
        <v>0.18179999999999999</v>
      </c>
      <c r="CS189">
        <v>3176</v>
      </c>
      <c r="CT189">
        <v>794</v>
      </c>
      <c r="CU189">
        <v>2100</v>
      </c>
      <c r="CV189">
        <v>0.66120000000000001</v>
      </c>
      <c r="CX189">
        <v>68</v>
      </c>
      <c r="CY189">
        <v>2100</v>
      </c>
    </row>
    <row r="190" spans="76:103" x14ac:dyDescent="0.25">
      <c r="BX190" s="45" t="s">
        <v>637</v>
      </c>
      <c r="BY190" s="45" t="s">
        <v>2</v>
      </c>
      <c r="BZ190" s="45" t="s">
        <v>81</v>
      </c>
      <c r="CA190" s="45">
        <v>46174</v>
      </c>
      <c r="CB190" s="45">
        <v>1</v>
      </c>
      <c r="CC190" s="45">
        <v>1</v>
      </c>
      <c r="CD190" s="45"/>
      <c r="CE190" s="45"/>
      <c r="CF190" s="45">
        <v>1</v>
      </c>
      <c r="CG190" s="45">
        <v>0</v>
      </c>
      <c r="CH190" s="45">
        <v>0</v>
      </c>
      <c r="CI190">
        <v>0</v>
      </c>
      <c r="CJ190">
        <v>0</v>
      </c>
      <c r="CX190">
        <v>42</v>
      </c>
    </row>
    <row r="191" spans="76:103" x14ac:dyDescent="0.25">
      <c r="BX191" s="45" t="s">
        <v>637</v>
      </c>
      <c r="BY191" s="45" t="s">
        <v>2</v>
      </c>
      <c r="BZ191" s="45" t="s">
        <v>81</v>
      </c>
      <c r="CA191" s="45">
        <v>46175</v>
      </c>
      <c r="CB191" s="45">
        <v>1</v>
      </c>
      <c r="CC191" s="45">
        <v>1</v>
      </c>
      <c r="CD191" s="45"/>
      <c r="CE191" s="45"/>
      <c r="CF191" s="45">
        <v>1</v>
      </c>
      <c r="CG191" s="45">
        <v>0</v>
      </c>
      <c r="CH191" s="45">
        <v>0</v>
      </c>
      <c r="CI191">
        <v>0</v>
      </c>
      <c r="CJ191">
        <v>0</v>
      </c>
      <c r="CX191">
        <v>36</v>
      </c>
    </row>
    <row r="192" spans="76:103" x14ac:dyDescent="0.25">
      <c r="BX192" s="45" t="s">
        <v>637</v>
      </c>
      <c r="BY192" s="45" t="s">
        <v>2</v>
      </c>
      <c r="BZ192" s="45" t="s">
        <v>81</v>
      </c>
      <c r="CA192" s="45">
        <v>46176</v>
      </c>
      <c r="CB192" s="45">
        <v>1</v>
      </c>
      <c r="CC192" s="45">
        <v>1</v>
      </c>
      <c r="CD192" s="45"/>
      <c r="CE192" s="45"/>
      <c r="CF192" s="45">
        <v>1</v>
      </c>
      <c r="CG192" s="45">
        <v>0</v>
      </c>
      <c r="CH192" s="45">
        <v>0</v>
      </c>
      <c r="CI192">
        <v>0</v>
      </c>
      <c r="CJ192">
        <v>0</v>
      </c>
      <c r="CX192">
        <v>60</v>
      </c>
    </row>
    <row r="193" spans="76:103" x14ac:dyDescent="0.25">
      <c r="BX193" s="45" t="s">
        <v>637</v>
      </c>
      <c r="BY193" s="45" t="s">
        <v>2</v>
      </c>
      <c r="BZ193" s="45" t="s">
        <v>81</v>
      </c>
      <c r="CA193" s="45">
        <v>46177</v>
      </c>
      <c r="CB193" s="45">
        <v>1</v>
      </c>
      <c r="CC193" s="45">
        <v>1</v>
      </c>
      <c r="CD193" s="45"/>
      <c r="CE193" s="45"/>
      <c r="CF193" s="45">
        <v>1</v>
      </c>
      <c r="CG193" s="45">
        <v>0</v>
      </c>
      <c r="CH193" s="45">
        <v>0</v>
      </c>
      <c r="CI193">
        <v>0</v>
      </c>
      <c r="CJ193">
        <v>0</v>
      </c>
      <c r="CX193">
        <v>86</v>
      </c>
    </row>
    <row r="194" spans="76:103" x14ac:dyDescent="0.25">
      <c r="BX194" s="45" t="s">
        <v>637</v>
      </c>
      <c r="BY194" s="45" t="s">
        <v>2</v>
      </c>
      <c r="BZ194" s="45" t="s">
        <v>81</v>
      </c>
      <c r="CA194" s="45">
        <v>46178</v>
      </c>
      <c r="CB194" s="45">
        <v>1</v>
      </c>
      <c r="CC194" s="45">
        <v>1</v>
      </c>
      <c r="CD194" s="45"/>
      <c r="CE194" s="45"/>
      <c r="CF194" s="45">
        <v>1</v>
      </c>
      <c r="CG194" s="45">
        <v>0</v>
      </c>
      <c r="CH194" s="45">
        <v>0</v>
      </c>
      <c r="CI194">
        <v>0</v>
      </c>
      <c r="CJ194">
        <v>0</v>
      </c>
      <c r="CX194">
        <v>86</v>
      </c>
    </row>
    <row r="195" spans="76:103" x14ac:dyDescent="0.25">
      <c r="BX195" s="45" t="s">
        <v>637</v>
      </c>
      <c r="BY195" s="45" t="s">
        <v>2</v>
      </c>
      <c r="BZ195" s="45" t="s">
        <v>24</v>
      </c>
      <c r="CA195" s="45">
        <v>46174</v>
      </c>
      <c r="CB195" s="45">
        <v>1</v>
      </c>
      <c r="CC195" s="45">
        <v>1</v>
      </c>
      <c r="CD195" s="45">
        <v>1</v>
      </c>
      <c r="CE195" s="45"/>
      <c r="CF195" s="45"/>
      <c r="CG195" s="45">
        <v>6.9791666666666665E-3</v>
      </c>
      <c r="CH195" s="45">
        <v>6.9791666666666665E-3</v>
      </c>
      <c r="CI195">
        <v>0.23766203703703703</v>
      </c>
      <c r="CJ195">
        <v>7.0219907407407411E-2</v>
      </c>
      <c r="CK195">
        <v>81</v>
      </c>
      <c r="CL195">
        <v>136</v>
      </c>
      <c r="CM195">
        <v>43</v>
      </c>
      <c r="CN195">
        <v>1.6976744189999999</v>
      </c>
      <c r="CO195">
        <v>33579</v>
      </c>
      <c r="CP195">
        <v>0.53090000000000004</v>
      </c>
      <c r="CQ195">
        <v>11</v>
      </c>
      <c r="CR195">
        <v>0.25580000000000003</v>
      </c>
      <c r="CS195">
        <v>8435</v>
      </c>
      <c r="CT195">
        <v>767</v>
      </c>
      <c r="CU195">
        <v>350</v>
      </c>
      <c r="CV195">
        <v>4.1500000000000002E-2</v>
      </c>
      <c r="CX195">
        <v>68</v>
      </c>
      <c r="CY195">
        <v>350</v>
      </c>
    </row>
    <row r="196" spans="76:103" x14ac:dyDescent="0.25">
      <c r="BX196" s="45" t="s">
        <v>637</v>
      </c>
      <c r="BY196" s="45" t="s">
        <v>2</v>
      </c>
      <c r="BZ196" s="45" t="s">
        <v>24</v>
      </c>
      <c r="CA196" s="45">
        <v>46176</v>
      </c>
      <c r="CB196" s="45">
        <v>1</v>
      </c>
      <c r="CC196" s="45">
        <v>1</v>
      </c>
      <c r="CD196" s="45">
        <v>1</v>
      </c>
      <c r="CE196" s="45"/>
      <c r="CF196" s="45"/>
      <c r="CG196" s="45">
        <v>4.5601851851851853E-3</v>
      </c>
      <c r="CH196" s="45">
        <v>4.5601851851851853E-3</v>
      </c>
      <c r="CI196">
        <v>0.24469907407407407</v>
      </c>
      <c r="CJ196">
        <v>0.15143518518518517</v>
      </c>
      <c r="CK196">
        <v>63</v>
      </c>
      <c r="CL196">
        <v>156</v>
      </c>
      <c r="CM196">
        <v>30</v>
      </c>
      <c r="CN196">
        <v>1.933333333</v>
      </c>
      <c r="CO196">
        <v>34304</v>
      </c>
      <c r="CP196">
        <v>0.47620000000000001</v>
      </c>
      <c r="CQ196">
        <v>1</v>
      </c>
      <c r="CR196">
        <v>3.3300000000000003E-2</v>
      </c>
      <c r="CS196">
        <v>300</v>
      </c>
      <c r="CT196">
        <v>300</v>
      </c>
      <c r="CX196">
        <v>72</v>
      </c>
    </row>
    <row r="197" spans="76:103" x14ac:dyDescent="0.25">
      <c r="BX197" s="45" t="s">
        <v>637</v>
      </c>
      <c r="BY197" s="45" t="s">
        <v>2</v>
      </c>
      <c r="BZ197" s="45" t="s">
        <v>24</v>
      </c>
      <c r="CA197" s="45">
        <v>46177</v>
      </c>
      <c r="CB197" s="45">
        <v>1</v>
      </c>
      <c r="CC197" s="45">
        <v>1</v>
      </c>
      <c r="CD197" s="45">
        <v>1</v>
      </c>
      <c r="CE197" s="45"/>
      <c r="CF197" s="45"/>
      <c r="CG197" s="45">
        <v>8.1828703703703699E-3</v>
      </c>
      <c r="CH197" s="45">
        <v>8.1828703703703699E-3</v>
      </c>
      <c r="CI197">
        <v>0.21612268518518518</v>
      </c>
      <c r="CJ197">
        <v>0.10864583333333333</v>
      </c>
      <c r="CK197">
        <v>48</v>
      </c>
      <c r="CL197">
        <v>110</v>
      </c>
      <c r="CM197">
        <v>12</v>
      </c>
      <c r="CN197">
        <v>1.9166666670000001</v>
      </c>
      <c r="CO197">
        <v>26831</v>
      </c>
      <c r="CP197">
        <v>0.25</v>
      </c>
      <c r="CQ197">
        <v>1</v>
      </c>
      <c r="CR197">
        <v>8.3299999999999999E-2</v>
      </c>
      <c r="CS197">
        <v>348</v>
      </c>
      <c r="CT197">
        <v>348</v>
      </c>
      <c r="CX197">
        <v>86</v>
      </c>
    </row>
    <row r="198" spans="76:103" x14ac:dyDescent="0.25">
      <c r="BX198" s="45" t="s">
        <v>637</v>
      </c>
      <c r="BY198" s="45" t="s">
        <v>2</v>
      </c>
      <c r="BZ198" s="45" t="s">
        <v>24</v>
      </c>
      <c r="CA198" s="45">
        <v>46178</v>
      </c>
      <c r="CB198" s="45">
        <v>1</v>
      </c>
      <c r="CC198" s="45">
        <v>1</v>
      </c>
      <c r="CD198" s="45">
        <v>1</v>
      </c>
      <c r="CE198" s="45"/>
      <c r="CF198" s="45"/>
      <c r="CG198" s="45">
        <v>1.0034722222222223E-2</v>
      </c>
      <c r="CH198" s="45">
        <v>1.0034722222222223E-2</v>
      </c>
      <c r="CI198">
        <v>0.12842592592592592</v>
      </c>
      <c r="CJ198">
        <v>5.4027777777777779E-2</v>
      </c>
      <c r="CK198">
        <v>18</v>
      </c>
      <c r="CL198">
        <v>44</v>
      </c>
      <c r="CM198">
        <v>2</v>
      </c>
      <c r="CN198">
        <v>1</v>
      </c>
      <c r="CO198">
        <v>45886</v>
      </c>
      <c r="CP198">
        <v>0.1111</v>
      </c>
      <c r="CX198">
        <v>86</v>
      </c>
    </row>
    <row r="199" spans="76:103" x14ac:dyDescent="0.25">
      <c r="BX199" s="45" t="s">
        <v>637</v>
      </c>
      <c r="BY199" s="45" t="s">
        <v>2</v>
      </c>
      <c r="BZ199" s="45" t="s">
        <v>13</v>
      </c>
      <c r="CA199" s="45">
        <v>46175</v>
      </c>
      <c r="CB199" s="45">
        <v>1</v>
      </c>
      <c r="CC199" s="45">
        <v>1</v>
      </c>
      <c r="CD199" s="45">
        <v>1</v>
      </c>
      <c r="CE199" s="45"/>
      <c r="CF199" s="45"/>
      <c r="CG199" s="45">
        <v>1.2905092592592593E-2</v>
      </c>
      <c r="CH199" s="45">
        <v>1.2905092592592593E-2</v>
      </c>
      <c r="CI199">
        <v>0.15277777777777779</v>
      </c>
      <c r="CJ199">
        <v>0.12953703703703703</v>
      </c>
      <c r="CK199">
        <v>90</v>
      </c>
      <c r="CL199">
        <v>179</v>
      </c>
      <c r="CM199">
        <v>22</v>
      </c>
      <c r="CN199">
        <v>1.9090909089999999</v>
      </c>
      <c r="CO199">
        <v>30456</v>
      </c>
      <c r="CP199">
        <v>0.24440000000000001</v>
      </c>
      <c r="CQ199">
        <v>5</v>
      </c>
      <c r="CR199">
        <v>0.2273</v>
      </c>
      <c r="CS199">
        <v>8474</v>
      </c>
      <c r="CT199">
        <v>1695</v>
      </c>
      <c r="CU199">
        <v>7000</v>
      </c>
      <c r="CV199">
        <v>0.82609999999999995</v>
      </c>
      <c r="CW199">
        <v>0.13270000000000001</v>
      </c>
      <c r="CX199">
        <v>78</v>
      </c>
      <c r="CY199">
        <v>7000</v>
      </c>
    </row>
    <row r="200" spans="76:103" x14ac:dyDescent="0.25">
      <c r="BX200" s="45" t="s">
        <v>637</v>
      </c>
      <c r="BY200" s="45" t="s">
        <v>2</v>
      </c>
      <c r="BZ200" s="45" t="s">
        <v>13</v>
      </c>
      <c r="CA200" s="45">
        <v>46176</v>
      </c>
      <c r="CB200" s="45">
        <v>1</v>
      </c>
      <c r="CC200" s="45">
        <v>1</v>
      </c>
      <c r="CD200" s="45">
        <v>1</v>
      </c>
      <c r="CE200" s="45"/>
      <c r="CF200" s="45"/>
      <c r="CG200" s="45">
        <v>0.16136574074074075</v>
      </c>
      <c r="CH200" s="45">
        <v>0.16136574074074075</v>
      </c>
      <c r="CI200">
        <v>0.18663194444444445</v>
      </c>
      <c r="CJ200">
        <v>8.4317129629629631E-2</v>
      </c>
      <c r="CK200">
        <v>67</v>
      </c>
      <c r="CL200">
        <v>141</v>
      </c>
      <c r="CM200">
        <v>16</v>
      </c>
      <c r="CN200">
        <v>1.875</v>
      </c>
      <c r="CO200">
        <v>29625</v>
      </c>
      <c r="CP200">
        <v>0.23880000000000001</v>
      </c>
      <c r="CX200">
        <v>60</v>
      </c>
    </row>
    <row r="201" spans="76:103" x14ac:dyDescent="0.25">
      <c r="BX201" s="45" t="s">
        <v>637</v>
      </c>
      <c r="BY201" s="45" t="s">
        <v>2</v>
      </c>
      <c r="BZ201" s="45" t="s">
        <v>13</v>
      </c>
      <c r="CA201" s="45">
        <v>46178</v>
      </c>
      <c r="CB201" s="45">
        <v>1</v>
      </c>
      <c r="CC201" s="45">
        <v>1</v>
      </c>
      <c r="CD201" s="45">
        <v>1</v>
      </c>
      <c r="CE201" s="45"/>
      <c r="CF201" s="45"/>
      <c r="CG201" s="45">
        <v>1.0625000000000001E-2</v>
      </c>
      <c r="CH201" s="45">
        <v>1.0625000000000001E-2</v>
      </c>
      <c r="CI201">
        <v>0.1436574074074074</v>
      </c>
      <c r="CJ201">
        <v>4.809027777777778E-2</v>
      </c>
      <c r="CK201">
        <v>37</v>
      </c>
      <c r="CL201">
        <v>61</v>
      </c>
      <c r="CM201">
        <v>3</v>
      </c>
      <c r="CN201">
        <v>1</v>
      </c>
      <c r="CO201">
        <v>33422</v>
      </c>
      <c r="CP201">
        <v>8.1100000000000005E-2</v>
      </c>
      <c r="CX201">
        <v>86</v>
      </c>
    </row>
    <row r="202" spans="76:103" x14ac:dyDescent="0.25">
      <c r="BX202" s="45" t="s">
        <v>637</v>
      </c>
      <c r="BY202" s="45" t="s">
        <v>2</v>
      </c>
      <c r="BZ202" s="45" t="s">
        <v>25</v>
      </c>
      <c r="CA202" s="45">
        <v>46174</v>
      </c>
      <c r="CB202" s="45">
        <v>1</v>
      </c>
      <c r="CC202" s="45">
        <v>1</v>
      </c>
      <c r="CD202" s="45"/>
      <c r="CE202" s="45"/>
      <c r="CF202" s="45"/>
      <c r="CG202" s="45">
        <v>3.5069444444444445E-3</v>
      </c>
      <c r="CH202" s="45">
        <v>3.5069444444444445E-3</v>
      </c>
      <c r="CI202">
        <v>0.20165509259259259</v>
      </c>
      <c r="CJ202">
        <v>0.11805555555555555</v>
      </c>
      <c r="CK202">
        <v>63</v>
      </c>
      <c r="CL202">
        <v>111</v>
      </c>
      <c r="CM202">
        <v>34</v>
      </c>
      <c r="CN202">
        <v>1.8235294120000001</v>
      </c>
      <c r="CO202">
        <v>33542</v>
      </c>
      <c r="CP202">
        <v>0.53969999999999996</v>
      </c>
      <c r="CQ202">
        <v>7</v>
      </c>
      <c r="CR202">
        <v>0.2059</v>
      </c>
      <c r="CS202">
        <v>8304</v>
      </c>
      <c r="CT202">
        <v>1186</v>
      </c>
      <c r="CX202">
        <v>60</v>
      </c>
    </row>
    <row r="203" spans="76:103" x14ac:dyDescent="0.25">
      <c r="BX203" s="45" t="s">
        <v>637</v>
      </c>
      <c r="BY203" s="45" t="s">
        <v>2</v>
      </c>
      <c r="BZ203" s="45" t="s">
        <v>25</v>
      </c>
      <c r="CA203" s="45">
        <v>46177</v>
      </c>
      <c r="CB203" s="45">
        <v>1</v>
      </c>
      <c r="CC203" s="45">
        <v>1</v>
      </c>
      <c r="CD203" s="45">
        <v>1</v>
      </c>
      <c r="CE203" s="45"/>
      <c r="CF203" s="45"/>
      <c r="CG203" s="45">
        <v>8.4722222222222227E-2</v>
      </c>
      <c r="CH203" s="45">
        <v>8.4722222222222227E-2</v>
      </c>
      <c r="CI203">
        <v>0.14059027777777777</v>
      </c>
      <c r="CJ203">
        <v>0.1109837962962963</v>
      </c>
      <c r="CK203">
        <v>64</v>
      </c>
      <c r="CL203">
        <v>97</v>
      </c>
      <c r="CM203">
        <v>14</v>
      </c>
      <c r="CN203">
        <v>1.5</v>
      </c>
      <c r="CO203">
        <v>36295</v>
      </c>
      <c r="CP203">
        <v>0.21879999999999999</v>
      </c>
      <c r="CX203">
        <v>86</v>
      </c>
    </row>
    <row r="204" spans="76:103" x14ac:dyDescent="0.25">
      <c r="BX204" s="45" t="s">
        <v>637</v>
      </c>
      <c r="BY204" s="45" t="s">
        <v>2</v>
      </c>
      <c r="BZ204" s="45" t="s">
        <v>25</v>
      </c>
      <c r="CA204" s="45">
        <v>46178</v>
      </c>
      <c r="CB204" s="45">
        <v>1</v>
      </c>
      <c r="CC204" s="45">
        <v>1</v>
      </c>
      <c r="CD204" s="45">
        <v>1</v>
      </c>
      <c r="CE204" s="45"/>
      <c r="CF204" s="45"/>
      <c r="CG204" s="45">
        <v>2.613425925925926E-2</v>
      </c>
      <c r="CH204" s="45">
        <v>2.613425925925926E-2</v>
      </c>
      <c r="CI204">
        <v>0.12622685185185184</v>
      </c>
      <c r="CJ204">
        <v>4.2673611111111114E-2</v>
      </c>
      <c r="CK204">
        <v>6</v>
      </c>
      <c r="CL204">
        <v>10</v>
      </c>
      <c r="CM204">
        <v>4</v>
      </c>
      <c r="CN204">
        <v>1</v>
      </c>
      <c r="CO204">
        <v>26010</v>
      </c>
      <c r="CP204">
        <v>0.66669999999999996</v>
      </c>
      <c r="CX204">
        <v>86</v>
      </c>
    </row>
    <row r="205" spans="76:103" x14ac:dyDescent="0.25">
      <c r="BX205" s="45" t="s">
        <v>637</v>
      </c>
      <c r="BY205" s="45" t="s">
        <v>2</v>
      </c>
      <c r="BZ205" s="45" t="s">
        <v>76</v>
      </c>
      <c r="CA205" s="45">
        <v>46174</v>
      </c>
      <c r="CB205" s="45">
        <v>1</v>
      </c>
      <c r="CC205" s="45">
        <v>1</v>
      </c>
      <c r="CD205" s="45">
        <v>1</v>
      </c>
      <c r="CE205" s="45"/>
      <c r="CF205" s="45"/>
      <c r="CG205" s="45">
        <v>2.7476851851851853E-2</v>
      </c>
      <c r="CH205" s="45">
        <v>2.7476851851851853E-2</v>
      </c>
      <c r="CI205">
        <v>0.21766203703703704</v>
      </c>
      <c r="CJ205">
        <v>3.7418981481481484E-2</v>
      </c>
      <c r="CK205">
        <v>65</v>
      </c>
      <c r="CL205">
        <v>99</v>
      </c>
      <c r="CM205">
        <v>34</v>
      </c>
      <c r="CN205">
        <v>1.794117647</v>
      </c>
      <c r="CO205">
        <v>33139</v>
      </c>
      <c r="CP205">
        <v>0.52310000000000001</v>
      </c>
      <c r="CQ205">
        <v>4</v>
      </c>
      <c r="CR205">
        <v>0.1176</v>
      </c>
      <c r="CS205">
        <v>4646</v>
      </c>
      <c r="CT205">
        <v>1162</v>
      </c>
      <c r="CX205">
        <v>54</v>
      </c>
    </row>
    <row r="206" spans="76:103" x14ac:dyDescent="0.25">
      <c r="BX206" s="45" t="s">
        <v>637</v>
      </c>
      <c r="BY206" s="45" t="s">
        <v>2</v>
      </c>
      <c r="BZ206" s="45" t="s">
        <v>76</v>
      </c>
      <c r="CA206" s="45">
        <v>46175</v>
      </c>
      <c r="CB206" s="45">
        <v>1</v>
      </c>
      <c r="CC206" s="45">
        <v>1</v>
      </c>
      <c r="CD206" s="45">
        <v>1</v>
      </c>
      <c r="CE206" s="45"/>
      <c r="CF206" s="45"/>
      <c r="CG206" s="45">
        <v>9.2592592592592587E-3</v>
      </c>
      <c r="CH206" s="45">
        <v>9.2592592592592587E-3</v>
      </c>
      <c r="CI206">
        <v>0.15736111111111112</v>
      </c>
      <c r="CJ206">
        <v>0.1187962962962963</v>
      </c>
      <c r="CK206">
        <v>71</v>
      </c>
      <c r="CL206">
        <v>106</v>
      </c>
      <c r="CM206">
        <v>24</v>
      </c>
      <c r="CN206">
        <v>1.8333333329999999</v>
      </c>
      <c r="CO206">
        <v>31384</v>
      </c>
      <c r="CP206">
        <v>0.33800000000000002</v>
      </c>
      <c r="CQ206">
        <v>2</v>
      </c>
      <c r="CR206">
        <v>8.3299999999999999E-2</v>
      </c>
      <c r="CS206">
        <v>2618</v>
      </c>
      <c r="CT206">
        <v>1309</v>
      </c>
      <c r="CU206">
        <v>1034</v>
      </c>
      <c r="CV206">
        <v>0.39500000000000002</v>
      </c>
      <c r="CX206">
        <v>60</v>
      </c>
      <c r="CY206">
        <v>1034</v>
      </c>
    </row>
    <row r="207" spans="76:103" x14ac:dyDescent="0.25">
      <c r="BX207" s="45" t="s">
        <v>637</v>
      </c>
      <c r="BY207" s="45" t="s">
        <v>2</v>
      </c>
      <c r="BZ207" s="45" t="s">
        <v>76</v>
      </c>
      <c r="CA207" s="45">
        <v>46176</v>
      </c>
      <c r="CB207" s="45">
        <v>1</v>
      </c>
      <c r="CC207" s="45">
        <v>1</v>
      </c>
      <c r="CD207" s="45">
        <v>1</v>
      </c>
      <c r="CE207" s="45"/>
      <c r="CF207" s="45"/>
      <c r="CG207" s="45">
        <v>1.1817129629629629E-2</v>
      </c>
      <c r="CH207" s="45">
        <v>1.1817129629629629E-2</v>
      </c>
      <c r="CI207">
        <v>0.27979166666666666</v>
      </c>
      <c r="CJ207">
        <v>8.7974537037037032E-2</v>
      </c>
      <c r="CK207">
        <v>136</v>
      </c>
      <c r="CL207">
        <v>183</v>
      </c>
      <c r="CM207">
        <v>30</v>
      </c>
      <c r="CN207">
        <v>1.7</v>
      </c>
      <c r="CO207">
        <v>39018</v>
      </c>
      <c r="CP207">
        <v>0.22059999999999999</v>
      </c>
      <c r="CQ207">
        <v>1</v>
      </c>
      <c r="CR207">
        <v>3.3300000000000003E-2</v>
      </c>
      <c r="CS207">
        <v>483</v>
      </c>
      <c r="CT207">
        <v>483</v>
      </c>
      <c r="CX207">
        <v>76</v>
      </c>
    </row>
    <row r="208" spans="76:103" x14ac:dyDescent="0.25">
      <c r="BX208" s="45" t="s">
        <v>637</v>
      </c>
      <c r="BY208" s="45" t="s">
        <v>6</v>
      </c>
      <c r="BZ208" s="45" t="s">
        <v>105</v>
      </c>
      <c r="CA208" s="45">
        <v>46176</v>
      </c>
      <c r="CB208" s="45">
        <v>1</v>
      </c>
      <c r="CC208" s="45">
        <v>1</v>
      </c>
      <c r="CD208" s="45">
        <v>1</v>
      </c>
      <c r="CE208" s="45"/>
      <c r="CF208" s="45"/>
      <c r="CG208" s="45">
        <v>1.6516203703703703E-2</v>
      </c>
      <c r="CH208" s="45">
        <v>1.6516203703703703E-2</v>
      </c>
      <c r="CI208">
        <v>0.25628472222222221</v>
      </c>
      <c r="CJ208">
        <v>9.0509259259259262E-2</v>
      </c>
      <c r="CK208">
        <v>105</v>
      </c>
      <c r="CL208">
        <v>186</v>
      </c>
      <c r="CM208">
        <v>15</v>
      </c>
      <c r="CN208">
        <v>2.1333333329999999</v>
      </c>
      <c r="CO208">
        <v>10812</v>
      </c>
      <c r="CP208">
        <v>0.1429</v>
      </c>
      <c r="CQ208">
        <v>1</v>
      </c>
      <c r="CR208">
        <v>6.6699999999999995E-2</v>
      </c>
      <c r="CS208">
        <v>3500</v>
      </c>
      <c r="CT208">
        <v>3500</v>
      </c>
      <c r="CX208">
        <v>76</v>
      </c>
    </row>
    <row r="209" spans="76:103" x14ac:dyDescent="0.25">
      <c r="BX209" s="45" t="s">
        <v>637</v>
      </c>
      <c r="BY209" s="45" t="s">
        <v>6</v>
      </c>
      <c r="BZ209" s="45" t="s">
        <v>105</v>
      </c>
      <c r="CA209" s="45">
        <v>46178</v>
      </c>
      <c r="CB209" s="45">
        <v>1</v>
      </c>
      <c r="CC209" s="45">
        <v>1</v>
      </c>
      <c r="CD209" s="45"/>
      <c r="CE209" s="45"/>
      <c r="CF209" s="45"/>
      <c r="CG209" s="45">
        <v>3.5300925925925925E-3</v>
      </c>
      <c r="CH209" s="45">
        <v>3.5300925925925925E-3</v>
      </c>
      <c r="CI209">
        <v>0.10413194444444444</v>
      </c>
      <c r="CJ209">
        <v>7.3749999999999996E-2</v>
      </c>
      <c r="CK209">
        <v>14</v>
      </c>
      <c r="CL209">
        <v>34</v>
      </c>
      <c r="CM209">
        <v>5</v>
      </c>
      <c r="CN209">
        <v>1.2</v>
      </c>
      <c r="CO209">
        <v>77710</v>
      </c>
      <c r="CP209">
        <v>0.35709999999999997</v>
      </c>
      <c r="CX209">
        <v>92</v>
      </c>
    </row>
    <row r="210" spans="76:103" x14ac:dyDescent="0.25">
      <c r="BX210" s="45" t="s">
        <v>637</v>
      </c>
      <c r="BY210" s="45" t="s">
        <v>6</v>
      </c>
      <c r="BZ210" s="45" t="s">
        <v>38</v>
      </c>
      <c r="CA210" s="45">
        <v>46174</v>
      </c>
      <c r="CB210" s="45">
        <v>1</v>
      </c>
      <c r="CC210" s="45">
        <v>1</v>
      </c>
      <c r="CD210" s="45"/>
      <c r="CE210" s="45"/>
      <c r="CF210" s="45"/>
      <c r="CG210" s="45">
        <v>8.2175925925925927E-4</v>
      </c>
      <c r="CH210" s="45">
        <v>8.2175925925925927E-4</v>
      </c>
      <c r="CI210">
        <v>0.19222222222222221</v>
      </c>
      <c r="CJ210">
        <v>0.11018518518518519</v>
      </c>
      <c r="CK210">
        <v>92</v>
      </c>
      <c r="CL210">
        <v>127</v>
      </c>
      <c r="CM210">
        <v>31</v>
      </c>
      <c r="CN210">
        <v>1.548387097</v>
      </c>
      <c r="CO210">
        <v>15328</v>
      </c>
      <c r="CP210">
        <v>0.33700000000000002</v>
      </c>
      <c r="CQ210">
        <v>8</v>
      </c>
      <c r="CR210">
        <v>0.2581</v>
      </c>
      <c r="CS210">
        <v>4160</v>
      </c>
      <c r="CT210">
        <v>520</v>
      </c>
      <c r="CX210">
        <v>52</v>
      </c>
    </row>
    <row r="211" spans="76:103" x14ac:dyDescent="0.25">
      <c r="BX211" s="45" t="s">
        <v>637</v>
      </c>
      <c r="BY211" s="45" t="s">
        <v>7</v>
      </c>
      <c r="BZ211" s="45" t="s">
        <v>600</v>
      </c>
      <c r="CA211" s="45">
        <v>46174</v>
      </c>
      <c r="CB211" s="45">
        <v>1</v>
      </c>
      <c r="CC211" s="45">
        <v>1</v>
      </c>
      <c r="CD211" s="45">
        <v>1</v>
      </c>
      <c r="CE211" s="45"/>
      <c r="CF211" s="45"/>
      <c r="CG211" s="45">
        <v>4.7685185185185183E-3</v>
      </c>
      <c r="CH211" s="45">
        <v>4.7685185185185183E-3</v>
      </c>
      <c r="CI211">
        <v>0.23247685185185185</v>
      </c>
      <c r="CJ211">
        <v>8.9687500000000003E-2</v>
      </c>
      <c r="CK211">
        <v>108</v>
      </c>
      <c r="CL211">
        <v>182</v>
      </c>
      <c r="CM211">
        <v>37</v>
      </c>
      <c r="CN211">
        <v>1.7297297300000001</v>
      </c>
      <c r="CO211">
        <v>8840</v>
      </c>
      <c r="CP211">
        <v>0.34260000000000002</v>
      </c>
      <c r="CQ211">
        <v>1</v>
      </c>
      <c r="CR211">
        <v>2.7E-2</v>
      </c>
      <c r="CS211">
        <v>750</v>
      </c>
      <c r="CT211">
        <v>750</v>
      </c>
      <c r="CU211">
        <v>750</v>
      </c>
      <c r="CV211">
        <v>1</v>
      </c>
      <c r="CW211">
        <v>0.19089999999999999</v>
      </c>
      <c r="CX211">
        <v>76</v>
      </c>
      <c r="CY211">
        <v>750</v>
      </c>
    </row>
    <row r="212" spans="76:103" x14ac:dyDescent="0.25">
      <c r="BX212" s="45" t="s">
        <v>637</v>
      </c>
      <c r="BY212" s="45" t="s">
        <v>7</v>
      </c>
      <c r="BZ212" s="45" t="s">
        <v>51</v>
      </c>
      <c r="CA212" s="45">
        <v>46174</v>
      </c>
      <c r="CB212" s="45">
        <v>1</v>
      </c>
      <c r="CC212" s="45">
        <v>1</v>
      </c>
      <c r="CD212" s="45">
        <v>1</v>
      </c>
      <c r="CE212" s="45"/>
      <c r="CF212" s="45"/>
      <c r="CG212" s="45">
        <v>5.138888888888889E-3</v>
      </c>
      <c r="CH212" s="45">
        <v>5.138888888888889E-3</v>
      </c>
      <c r="CI212">
        <v>0.20576388888888889</v>
      </c>
      <c r="CJ212">
        <v>9.4872685185185185E-2</v>
      </c>
      <c r="CK212">
        <v>90</v>
      </c>
      <c r="CL212">
        <v>152</v>
      </c>
      <c r="CM212">
        <v>18</v>
      </c>
      <c r="CN212">
        <v>1.7777777779999999</v>
      </c>
      <c r="CO212">
        <v>6889</v>
      </c>
      <c r="CP212">
        <v>0.2</v>
      </c>
      <c r="CQ212">
        <v>1</v>
      </c>
      <c r="CR212">
        <v>5.5599999999999997E-2</v>
      </c>
      <c r="CS212">
        <v>100</v>
      </c>
      <c r="CT212">
        <v>100</v>
      </c>
      <c r="CU212">
        <v>100</v>
      </c>
      <c r="CV212">
        <v>1</v>
      </c>
      <c r="CW212">
        <v>0.30969999999999998</v>
      </c>
      <c r="CX212">
        <v>80</v>
      </c>
      <c r="CY212">
        <v>100</v>
      </c>
    </row>
    <row r="213" spans="76:103" x14ac:dyDescent="0.25">
      <c r="BX213" s="45" t="s">
        <v>637</v>
      </c>
      <c r="BY213" s="45" t="s">
        <v>7</v>
      </c>
      <c r="BZ213" s="45" t="s">
        <v>49</v>
      </c>
      <c r="CA213" s="45">
        <v>46175</v>
      </c>
      <c r="CB213" s="45">
        <v>1</v>
      </c>
      <c r="CC213" s="45">
        <v>1</v>
      </c>
      <c r="CD213" s="45">
        <v>1</v>
      </c>
      <c r="CE213" s="45"/>
      <c r="CF213" s="45"/>
      <c r="CG213" s="45">
        <v>5.8449074074074072E-3</v>
      </c>
      <c r="CH213" s="45">
        <v>5.8449074074074072E-3</v>
      </c>
      <c r="CI213">
        <v>0.22905092592592594</v>
      </c>
      <c r="CJ213">
        <v>9.2673611111111109E-2</v>
      </c>
      <c r="CK213">
        <v>77</v>
      </c>
      <c r="CL213">
        <v>113</v>
      </c>
      <c r="CM213">
        <v>16</v>
      </c>
      <c r="CN213">
        <v>1.5625</v>
      </c>
      <c r="CO213">
        <v>5795</v>
      </c>
      <c r="CP213">
        <v>0.20780000000000001</v>
      </c>
      <c r="CQ213">
        <v>3</v>
      </c>
      <c r="CR213">
        <v>0.1875</v>
      </c>
      <c r="CS213">
        <v>1100</v>
      </c>
      <c r="CT213">
        <v>367</v>
      </c>
      <c r="CX213">
        <v>76</v>
      </c>
    </row>
    <row r="214" spans="76:103" x14ac:dyDescent="0.25">
      <c r="BX214" s="45" t="s">
        <v>637</v>
      </c>
      <c r="BY214" s="45" t="s">
        <v>7</v>
      </c>
      <c r="BZ214" s="45" t="s">
        <v>49</v>
      </c>
      <c r="CA214" s="45">
        <v>46177</v>
      </c>
      <c r="CB214" s="45">
        <v>1</v>
      </c>
      <c r="CC214" s="45">
        <v>1</v>
      </c>
      <c r="CD214" s="45">
        <v>1</v>
      </c>
      <c r="CE214" s="45"/>
      <c r="CF214" s="45"/>
      <c r="CG214" s="45">
        <v>8.773148148148148E-3</v>
      </c>
      <c r="CH214" s="45">
        <v>8.773148148148148E-3</v>
      </c>
      <c r="CI214">
        <v>0.2442013888888889</v>
      </c>
      <c r="CJ214">
        <v>7.6192129629629624E-2</v>
      </c>
      <c r="CK214">
        <v>77</v>
      </c>
      <c r="CL214">
        <v>107</v>
      </c>
      <c r="CM214">
        <v>13</v>
      </c>
      <c r="CN214">
        <v>1.384615385</v>
      </c>
      <c r="CO214">
        <v>11396</v>
      </c>
      <c r="CP214">
        <v>0.16880000000000001</v>
      </c>
      <c r="CX214">
        <v>62</v>
      </c>
    </row>
    <row r="215" spans="76:103" x14ac:dyDescent="0.25">
      <c r="BX215" s="45" t="s">
        <v>637</v>
      </c>
      <c r="BY215" s="45" t="s">
        <v>7</v>
      </c>
      <c r="BZ215" s="45" t="s">
        <v>49</v>
      </c>
      <c r="CA215" s="45">
        <v>46178</v>
      </c>
      <c r="CB215" s="45">
        <v>1</v>
      </c>
      <c r="CC215" s="45">
        <v>1</v>
      </c>
      <c r="CD215" s="45"/>
      <c r="CE215" s="45"/>
      <c r="CF215" s="45"/>
      <c r="CG215" s="45">
        <v>3.7037037037037038E-3</v>
      </c>
      <c r="CH215" s="45">
        <v>3.7037037037037038E-3</v>
      </c>
      <c r="CI215">
        <v>0.13876157407407408</v>
      </c>
      <c r="CJ215">
        <v>4.6724537037037037E-2</v>
      </c>
      <c r="CK215">
        <v>20</v>
      </c>
      <c r="CL215">
        <v>22</v>
      </c>
      <c r="CM215">
        <v>5</v>
      </c>
      <c r="CN215">
        <v>1</v>
      </c>
      <c r="CO215">
        <v>14966</v>
      </c>
      <c r="CP215">
        <v>0.25</v>
      </c>
      <c r="CX215">
        <v>92</v>
      </c>
    </row>
    <row r="216" spans="76:103" x14ac:dyDescent="0.25">
      <c r="BX216" s="45" t="s">
        <v>637</v>
      </c>
      <c r="BY216" s="45" t="s">
        <v>7</v>
      </c>
      <c r="BZ216" s="45" t="s">
        <v>599</v>
      </c>
      <c r="CA216" s="45">
        <v>46174</v>
      </c>
      <c r="CB216" s="45">
        <v>1</v>
      </c>
      <c r="CC216" s="45">
        <v>1</v>
      </c>
      <c r="CD216" s="45">
        <v>1</v>
      </c>
      <c r="CE216" s="45"/>
      <c r="CF216" s="45"/>
      <c r="CG216" s="45">
        <v>6.9097222222222225E-3</v>
      </c>
      <c r="CH216" s="45">
        <v>6.9097222222222225E-3</v>
      </c>
      <c r="CI216">
        <v>0.25027777777777777</v>
      </c>
      <c r="CJ216">
        <v>5.6099537037037038E-2</v>
      </c>
      <c r="CK216">
        <v>125</v>
      </c>
      <c r="CL216">
        <v>151</v>
      </c>
      <c r="CM216">
        <v>25</v>
      </c>
      <c r="CN216">
        <v>1.56</v>
      </c>
      <c r="CO216">
        <v>5637</v>
      </c>
      <c r="CP216">
        <v>0.2</v>
      </c>
      <c r="CQ216">
        <v>1</v>
      </c>
      <c r="CR216">
        <v>0.04</v>
      </c>
      <c r="CS216">
        <v>225</v>
      </c>
      <c r="CT216">
        <v>225</v>
      </c>
      <c r="CX216">
        <v>62</v>
      </c>
    </row>
    <row r="217" spans="76:103" x14ac:dyDescent="0.25">
      <c r="BX217" s="45" t="s">
        <v>637</v>
      </c>
      <c r="BY217" s="45" t="s">
        <v>7</v>
      </c>
      <c r="BZ217" s="45" t="s">
        <v>599</v>
      </c>
      <c r="CA217" s="45">
        <v>46175</v>
      </c>
      <c r="CB217" s="45">
        <v>1</v>
      </c>
      <c r="CC217" s="45">
        <v>1</v>
      </c>
      <c r="CD217" s="45">
        <v>1</v>
      </c>
      <c r="CE217" s="45"/>
      <c r="CF217" s="45"/>
      <c r="CG217" s="45">
        <v>8.4027777777777781E-3</v>
      </c>
      <c r="CH217" s="45">
        <v>8.4027777777777781E-3</v>
      </c>
      <c r="CI217">
        <v>0.26438657407407407</v>
      </c>
      <c r="CJ217">
        <v>9.3900462962962963E-2</v>
      </c>
      <c r="CK217">
        <v>144</v>
      </c>
      <c r="CL217">
        <v>186</v>
      </c>
      <c r="CM217">
        <v>26</v>
      </c>
      <c r="CN217">
        <v>1.923076923</v>
      </c>
      <c r="CO217">
        <v>5784</v>
      </c>
      <c r="CP217">
        <v>0.18060000000000001</v>
      </c>
      <c r="CQ217">
        <v>3</v>
      </c>
      <c r="CR217">
        <v>0.1154</v>
      </c>
      <c r="CS217">
        <v>945</v>
      </c>
      <c r="CT217">
        <v>315</v>
      </c>
      <c r="CU217">
        <v>300</v>
      </c>
      <c r="CV217">
        <v>0.3175</v>
      </c>
      <c r="CW217">
        <v>0.16550000000000001</v>
      </c>
      <c r="CX217">
        <v>86</v>
      </c>
      <c r="CY217">
        <v>300</v>
      </c>
    </row>
    <row r="218" spans="76:103" x14ac:dyDescent="0.25">
      <c r="BX218" s="45" t="s">
        <v>637</v>
      </c>
      <c r="BY218" s="45" t="s">
        <v>7</v>
      </c>
      <c r="BZ218" s="45" t="s">
        <v>37</v>
      </c>
      <c r="CA218" s="45">
        <v>46174</v>
      </c>
      <c r="CB218" s="45">
        <v>1</v>
      </c>
      <c r="CC218" s="45">
        <v>1</v>
      </c>
      <c r="CD218" s="45">
        <v>1</v>
      </c>
      <c r="CE218" s="45"/>
      <c r="CF218" s="45"/>
      <c r="CG218" s="45">
        <v>8.6203703703703699E-2</v>
      </c>
      <c r="CH218" s="45">
        <v>8.6203703703703699E-2</v>
      </c>
      <c r="CI218">
        <v>0.18914351851851852</v>
      </c>
      <c r="CJ218">
        <v>6.1087962962962962E-2</v>
      </c>
      <c r="CK218">
        <v>85</v>
      </c>
      <c r="CL218">
        <v>116</v>
      </c>
      <c r="CM218">
        <v>25</v>
      </c>
      <c r="CN218">
        <v>1.96</v>
      </c>
      <c r="CO218">
        <v>4807</v>
      </c>
      <c r="CP218">
        <v>0.29409999999999997</v>
      </c>
      <c r="CQ218">
        <v>2</v>
      </c>
      <c r="CR218">
        <v>0.08</v>
      </c>
      <c r="CS218">
        <v>1450</v>
      </c>
      <c r="CT218">
        <v>725</v>
      </c>
      <c r="CU218">
        <v>225</v>
      </c>
      <c r="CV218">
        <v>0.1552</v>
      </c>
      <c r="CW218">
        <v>2.2800000000000001E-2</v>
      </c>
      <c r="CX218">
        <v>72</v>
      </c>
      <c r="CY218">
        <v>225</v>
      </c>
    </row>
    <row r="219" spans="76:103" x14ac:dyDescent="0.25">
      <c r="BX219" s="45" t="s">
        <v>637</v>
      </c>
      <c r="BY219" s="45" t="s">
        <v>7</v>
      </c>
      <c r="BZ219" s="45" t="s">
        <v>37</v>
      </c>
      <c r="CA219" s="45">
        <v>46175</v>
      </c>
      <c r="CB219" s="45">
        <v>1</v>
      </c>
      <c r="CC219" s="45">
        <v>1</v>
      </c>
      <c r="CD219" s="45">
        <v>1</v>
      </c>
      <c r="CE219" s="45"/>
      <c r="CF219" s="45"/>
      <c r="CG219" s="45">
        <v>1.3449074074074073E-2</v>
      </c>
      <c r="CH219" s="45">
        <v>1.3449074074074073E-2</v>
      </c>
      <c r="CI219">
        <v>0.22771990740740741</v>
      </c>
      <c r="CJ219">
        <v>9.4004629629629632E-2</v>
      </c>
      <c r="CK219">
        <v>95</v>
      </c>
      <c r="CL219">
        <v>164</v>
      </c>
      <c r="CM219">
        <v>50</v>
      </c>
      <c r="CN219">
        <v>1.84</v>
      </c>
      <c r="CO219">
        <v>10267</v>
      </c>
      <c r="CP219">
        <v>0.52629999999999999</v>
      </c>
      <c r="CQ219">
        <v>3</v>
      </c>
      <c r="CR219">
        <v>0.06</v>
      </c>
      <c r="CS219">
        <v>603</v>
      </c>
      <c r="CT219">
        <v>201</v>
      </c>
      <c r="CU219">
        <v>353</v>
      </c>
      <c r="CV219">
        <v>0.58540000000000003</v>
      </c>
      <c r="CW219">
        <v>0.50529999999999997</v>
      </c>
      <c r="CX219">
        <v>80</v>
      </c>
      <c r="CY219">
        <v>177</v>
      </c>
    </row>
    <row r="220" spans="76:103" x14ac:dyDescent="0.25">
      <c r="BX220" s="45" t="s">
        <v>637</v>
      </c>
      <c r="BY220" s="45" t="s">
        <v>7</v>
      </c>
      <c r="BZ220" s="45" t="s">
        <v>37</v>
      </c>
      <c r="CA220" s="45">
        <v>46177</v>
      </c>
      <c r="CB220" s="45">
        <v>1</v>
      </c>
      <c r="CC220" s="45">
        <v>1</v>
      </c>
      <c r="CD220" s="45">
        <v>1</v>
      </c>
      <c r="CE220" s="45"/>
      <c r="CF220" s="45"/>
      <c r="CG220" s="45">
        <v>8.1481481481481474E-3</v>
      </c>
      <c r="CH220" s="45">
        <v>8.1481481481481474E-3</v>
      </c>
      <c r="CI220">
        <v>0.25874999999999998</v>
      </c>
      <c r="CJ220">
        <v>7.4849537037037034E-2</v>
      </c>
      <c r="CK220">
        <v>84</v>
      </c>
      <c r="CL220">
        <v>130</v>
      </c>
      <c r="CM220">
        <v>30</v>
      </c>
      <c r="CN220">
        <v>1.6333333329999999</v>
      </c>
      <c r="CO220">
        <v>7721</v>
      </c>
      <c r="CP220">
        <v>0.35709999999999997</v>
      </c>
      <c r="CQ220">
        <v>3</v>
      </c>
      <c r="CR220">
        <v>0.1</v>
      </c>
      <c r="CS220">
        <v>866</v>
      </c>
      <c r="CT220">
        <v>289</v>
      </c>
      <c r="CX220">
        <v>84</v>
      </c>
    </row>
    <row r="221" spans="76:103" x14ac:dyDescent="0.25">
      <c r="BX221" s="45" t="s">
        <v>637</v>
      </c>
      <c r="BY221" s="45" t="s">
        <v>7</v>
      </c>
      <c r="BZ221" s="45" t="s">
        <v>549</v>
      </c>
      <c r="CA221" s="45">
        <v>46175</v>
      </c>
      <c r="CB221" s="45">
        <v>1</v>
      </c>
      <c r="CC221" s="45">
        <v>1</v>
      </c>
      <c r="CD221" s="45">
        <v>1</v>
      </c>
      <c r="CE221" s="45"/>
      <c r="CF221" s="45"/>
      <c r="CG221" s="45">
        <v>1.5671296296296298E-2</v>
      </c>
      <c r="CH221" s="45">
        <v>1.5671296296296298E-2</v>
      </c>
      <c r="CI221">
        <v>0.22630787037037037</v>
      </c>
      <c r="CJ221">
        <v>0.11070601851851852</v>
      </c>
      <c r="CK221">
        <v>154</v>
      </c>
      <c r="CL221">
        <v>258</v>
      </c>
      <c r="CM221">
        <v>54</v>
      </c>
      <c r="CN221">
        <v>1.8703703700000001</v>
      </c>
      <c r="CO221">
        <v>6624</v>
      </c>
      <c r="CP221">
        <v>0.35060000000000002</v>
      </c>
      <c r="CQ221">
        <v>3</v>
      </c>
      <c r="CR221">
        <v>5.5599999999999997E-2</v>
      </c>
      <c r="CS221">
        <v>462</v>
      </c>
      <c r="CT221">
        <v>154</v>
      </c>
      <c r="CU221">
        <v>250</v>
      </c>
      <c r="CV221">
        <v>0.54110000000000003</v>
      </c>
      <c r="CW221">
        <v>0.19939999999999999</v>
      </c>
      <c r="CX221">
        <v>66</v>
      </c>
      <c r="CY221">
        <v>125</v>
      </c>
    </row>
    <row r="222" spans="76:103" x14ac:dyDescent="0.25">
      <c r="BX222" s="45" t="s">
        <v>637</v>
      </c>
      <c r="BY222" s="45" t="s">
        <v>7</v>
      </c>
      <c r="BZ222" s="45" t="s">
        <v>77</v>
      </c>
      <c r="CA222" s="45">
        <v>46174</v>
      </c>
      <c r="CB222" s="45">
        <v>1</v>
      </c>
      <c r="CC222" s="45">
        <v>1</v>
      </c>
      <c r="CD222" s="45">
        <v>1</v>
      </c>
      <c r="CE222" s="45"/>
      <c r="CF222" s="45"/>
      <c r="CG222" s="45">
        <v>2.8969907407407406E-2</v>
      </c>
      <c r="CH222" s="45">
        <v>2.8969907407407406E-2</v>
      </c>
      <c r="CI222">
        <v>0.16260416666666666</v>
      </c>
      <c r="CJ222">
        <v>9.7141203703703702E-2</v>
      </c>
      <c r="CK222">
        <v>116</v>
      </c>
      <c r="CL222">
        <v>168</v>
      </c>
      <c r="CM222">
        <v>37</v>
      </c>
      <c r="CN222">
        <v>1.8648648649999999</v>
      </c>
      <c r="CO222">
        <v>6006</v>
      </c>
      <c r="CP222">
        <v>0.31900000000000001</v>
      </c>
      <c r="CX222">
        <v>54</v>
      </c>
    </row>
    <row r="223" spans="76:103" x14ac:dyDescent="0.25">
      <c r="BX223" s="45" t="s">
        <v>637</v>
      </c>
      <c r="BY223" s="45" t="s">
        <v>7</v>
      </c>
      <c r="BZ223" s="45" t="s">
        <v>77</v>
      </c>
      <c r="CA223" s="45">
        <v>46177</v>
      </c>
      <c r="CB223" s="45">
        <v>1</v>
      </c>
      <c r="CC223" s="45">
        <v>1</v>
      </c>
      <c r="CD223" s="45">
        <v>1</v>
      </c>
      <c r="CE223" s="45"/>
      <c r="CF223" s="45"/>
      <c r="CG223" s="45">
        <v>7.3379629629629628E-3</v>
      </c>
      <c r="CH223" s="45">
        <v>7.3379629629629628E-3</v>
      </c>
      <c r="CI223">
        <v>0.25892361111111112</v>
      </c>
      <c r="CJ223">
        <v>6.6006944444444438E-2</v>
      </c>
      <c r="CK223">
        <v>121</v>
      </c>
      <c r="CL223">
        <v>193</v>
      </c>
      <c r="CM223">
        <v>58</v>
      </c>
      <c r="CN223">
        <v>1.8103448280000001</v>
      </c>
      <c r="CO223">
        <v>5850</v>
      </c>
      <c r="CP223">
        <v>0.4793</v>
      </c>
      <c r="CQ223">
        <v>3</v>
      </c>
      <c r="CR223">
        <v>5.1700000000000003E-2</v>
      </c>
      <c r="CS223">
        <v>2645</v>
      </c>
      <c r="CT223">
        <v>882</v>
      </c>
      <c r="CX223">
        <v>82</v>
      </c>
    </row>
    <row r="224" spans="76:103" x14ac:dyDescent="0.25">
      <c r="BX224" s="45" t="s">
        <v>637</v>
      </c>
      <c r="BY224" s="45" t="s">
        <v>7</v>
      </c>
      <c r="BZ224" s="45" t="s">
        <v>630</v>
      </c>
      <c r="CA224" s="45">
        <v>46175</v>
      </c>
      <c r="CB224" s="45">
        <v>1</v>
      </c>
      <c r="CC224" s="45">
        <v>1</v>
      </c>
      <c r="CD224" s="45">
        <v>1</v>
      </c>
      <c r="CE224" s="45"/>
      <c r="CF224" s="45"/>
      <c r="CG224" s="45">
        <v>0.21697916666666667</v>
      </c>
      <c r="CH224" s="45">
        <v>0.21697916666666667</v>
      </c>
      <c r="CI224">
        <v>3.3148148148148149E-2</v>
      </c>
      <c r="CJ224">
        <v>0</v>
      </c>
      <c r="CK224">
        <v>22</v>
      </c>
      <c r="CL224">
        <v>32</v>
      </c>
      <c r="CM224">
        <v>10</v>
      </c>
      <c r="CN224">
        <v>2</v>
      </c>
      <c r="CO224">
        <v>2193</v>
      </c>
      <c r="CP224">
        <v>0.45450000000000002</v>
      </c>
      <c r="CX224">
        <v>44</v>
      </c>
    </row>
    <row r="225" spans="76:103" x14ac:dyDescent="0.25">
      <c r="BX225" s="45" t="s">
        <v>637</v>
      </c>
      <c r="BY225" s="45" t="s">
        <v>7</v>
      </c>
      <c r="BZ225" s="45" t="s">
        <v>630</v>
      </c>
      <c r="CA225" s="45">
        <v>46176</v>
      </c>
      <c r="CB225" s="45">
        <v>1</v>
      </c>
      <c r="CC225" s="45">
        <v>1</v>
      </c>
      <c r="CD225" s="45">
        <v>1</v>
      </c>
      <c r="CE225" s="45"/>
      <c r="CF225" s="45"/>
      <c r="CG225" s="45">
        <v>1.0532407407407407E-2</v>
      </c>
      <c r="CH225" s="45">
        <v>1.0532407407407407E-2</v>
      </c>
      <c r="CI225">
        <v>0.31082175925925926</v>
      </c>
      <c r="CJ225">
        <v>7.3564814814814819E-2</v>
      </c>
      <c r="CK225">
        <v>147</v>
      </c>
      <c r="CL225">
        <v>179</v>
      </c>
      <c r="CM225">
        <v>37</v>
      </c>
      <c r="CN225">
        <v>1.6216216219999999</v>
      </c>
      <c r="CO225">
        <v>6795</v>
      </c>
      <c r="CP225">
        <v>0.25169999999999998</v>
      </c>
      <c r="CX225">
        <v>40</v>
      </c>
    </row>
    <row r="226" spans="76:103" x14ac:dyDescent="0.25">
      <c r="BX226" s="45" t="s">
        <v>637</v>
      </c>
      <c r="BY226" s="45" t="s">
        <v>7</v>
      </c>
      <c r="BZ226" s="45" t="s">
        <v>630</v>
      </c>
      <c r="CA226" s="45">
        <v>46177</v>
      </c>
      <c r="CB226" s="45">
        <v>1</v>
      </c>
      <c r="CC226" s="45">
        <v>1</v>
      </c>
      <c r="CD226" s="45">
        <v>1</v>
      </c>
      <c r="CE226" s="45"/>
      <c r="CF226" s="45"/>
      <c r="CG226" s="45">
        <v>1.2152777777777778E-2</v>
      </c>
      <c r="CH226" s="45">
        <v>1.2152777777777778E-2</v>
      </c>
      <c r="CI226">
        <v>0.23320601851851852</v>
      </c>
      <c r="CJ226">
        <v>7.7384259259259264E-2</v>
      </c>
      <c r="CK226">
        <v>95</v>
      </c>
      <c r="CL226">
        <v>126</v>
      </c>
      <c r="CM226">
        <v>36</v>
      </c>
      <c r="CN226">
        <v>1.6666666670000001</v>
      </c>
      <c r="CO226">
        <v>7162</v>
      </c>
      <c r="CP226">
        <v>0.37890000000000001</v>
      </c>
      <c r="CQ226">
        <v>1</v>
      </c>
      <c r="CR226">
        <v>2.7799999999999998E-2</v>
      </c>
      <c r="CS226">
        <v>160</v>
      </c>
      <c r="CT226">
        <v>160</v>
      </c>
      <c r="CX226">
        <v>70</v>
      </c>
    </row>
    <row r="227" spans="76:103" x14ac:dyDescent="0.25">
      <c r="BX227" s="45" t="s">
        <v>637</v>
      </c>
      <c r="BY227" s="45" t="s">
        <v>7</v>
      </c>
      <c r="BZ227" s="45" t="s">
        <v>50</v>
      </c>
      <c r="CA227" s="45">
        <v>46174</v>
      </c>
      <c r="CB227" s="45">
        <v>1</v>
      </c>
      <c r="CC227" s="45">
        <v>1</v>
      </c>
      <c r="CD227" s="45">
        <v>1</v>
      </c>
      <c r="CE227" s="45"/>
      <c r="CF227" s="45"/>
      <c r="CG227" s="45">
        <v>3.5173611111111114E-2</v>
      </c>
      <c r="CH227" s="45">
        <v>3.5173611111111114E-2</v>
      </c>
      <c r="CI227">
        <v>0.19987268518518519</v>
      </c>
      <c r="CJ227">
        <v>7.6030092592592594E-2</v>
      </c>
      <c r="CK227">
        <v>95</v>
      </c>
      <c r="CL227">
        <v>148</v>
      </c>
      <c r="CM227">
        <v>10</v>
      </c>
      <c r="CN227">
        <v>2.2999999999999998</v>
      </c>
      <c r="CO227">
        <v>8799</v>
      </c>
      <c r="CP227">
        <v>0.1053</v>
      </c>
      <c r="CQ227">
        <v>2</v>
      </c>
      <c r="CR227">
        <v>0.2</v>
      </c>
      <c r="CS227">
        <v>1050</v>
      </c>
      <c r="CT227">
        <v>525</v>
      </c>
      <c r="CX227">
        <v>76</v>
      </c>
    </row>
    <row r="228" spans="76:103" x14ac:dyDescent="0.25">
      <c r="BX228" s="45" t="s">
        <v>637</v>
      </c>
      <c r="BY228" s="45" t="s">
        <v>7</v>
      </c>
      <c r="BZ228" s="45" t="s">
        <v>50</v>
      </c>
      <c r="CA228" s="45">
        <v>46175</v>
      </c>
      <c r="CB228" s="45">
        <v>1</v>
      </c>
      <c r="CC228" s="45">
        <v>1</v>
      </c>
      <c r="CD228" s="45"/>
      <c r="CE228" s="45"/>
      <c r="CF228" s="45">
        <v>1</v>
      </c>
      <c r="CG228" s="45">
        <v>0</v>
      </c>
      <c r="CH228" s="45">
        <v>0</v>
      </c>
      <c r="CI228">
        <v>0</v>
      </c>
      <c r="CJ228">
        <v>0</v>
      </c>
      <c r="CX228">
        <v>44</v>
      </c>
    </row>
    <row r="229" spans="76:103" x14ac:dyDescent="0.25">
      <c r="BX229" s="45" t="s">
        <v>637</v>
      </c>
      <c r="BY229" s="45" t="s">
        <v>7</v>
      </c>
      <c r="BZ229" s="45" t="s">
        <v>50</v>
      </c>
      <c r="CA229" s="45">
        <v>46178</v>
      </c>
      <c r="CB229" s="45">
        <v>1</v>
      </c>
      <c r="CC229" s="45">
        <v>1</v>
      </c>
      <c r="CD229" s="45">
        <v>1</v>
      </c>
      <c r="CE229" s="45"/>
      <c r="CF229" s="45"/>
      <c r="CG229" s="45">
        <v>1.9282407407407408E-2</v>
      </c>
      <c r="CH229" s="45">
        <v>1.9282407407407408E-2</v>
      </c>
      <c r="CI229">
        <v>0.11964120370370371</v>
      </c>
      <c r="CJ229">
        <v>5.0185185185185187E-2</v>
      </c>
      <c r="CK229">
        <v>60</v>
      </c>
      <c r="CL229">
        <v>63</v>
      </c>
      <c r="CM229">
        <v>8</v>
      </c>
      <c r="CN229">
        <v>1</v>
      </c>
      <c r="CO229">
        <v>3471</v>
      </c>
      <c r="CP229">
        <v>0.1333</v>
      </c>
      <c r="CX229">
        <v>92</v>
      </c>
    </row>
    <row r="230" spans="76:103" x14ac:dyDescent="0.25">
      <c r="BX230" s="45" t="s">
        <v>637</v>
      </c>
      <c r="BY230" s="45" t="s">
        <v>7</v>
      </c>
      <c r="BZ230" s="45" t="s">
        <v>73</v>
      </c>
      <c r="CA230" s="45">
        <v>46174</v>
      </c>
      <c r="CB230" s="45">
        <v>1</v>
      </c>
      <c r="CC230" s="45">
        <v>1</v>
      </c>
      <c r="CD230" s="45">
        <v>1</v>
      </c>
      <c r="CE230" s="45"/>
      <c r="CF230" s="45"/>
      <c r="CG230" s="45">
        <v>1.9293981481481481E-2</v>
      </c>
      <c r="CH230" s="45">
        <v>1.9293981481481481E-2</v>
      </c>
      <c r="CI230">
        <v>0.22399305555555554</v>
      </c>
      <c r="CJ230">
        <v>0.10674768518518518</v>
      </c>
      <c r="CK230">
        <v>143</v>
      </c>
      <c r="CL230">
        <v>188</v>
      </c>
      <c r="CM230">
        <v>13</v>
      </c>
      <c r="CN230">
        <v>1.692307692</v>
      </c>
      <c r="CO230">
        <v>6232</v>
      </c>
      <c r="CP230">
        <v>9.0899999999999995E-2</v>
      </c>
      <c r="CX230">
        <v>54</v>
      </c>
    </row>
    <row r="231" spans="76:103" x14ac:dyDescent="0.25">
      <c r="BX231" s="45" t="s">
        <v>637</v>
      </c>
      <c r="BY231" s="45" t="s">
        <v>7</v>
      </c>
      <c r="BZ231" s="45" t="s">
        <v>73</v>
      </c>
      <c r="CA231" s="45">
        <v>46175</v>
      </c>
      <c r="CB231" s="45">
        <v>1</v>
      </c>
      <c r="CC231" s="45">
        <v>1</v>
      </c>
      <c r="CD231" s="45">
        <v>1</v>
      </c>
      <c r="CE231" s="45"/>
      <c r="CF231" s="45"/>
      <c r="CG231" s="45">
        <v>1.2025462962962963E-2</v>
      </c>
      <c r="CH231" s="45">
        <v>1.2025462962962963E-2</v>
      </c>
      <c r="CI231">
        <v>0.2170138888888889</v>
      </c>
      <c r="CJ231">
        <v>0.12670138888888888</v>
      </c>
      <c r="CK231">
        <v>128</v>
      </c>
      <c r="CL231">
        <v>184</v>
      </c>
      <c r="CM231">
        <v>29</v>
      </c>
      <c r="CN231">
        <v>1.448275862</v>
      </c>
      <c r="CO231">
        <v>5553</v>
      </c>
      <c r="CP231">
        <v>0.2266</v>
      </c>
      <c r="CQ231">
        <v>1</v>
      </c>
      <c r="CR231">
        <v>3.4500000000000003E-2</v>
      </c>
      <c r="CS231">
        <v>263</v>
      </c>
      <c r="CT231">
        <v>263</v>
      </c>
      <c r="CX231">
        <v>48</v>
      </c>
    </row>
    <row r="232" spans="76:103" x14ac:dyDescent="0.25">
      <c r="BX232" s="45" t="s">
        <v>637</v>
      </c>
      <c r="BY232" s="45" t="s">
        <v>7</v>
      </c>
      <c r="BZ232" s="45" t="s">
        <v>73</v>
      </c>
      <c r="CA232" s="45">
        <v>46177</v>
      </c>
      <c r="CB232" s="45">
        <v>1</v>
      </c>
      <c r="CC232" s="45">
        <v>1</v>
      </c>
      <c r="CD232" s="45">
        <v>1</v>
      </c>
      <c r="CE232" s="45"/>
      <c r="CF232" s="45"/>
      <c r="CG232" s="45">
        <v>1.3321759259259259E-2</v>
      </c>
      <c r="CH232" s="45">
        <v>1.3321759259259259E-2</v>
      </c>
      <c r="CI232">
        <v>0.23502314814814815</v>
      </c>
      <c r="CJ232">
        <v>9.8148148148148151E-2</v>
      </c>
      <c r="CK232">
        <v>148</v>
      </c>
      <c r="CL232">
        <v>202</v>
      </c>
      <c r="CM232">
        <v>18</v>
      </c>
      <c r="CN232">
        <v>1.4444444439999999</v>
      </c>
      <c r="CO232">
        <v>2616</v>
      </c>
      <c r="CP232">
        <v>0.1216</v>
      </c>
      <c r="CQ232">
        <v>1</v>
      </c>
      <c r="CR232">
        <v>5.5599999999999997E-2</v>
      </c>
      <c r="CS232">
        <v>220</v>
      </c>
      <c r="CT232">
        <v>220</v>
      </c>
      <c r="CX232">
        <v>76</v>
      </c>
    </row>
    <row r="233" spans="76:103" x14ac:dyDescent="0.25">
      <c r="BX233" s="45" t="s">
        <v>637</v>
      </c>
      <c r="BY233" s="45" t="s">
        <v>3</v>
      </c>
      <c r="BZ233" s="45" t="s">
        <v>22</v>
      </c>
      <c r="CA233" s="45">
        <v>46174</v>
      </c>
      <c r="CB233" s="45">
        <v>1</v>
      </c>
      <c r="CC233" s="45">
        <v>1</v>
      </c>
      <c r="CD233" s="45"/>
      <c r="CE233" s="45"/>
      <c r="CF233" s="45"/>
      <c r="CG233" s="45">
        <v>1.7708333333333332E-3</v>
      </c>
      <c r="CH233" s="45">
        <v>1.7708333333333332E-3</v>
      </c>
      <c r="CI233">
        <v>0.17866898148148147</v>
      </c>
      <c r="CJ233">
        <v>2.9444444444444443E-2</v>
      </c>
      <c r="CK233">
        <v>64</v>
      </c>
      <c r="CL233">
        <v>115</v>
      </c>
      <c r="CM233">
        <v>32</v>
      </c>
      <c r="CN233">
        <v>1.9375</v>
      </c>
      <c r="CO233">
        <v>29825</v>
      </c>
      <c r="CP233">
        <v>0.5</v>
      </c>
      <c r="CQ233">
        <v>4</v>
      </c>
      <c r="CR233">
        <v>0.125</v>
      </c>
      <c r="CS233">
        <v>2616</v>
      </c>
      <c r="CT233">
        <v>654</v>
      </c>
      <c r="CU233">
        <v>1400</v>
      </c>
      <c r="CV233">
        <v>0.53520000000000001</v>
      </c>
      <c r="CX233">
        <v>62</v>
      </c>
      <c r="CY233">
        <v>1400</v>
      </c>
    </row>
    <row r="234" spans="76:103" x14ac:dyDescent="0.25">
      <c r="BX234" s="45" t="s">
        <v>637</v>
      </c>
      <c r="BY234" s="45" t="s">
        <v>3</v>
      </c>
      <c r="BZ234" s="45" t="s">
        <v>22</v>
      </c>
      <c r="CA234" s="45">
        <v>46175</v>
      </c>
      <c r="CB234" s="45">
        <v>1</v>
      </c>
      <c r="CC234" s="45">
        <v>1</v>
      </c>
      <c r="CD234" s="45">
        <v>1</v>
      </c>
      <c r="CE234" s="45"/>
      <c r="CF234" s="45"/>
      <c r="CG234" s="45">
        <v>4.4791666666666669E-3</v>
      </c>
      <c r="CH234" s="45">
        <v>4.4791666666666669E-3</v>
      </c>
      <c r="CI234">
        <v>0.23304398148148148</v>
      </c>
      <c r="CJ234">
        <v>9.4328703703703706E-2</v>
      </c>
      <c r="CK234">
        <v>100</v>
      </c>
      <c r="CL234">
        <v>162</v>
      </c>
      <c r="CM234">
        <v>35</v>
      </c>
      <c r="CN234">
        <v>1.628571429</v>
      </c>
      <c r="CO234">
        <v>14612</v>
      </c>
      <c r="CP234">
        <v>0.35</v>
      </c>
      <c r="CQ234">
        <v>2</v>
      </c>
      <c r="CR234">
        <v>5.7099999999999998E-2</v>
      </c>
      <c r="CS234">
        <v>635</v>
      </c>
      <c r="CT234">
        <v>318</v>
      </c>
      <c r="CX234">
        <v>36</v>
      </c>
    </row>
    <row r="235" spans="76:103" x14ac:dyDescent="0.25">
      <c r="BX235" s="45" t="s">
        <v>637</v>
      </c>
      <c r="BY235" s="45" t="s">
        <v>3</v>
      </c>
      <c r="BZ235" s="45" t="s">
        <v>22</v>
      </c>
      <c r="CA235" s="45">
        <v>46176</v>
      </c>
      <c r="CB235" s="45">
        <v>1</v>
      </c>
      <c r="CC235" s="45">
        <v>1</v>
      </c>
      <c r="CD235" s="45">
        <v>1</v>
      </c>
      <c r="CE235" s="45"/>
      <c r="CF235" s="45"/>
      <c r="CG235" s="45">
        <v>2.4004629629629629E-2</v>
      </c>
      <c r="CH235" s="45">
        <v>2.4004629629629629E-2</v>
      </c>
      <c r="CI235">
        <v>0.23053240740740741</v>
      </c>
      <c r="CJ235">
        <v>0.11354166666666667</v>
      </c>
      <c r="CK235">
        <v>99</v>
      </c>
      <c r="CL235">
        <v>189</v>
      </c>
      <c r="CM235">
        <v>25</v>
      </c>
      <c r="CN235">
        <v>1.68</v>
      </c>
      <c r="CO235">
        <v>20611</v>
      </c>
      <c r="CP235">
        <v>0.2525</v>
      </c>
      <c r="CX235">
        <v>50</v>
      </c>
    </row>
    <row r="236" spans="76:103" x14ac:dyDescent="0.25">
      <c r="BX236" s="45" t="s">
        <v>637</v>
      </c>
      <c r="BY236" s="45" t="s">
        <v>3</v>
      </c>
      <c r="BZ236" s="45" t="s">
        <v>22</v>
      </c>
      <c r="CA236" s="45">
        <v>46177</v>
      </c>
      <c r="CB236" s="45">
        <v>1</v>
      </c>
      <c r="CC236" s="45">
        <v>1</v>
      </c>
      <c r="CD236" s="45">
        <v>1</v>
      </c>
      <c r="CE236" s="45"/>
      <c r="CF236" s="45"/>
      <c r="CG236" s="45">
        <v>5.4629629629629629E-3</v>
      </c>
      <c r="CH236" s="45">
        <v>5.4629629629629629E-3</v>
      </c>
      <c r="CI236">
        <v>0.23981481481481481</v>
      </c>
      <c r="CJ236">
        <v>8.8113425925925928E-2</v>
      </c>
      <c r="CK236">
        <v>130</v>
      </c>
      <c r="CL236">
        <v>241</v>
      </c>
      <c r="CM236">
        <v>20</v>
      </c>
      <c r="CN236">
        <v>1.6</v>
      </c>
      <c r="CO236">
        <v>24660</v>
      </c>
      <c r="CP236">
        <v>0.15379999999999999</v>
      </c>
      <c r="CX236">
        <v>78</v>
      </c>
    </row>
    <row r="237" spans="76:103" x14ac:dyDescent="0.25">
      <c r="BX237" s="45" t="s">
        <v>637</v>
      </c>
      <c r="BY237" s="45" t="s">
        <v>3</v>
      </c>
      <c r="BZ237" s="45" t="s">
        <v>32</v>
      </c>
      <c r="CA237" s="45">
        <v>46176</v>
      </c>
      <c r="CB237" s="45">
        <v>1</v>
      </c>
      <c r="CC237" s="45">
        <v>1</v>
      </c>
      <c r="CD237" s="45">
        <v>1</v>
      </c>
      <c r="CE237" s="45"/>
      <c r="CF237" s="45"/>
      <c r="CG237" s="45">
        <v>8.8773148148148153E-3</v>
      </c>
      <c r="CH237" s="45">
        <v>8.8773148148148153E-3</v>
      </c>
      <c r="CI237">
        <v>0.26887731481481481</v>
      </c>
      <c r="CJ237">
        <v>8.9155092592592591E-2</v>
      </c>
      <c r="CK237">
        <v>129</v>
      </c>
      <c r="CL237">
        <v>251</v>
      </c>
      <c r="CM237">
        <v>24</v>
      </c>
      <c r="CN237">
        <v>2.0416666669999999</v>
      </c>
      <c r="CO237">
        <v>25883</v>
      </c>
      <c r="CP237">
        <v>0.186</v>
      </c>
      <c r="CX237">
        <v>50</v>
      </c>
    </row>
    <row r="238" spans="76:103" x14ac:dyDescent="0.25">
      <c r="BX238" s="45" t="s">
        <v>637</v>
      </c>
      <c r="BY238" s="45" t="s">
        <v>3</v>
      </c>
      <c r="BZ238" s="45" t="s">
        <v>42</v>
      </c>
      <c r="CA238" s="45">
        <v>46174</v>
      </c>
      <c r="CB238" s="45">
        <v>1</v>
      </c>
      <c r="CC238" s="45">
        <v>1</v>
      </c>
      <c r="CD238" s="45">
        <v>1</v>
      </c>
      <c r="CE238" s="45"/>
      <c r="CF238" s="45"/>
      <c r="CG238" s="45">
        <v>6.2152777777777779E-3</v>
      </c>
      <c r="CH238" s="45">
        <v>6.2152777777777779E-3</v>
      </c>
      <c r="CI238">
        <v>0.21657407407407409</v>
      </c>
      <c r="CJ238">
        <v>0.10451388888888889</v>
      </c>
      <c r="CK238">
        <v>100</v>
      </c>
      <c r="CL238">
        <v>171</v>
      </c>
      <c r="CM238">
        <v>43</v>
      </c>
      <c r="CN238">
        <v>1.651162791</v>
      </c>
      <c r="CO238">
        <v>34777</v>
      </c>
      <c r="CP238">
        <v>0.43</v>
      </c>
      <c r="CQ238">
        <v>5</v>
      </c>
      <c r="CR238">
        <v>0.1163</v>
      </c>
      <c r="CS238">
        <v>3871</v>
      </c>
      <c r="CT238">
        <v>774</v>
      </c>
      <c r="CX238">
        <v>54</v>
      </c>
    </row>
    <row r="239" spans="76:103" x14ac:dyDescent="0.25">
      <c r="BX239" s="45" t="s">
        <v>637</v>
      </c>
      <c r="BY239" s="45" t="s">
        <v>3</v>
      </c>
      <c r="BZ239" s="45" t="s">
        <v>42</v>
      </c>
      <c r="CA239" s="45">
        <v>46175</v>
      </c>
      <c r="CB239" s="45">
        <v>1</v>
      </c>
      <c r="CC239" s="45">
        <v>1</v>
      </c>
      <c r="CD239" s="45">
        <v>1</v>
      </c>
      <c r="CE239" s="45"/>
      <c r="CF239" s="45"/>
      <c r="CG239" s="45">
        <v>1.9560185185185184E-2</v>
      </c>
      <c r="CH239" s="45">
        <v>1.9560185185185184E-2</v>
      </c>
      <c r="CI239">
        <v>0.23357638888888888</v>
      </c>
      <c r="CJ239">
        <v>8.216435185185185E-2</v>
      </c>
      <c r="CK239">
        <v>99</v>
      </c>
      <c r="CL239">
        <v>171</v>
      </c>
      <c r="CM239">
        <v>43</v>
      </c>
      <c r="CN239">
        <v>1.7674418599999999</v>
      </c>
      <c r="CO239">
        <v>17854</v>
      </c>
      <c r="CP239">
        <v>0.43430000000000002</v>
      </c>
      <c r="CQ239">
        <v>1</v>
      </c>
      <c r="CR239">
        <v>2.3300000000000001E-2</v>
      </c>
      <c r="CS239">
        <v>15000</v>
      </c>
      <c r="CT239">
        <v>15000</v>
      </c>
      <c r="CU239">
        <v>15000</v>
      </c>
      <c r="CV239">
        <v>1</v>
      </c>
      <c r="CW239">
        <v>0.18260000000000001</v>
      </c>
      <c r="CX239">
        <v>68</v>
      </c>
      <c r="CY239">
        <v>15000</v>
      </c>
    </row>
    <row r="240" spans="76:103" x14ac:dyDescent="0.25">
      <c r="BX240" s="45" t="s">
        <v>637</v>
      </c>
      <c r="BY240" s="45" t="s">
        <v>3</v>
      </c>
      <c r="BZ240" s="45" t="s">
        <v>42</v>
      </c>
      <c r="CA240" s="45">
        <v>46176</v>
      </c>
      <c r="CB240" s="45">
        <v>1</v>
      </c>
      <c r="CC240" s="45">
        <v>1</v>
      </c>
      <c r="CD240" s="45">
        <v>1</v>
      </c>
      <c r="CE240" s="45"/>
      <c r="CF240" s="45"/>
      <c r="CG240" s="45">
        <v>2.5243055555555557E-2</v>
      </c>
      <c r="CH240" s="45">
        <v>2.5243055555555557E-2</v>
      </c>
      <c r="CI240">
        <v>0.27792824074074074</v>
      </c>
      <c r="CJ240">
        <v>7.3819444444444438E-2</v>
      </c>
      <c r="CK240">
        <v>125</v>
      </c>
      <c r="CL240">
        <v>213</v>
      </c>
      <c r="CM240">
        <v>30</v>
      </c>
      <c r="CN240">
        <v>1.6</v>
      </c>
      <c r="CO240">
        <v>27983</v>
      </c>
      <c r="CP240">
        <v>0.24</v>
      </c>
      <c r="CX240">
        <v>50</v>
      </c>
    </row>
    <row r="241" spans="76:103" x14ac:dyDescent="0.25">
      <c r="BX241" s="45" t="s">
        <v>637</v>
      </c>
      <c r="BY241" s="45" t="s">
        <v>3</v>
      </c>
      <c r="BZ241" s="45" t="s">
        <v>42</v>
      </c>
      <c r="CA241" s="45">
        <v>46177</v>
      </c>
      <c r="CB241" s="45">
        <v>1</v>
      </c>
      <c r="CC241" s="45">
        <v>1</v>
      </c>
      <c r="CD241" s="45">
        <v>1</v>
      </c>
      <c r="CE241" s="45"/>
      <c r="CF241" s="45"/>
      <c r="CG241" s="45">
        <v>5.9490740740740745E-3</v>
      </c>
      <c r="CH241" s="45">
        <v>5.9490740740740745E-3</v>
      </c>
      <c r="CI241">
        <v>0.27440972222222221</v>
      </c>
      <c r="CJ241">
        <v>6.5000000000000002E-2</v>
      </c>
      <c r="CK241">
        <v>140</v>
      </c>
      <c r="CL241">
        <v>215</v>
      </c>
      <c r="CM241">
        <v>31</v>
      </c>
      <c r="CN241">
        <v>1.6451612900000001</v>
      </c>
      <c r="CO241">
        <v>30963</v>
      </c>
      <c r="CP241">
        <v>0.22140000000000001</v>
      </c>
      <c r="CX241">
        <v>78</v>
      </c>
    </row>
    <row r="242" spans="76:103" x14ac:dyDescent="0.25">
      <c r="BX242" s="45" t="s">
        <v>637</v>
      </c>
      <c r="BY242" s="45" t="s">
        <v>3</v>
      </c>
      <c r="BZ242" s="45" t="s">
        <v>96</v>
      </c>
      <c r="CA242" s="45">
        <v>46176</v>
      </c>
      <c r="CB242" s="45">
        <v>1</v>
      </c>
      <c r="CC242" s="45">
        <v>1</v>
      </c>
      <c r="CD242" s="45">
        <v>1</v>
      </c>
      <c r="CE242" s="45"/>
      <c r="CF242" s="45"/>
      <c r="CG242" s="45">
        <v>8.9120370370370378E-3</v>
      </c>
      <c r="CH242" s="45">
        <v>8.9120370370370378E-3</v>
      </c>
      <c r="CI242">
        <v>0.28523148148148147</v>
      </c>
      <c r="CJ242">
        <v>7.3645833333333327E-2</v>
      </c>
      <c r="CK242">
        <v>107</v>
      </c>
      <c r="CL242">
        <v>196</v>
      </c>
      <c r="CM242">
        <v>25</v>
      </c>
      <c r="CN242">
        <v>2.12</v>
      </c>
      <c r="CO242">
        <v>18253</v>
      </c>
      <c r="CP242">
        <v>0.2336</v>
      </c>
      <c r="CQ242">
        <v>1</v>
      </c>
      <c r="CR242">
        <v>0.04</v>
      </c>
      <c r="CS242">
        <v>460</v>
      </c>
      <c r="CT242">
        <v>460</v>
      </c>
      <c r="CU242">
        <v>460</v>
      </c>
      <c r="CV242">
        <v>1</v>
      </c>
      <c r="CW242">
        <v>0.25219999999999998</v>
      </c>
      <c r="CX242">
        <v>78</v>
      </c>
      <c r="CY242">
        <v>460</v>
      </c>
    </row>
    <row r="243" spans="76:103" x14ac:dyDescent="0.25">
      <c r="BX243" s="45" t="s">
        <v>637</v>
      </c>
      <c r="BY243" s="45" t="s">
        <v>3</v>
      </c>
      <c r="BZ243" s="45" t="s">
        <v>96</v>
      </c>
      <c r="CA243" s="45">
        <v>46177</v>
      </c>
      <c r="CB243" s="45">
        <v>1</v>
      </c>
      <c r="CC243" s="45">
        <v>1</v>
      </c>
      <c r="CD243" s="45"/>
      <c r="CE243" s="45"/>
      <c r="CF243" s="45"/>
      <c r="CG243" s="45">
        <v>3.7847222222222223E-3</v>
      </c>
      <c r="CH243" s="45">
        <v>3.7847222222222223E-3</v>
      </c>
      <c r="CI243">
        <v>0.2835185185185185</v>
      </c>
      <c r="CJ243">
        <v>6.3541666666666663E-2</v>
      </c>
      <c r="CK243">
        <v>100</v>
      </c>
      <c r="CL243">
        <v>199</v>
      </c>
      <c r="CM243">
        <v>13</v>
      </c>
      <c r="CN243">
        <v>1.846153846</v>
      </c>
      <c r="CO243">
        <v>34604</v>
      </c>
      <c r="CP243">
        <v>0.13</v>
      </c>
      <c r="CQ243">
        <v>1</v>
      </c>
      <c r="CR243">
        <v>7.6899999999999996E-2</v>
      </c>
      <c r="CS243">
        <v>400</v>
      </c>
      <c r="CT243">
        <v>400</v>
      </c>
      <c r="CX243">
        <v>92</v>
      </c>
    </row>
    <row r="244" spans="76:103" x14ac:dyDescent="0.25">
      <c r="BX244" s="45" t="s">
        <v>637</v>
      </c>
      <c r="BY244" s="45" t="s">
        <v>3</v>
      </c>
      <c r="BZ244" s="45" t="s">
        <v>68</v>
      </c>
      <c r="CA244" s="45">
        <v>46175</v>
      </c>
      <c r="CB244" s="45">
        <v>1</v>
      </c>
      <c r="CC244" s="45">
        <v>1</v>
      </c>
      <c r="CD244" s="45">
        <v>1</v>
      </c>
      <c r="CE244" s="45"/>
      <c r="CF244" s="45"/>
      <c r="CG244" s="45">
        <v>7.7083333333333335E-3</v>
      </c>
      <c r="CH244" s="45">
        <v>7.7083333333333335E-3</v>
      </c>
      <c r="CI244">
        <v>0.23613425925925927</v>
      </c>
      <c r="CJ244">
        <v>7.2465277777777781E-2</v>
      </c>
      <c r="CK244">
        <v>74</v>
      </c>
      <c r="CL244">
        <v>165</v>
      </c>
      <c r="CM244">
        <v>17</v>
      </c>
      <c r="CN244">
        <v>1.8235294120000001</v>
      </c>
      <c r="CO244">
        <v>18992</v>
      </c>
      <c r="CP244">
        <v>0.22969999999999999</v>
      </c>
      <c r="CQ244">
        <v>1</v>
      </c>
      <c r="CR244">
        <v>5.8799999999999998E-2</v>
      </c>
      <c r="CS244">
        <v>1867</v>
      </c>
      <c r="CT244">
        <v>1867</v>
      </c>
      <c r="CX244">
        <v>48</v>
      </c>
    </row>
    <row r="245" spans="76:103" x14ac:dyDescent="0.25">
      <c r="BX245" s="45" t="s">
        <v>637</v>
      </c>
      <c r="BY245" s="45" t="s">
        <v>3</v>
      </c>
      <c r="BZ245" s="45" t="s">
        <v>68</v>
      </c>
      <c r="CA245" s="45">
        <v>46178</v>
      </c>
      <c r="CB245" s="45">
        <v>1</v>
      </c>
      <c r="CC245" s="45">
        <v>1</v>
      </c>
      <c r="CD245" s="45">
        <v>1</v>
      </c>
      <c r="CE245" s="45"/>
      <c r="CF245" s="45"/>
      <c r="CG245" s="45">
        <v>9.8379629629629633E-3</v>
      </c>
      <c r="CH245" s="45">
        <v>9.8379629629629633E-3</v>
      </c>
      <c r="CI245">
        <v>0.12562499999999999</v>
      </c>
      <c r="CJ245">
        <v>4.7060185185185184E-2</v>
      </c>
      <c r="CK245">
        <v>32</v>
      </c>
      <c r="CL245">
        <v>70</v>
      </c>
      <c r="CM245">
        <v>4</v>
      </c>
      <c r="CN245">
        <v>1</v>
      </c>
      <c r="CO245">
        <v>12562</v>
      </c>
      <c r="CP245">
        <v>0.125</v>
      </c>
      <c r="CX245">
        <v>84</v>
      </c>
    </row>
    <row r="246" spans="76:103" x14ac:dyDescent="0.25">
      <c r="BX246" s="45" t="s">
        <v>637</v>
      </c>
      <c r="BY246" s="45" t="s">
        <v>3</v>
      </c>
      <c r="BZ246" s="45" t="s">
        <v>79</v>
      </c>
      <c r="CA246" s="45">
        <v>46174</v>
      </c>
      <c r="CB246" s="45">
        <v>1</v>
      </c>
      <c r="CC246" s="45">
        <v>1</v>
      </c>
      <c r="CD246" s="45">
        <v>1</v>
      </c>
      <c r="CE246" s="45"/>
      <c r="CF246" s="45"/>
      <c r="CG246" s="45">
        <v>1.3009259259259259E-2</v>
      </c>
      <c r="CH246" s="45">
        <v>1.3009259259259259E-2</v>
      </c>
      <c r="CI246">
        <v>0.10885416666666667</v>
      </c>
      <c r="CJ246">
        <v>5.7175925925925929E-2</v>
      </c>
      <c r="CK246">
        <v>60</v>
      </c>
      <c r="CL246">
        <v>129</v>
      </c>
      <c r="CM246">
        <v>25</v>
      </c>
      <c r="CN246">
        <v>2.04</v>
      </c>
      <c r="CO246">
        <v>18038</v>
      </c>
      <c r="CP246">
        <v>0.41670000000000001</v>
      </c>
      <c r="CQ246">
        <v>8</v>
      </c>
      <c r="CR246">
        <v>0.32</v>
      </c>
      <c r="CS246">
        <v>5039</v>
      </c>
      <c r="CT246">
        <v>630</v>
      </c>
      <c r="CX246">
        <v>74</v>
      </c>
    </row>
    <row r="247" spans="76:103" x14ac:dyDescent="0.25">
      <c r="BX247" s="45" t="s">
        <v>637</v>
      </c>
      <c r="BY247" s="45" t="s">
        <v>3</v>
      </c>
      <c r="BZ247" s="45" t="s">
        <v>79</v>
      </c>
      <c r="CA247" s="45">
        <v>46177</v>
      </c>
      <c r="CB247" s="45">
        <v>1</v>
      </c>
      <c r="CC247" s="45">
        <v>1</v>
      </c>
      <c r="CD247" s="45">
        <v>1</v>
      </c>
      <c r="CE247" s="45"/>
      <c r="CF247" s="45"/>
      <c r="CG247" s="45">
        <v>8.2754629629629636E-3</v>
      </c>
      <c r="CH247" s="45">
        <v>8.2754629629629636E-3</v>
      </c>
      <c r="CI247">
        <v>0.23835648148148147</v>
      </c>
      <c r="CJ247">
        <v>4.175925925925926E-2</v>
      </c>
      <c r="CK247">
        <v>88</v>
      </c>
      <c r="CL247">
        <v>207</v>
      </c>
      <c r="CM247">
        <v>11</v>
      </c>
      <c r="CN247">
        <v>1.5454545449999999</v>
      </c>
      <c r="CO247">
        <v>43982</v>
      </c>
      <c r="CP247">
        <v>0.125</v>
      </c>
      <c r="CX247">
        <v>78</v>
      </c>
    </row>
  </sheetData>
  <phoneticPr fontId="2" type="noConversion"/>
  <conditionalFormatting sqref="E3:E55">
    <cfRule type="containsText" dxfId="4" priority="2" operator="containsText" text="kenneth">
      <formula>NOT(ISERROR(SEARCH("kenneth",E3)))</formula>
    </cfRule>
  </conditionalFormatting>
  <conditionalFormatting sqref="F3:F55">
    <cfRule type="duplicateValues" dxfId="3" priority="104"/>
  </conditionalFormatting>
  <conditionalFormatting sqref="R9:R57">
    <cfRule type="duplicateValues" dxfId="2" priority="106"/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5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5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5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5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5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5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5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5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5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5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5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5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5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5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5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5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5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5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5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5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5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5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5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5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5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5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5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5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5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5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5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5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5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5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5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5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5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5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5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5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5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5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5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5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5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5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5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5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5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5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5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5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5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5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5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5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5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5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5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5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5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5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5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5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5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5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5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5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5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5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5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5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5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5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5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5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5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5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5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5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5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5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5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5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5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5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5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5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5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5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5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5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5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5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5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5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5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5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5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5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5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5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5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5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5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5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87"/>
  <sheetViews>
    <sheetView topLeftCell="A554" workbookViewId="0">
      <selection activeCell="H573" sqref="H573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5">
        <v>44022</v>
      </c>
      <c r="H2">
        <v>71</v>
      </c>
      <c r="I2" t="s">
        <v>159</v>
      </c>
      <c r="J2" s="55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5">
        <v>44872</v>
      </c>
      <c r="H3">
        <v>43</v>
      </c>
      <c r="I3" t="s">
        <v>158</v>
      </c>
      <c r="J3" s="55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5">
        <v>43506</v>
      </c>
      <c r="H4">
        <v>88</v>
      </c>
      <c r="I4" t="s">
        <v>157</v>
      </c>
      <c r="J4" s="55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5">
        <v>43805</v>
      </c>
      <c r="H5">
        <v>78</v>
      </c>
      <c r="I5" t="s">
        <v>159</v>
      </c>
      <c r="J5" s="55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5">
        <v>43466</v>
      </c>
      <c r="H6">
        <v>89</v>
      </c>
      <c r="I6" t="s">
        <v>157</v>
      </c>
      <c r="J6" s="55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5">
        <v>43318</v>
      </c>
      <c r="H7">
        <v>94</v>
      </c>
      <c r="I7" t="s">
        <v>158</v>
      </c>
      <c r="J7" s="55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5">
        <v>44355</v>
      </c>
      <c r="H8">
        <v>60</v>
      </c>
      <c r="I8" t="s">
        <v>209</v>
      </c>
      <c r="J8" s="55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5">
        <v>44791</v>
      </c>
      <c r="H9">
        <v>45</v>
      </c>
      <c r="I9" t="s">
        <v>209</v>
      </c>
      <c r="J9" s="55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5">
        <v>43119</v>
      </c>
      <c r="H10">
        <v>100</v>
      </c>
      <c r="I10" t="s">
        <v>159</v>
      </c>
      <c r="J10" s="55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5">
        <v>43313</v>
      </c>
      <c r="H11">
        <v>94</v>
      </c>
      <c r="I11" t="s">
        <v>157</v>
      </c>
      <c r="J11" s="55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5">
        <v>44109</v>
      </c>
      <c r="H12">
        <v>68</v>
      </c>
      <c r="I12" t="s">
        <v>157</v>
      </c>
      <c r="J12" s="55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5">
        <v>44257</v>
      </c>
      <c r="H13">
        <v>63</v>
      </c>
      <c r="I13" t="s">
        <v>158</v>
      </c>
      <c r="J13" s="55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5">
        <v>44459</v>
      </c>
      <c r="H14">
        <v>56</v>
      </c>
      <c r="I14" t="s">
        <v>159</v>
      </c>
      <c r="J14" s="55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5">
        <v>44468</v>
      </c>
      <c r="H15">
        <v>56</v>
      </c>
      <c r="I15" t="s">
        <v>157</v>
      </c>
      <c r="J15" s="55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5">
        <v>44671</v>
      </c>
      <c r="H16">
        <v>49</v>
      </c>
      <c r="I16" t="s">
        <v>156</v>
      </c>
      <c r="J16" s="55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5">
        <v>44685</v>
      </c>
      <c r="H17">
        <v>49</v>
      </c>
      <c r="I17" t="s">
        <v>159</v>
      </c>
      <c r="J17" s="55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5">
        <v>44704</v>
      </c>
      <c r="H18">
        <v>48</v>
      </c>
      <c r="I18" t="s">
        <v>155</v>
      </c>
      <c r="J18" s="55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5">
        <v>44714</v>
      </c>
      <c r="H19">
        <v>48</v>
      </c>
      <c r="I19" t="s">
        <v>159</v>
      </c>
      <c r="J19" s="55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5">
        <v>44733</v>
      </c>
      <c r="H20">
        <v>47</v>
      </c>
      <c r="I20" t="s">
        <v>158</v>
      </c>
      <c r="J20" s="55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5">
        <v>44746</v>
      </c>
      <c r="H21">
        <v>47</v>
      </c>
      <c r="I21" t="s">
        <v>157</v>
      </c>
      <c r="J21" s="55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5">
        <v>44746</v>
      </c>
      <c r="H22">
        <v>47</v>
      </c>
      <c r="I22" t="s">
        <v>157</v>
      </c>
      <c r="J22" s="55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5">
        <v>44747</v>
      </c>
      <c r="H23">
        <v>39</v>
      </c>
      <c r="I23" t="s">
        <v>157</v>
      </c>
      <c r="J23" s="55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5">
        <v>44809</v>
      </c>
      <c r="H24">
        <v>45</v>
      </c>
      <c r="I24" t="s">
        <v>159</v>
      </c>
      <c r="J24" s="55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5">
        <v>44809</v>
      </c>
      <c r="H25">
        <v>45</v>
      </c>
      <c r="I25" t="s">
        <v>156</v>
      </c>
      <c r="J25" s="55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5">
        <v>44817</v>
      </c>
      <c r="H26">
        <v>45</v>
      </c>
      <c r="I26" t="s">
        <v>155</v>
      </c>
      <c r="J26" s="55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5">
        <v>44818</v>
      </c>
      <c r="H27">
        <v>45</v>
      </c>
      <c r="I27" t="s">
        <v>155</v>
      </c>
      <c r="J27" s="55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5">
        <v>44824</v>
      </c>
      <c r="H28">
        <v>44</v>
      </c>
      <c r="I28" t="s">
        <v>159</v>
      </c>
      <c r="J28" s="55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5">
        <v>44838</v>
      </c>
      <c r="H29">
        <v>44</v>
      </c>
      <c r="I29" t="s">
        <v>156</v>
      </c>
      <c r="J29" s="55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5">
        <v>44867</v>
      </c>
      <c r="H30">
        <v>43</v>
      </c>
      <c r="I30" t="s">
        <v>157</v>
      </c>
      <c r="J30" s="55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5">
        <v>44868</v>
      </c>
      <c r="H31">
        <v>43</v>
      </c>
      <c r="I31" t="s">
        <v>158</v>
      </c>
      <c r="J31" s="55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5">
        <v>44886</v>
      </c>
      <c r="H32">
        <v>42</v>
      </c>
      <c r="I32" t="s">
        <v>159</v>
      </c>
      <c r="J32" s="55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5">
        <v>44907</v>
      </c>
      <c r="H33">
        <v>42</v>
      </c>
      <c r="I33" t="s">
        <v>155</v>
      </c>
      <c r="J33" s="55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5">
        <v>44939</v>
      </c>
      <c r="H34">
        <v>41</v>
      </c>
      <c r="I34" t="s">
        <v>159</v>
      </c>
      <c r="J34" s="55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5">
        <v>44943</v>
      </c>
      <c r="H35">
        <v>40</v>
      </c>
      <c r="I35" t="s">
        <v>159</v>
      </c>
      <c r="J35" s="55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5">
        <v>44967</v>
      </c>
      <c r="H36">
        <v>40</v>
      </c>
      <c r="I36" t="s">
        <v>158</v>
      </c>
      <c r="J36" s="55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5">
        <v>45019</v>
      </c>
      <c r="H37">
        <v>38</v>
      </c>
      <c r="I37" t="s">
        <v>158</v>
      </c>
      <c r="J37" s="55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5">
        <v>45112</v>
      </c>
      <c r="H38">
        <v>35</v>
      </c>
      <c r="I38" t="s">
        <v>156</v>
      </c>
      <c r="J38" s="55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5">
        <v>45132</v>
      </c>
      <c r="H39">
        <v>34</v>
      </c>
      <c r="I39" t="s">
        <v>159</v>
      </c>
      <c r="J39" s="55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5">
        <v>45141</v>
      </c>
      <c r="H40">
        <v>34</v>
      </c>
      <c r="I40" t="s">
        <v>158</v>
      </c>
      <c r="J40" s="55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5">
        <v>45141</v>
      </c>
      <c r="H41">
        <v>34</v>
      </c>
      <c r="I41" t="s">
        <v>159</v>
      </c>
      <c r="J41" s="55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5">
        <v>45145</v>
      </c>
      <c r="H42">
        <v>34</v>
      </c>
      <c r="I42" t="s">
        <v>158</v>
      </c>
      <c r="J42" s="55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5">
        <v>45173</v>
      </c>
      <c r="H43">
        <v>33</v>
      </c>
      <c r="I43" t="s">
        <v>156</v>
      </c>
      <c r="J43" s="55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5">
        <v>45281</v>
      </c>
      <c r="H44">
        <v>29</v>
      </c>
      <c r="I44" t="s">
        <v>156</v>
      </c>
      <c r="J44" s="55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5">
        <v>45295</v>
      </c>
      <c r="H45">
        <v>29</v>
      </c>
      <c r="I45" t="s">
        <v>159</v>
      </c>
      <c r="J45" s="55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5">
        <v>45302</v>
      </c>
      <c r="H46">
        <v>29</v>
      </c>
      <c r="I46" t="s">
        <v>158</v>
      </c>
      <c r="J46" s="55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5">
        <v>45334</v>
      </c>
      <c r="H47">
        <v>28</v>
      </c>
      <c r="I47" t="s">
        <v>156</v>
      </c>
      <c r="J47" s="55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5">
        <v>45334</v>
      </c>
      <c r="H48">
        <v>28</v>
      </c>
      <c r="I48" t="s">
        <v>159</v>
      </c>
      <c r="J48" s="55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5">
        <v>45334</v>
      </c>
      <c r="H49">
        <v>28</v>
      </c>
      <c r="I49" t="s">
        <v>158</v>
      </c>
      <c r="J49" s="55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5">
        <v>45344</v>
      </c>
      <c r="H50">
        <v>27</v>
      </c>
      <c r="I50" t="s">
        <v>155</v>
      </c>
      <c r="J50" s="55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5">
        <v>45363</v>
      </c>
      <c r="H51">
        <v>27</v>
      </c>
      <c r="I51" t="s">
        <v>158</v>
      </c>
      <c r="J51" s="55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5">
        <v>45369</v>
      </c>
      <c r="H52">
        <v>26</v>
      </c>
      <c r="I52" t="s">
        <v>159</v>
      </c>
      <c r="J52" s="55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5">
        <v>45398</v>
      </c>
      <c r="H53">
        <v>26</v>
      </c>
      <c r="I53" t="s">
        <v>155</v>
      </c>
      <c r="J53" s="55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5">
        <v>45427</v>
      </c>
      <c r="H54">
        <v>17</v>
      </c>
      <c r="I54" t="s">
        <v>157</v>
      </c>
      <c r="J54" s="55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5">
        <v>45433</v>
      </c>
      <c r="H55">
        <v>24</v>
      </c>
      <c r="I55" t="s">
        <v>157</v>
      </c>
      <c r="J55" s="55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5">
        <v>45455</v>
      </c>
      <c r="H56">
        <v>16</v>
      </c>
      <c r="I56" t="s">
        <v>158</v>
      </c>
      <c r="J56" s="55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5">
        <v>45511</v>
      </c>
      <c r="H57">
        <v>22</v>
      </c>
      <c r="I57" t="s">
        <v>155</v>
      </c>
      <c r="J57" s="55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5">
        <v>45526</v>
      </c>
      <c r="H58">
        <v>21</v>
      </c>
      <c r="I58" t="s">
        <v>157</v>
      </c>
      <c r="J58" s="55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5">
        <v>45589</v>
      </c>
      <c r="H59">
        <v>19</v>
      </c>
      <c r="I59" t="s">
        <v>155</v>
      </c>
      <c r="J59" s="55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5">
        <v>45670</v>
      </c>
      <c r="H60">
        <v>17</v>
      </c>
      <c r="I60" t="s">
        <v>158</v>
      </c>
      <c r="J60" s="55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5">
        <v>45677</v>
      </c>
      <c r="H61">
        <v>16</v>
      </c>
      <c r="I61" t="s">
        <v>155</v>
      </c>
      <c r="J61" s="55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5">
        <v>45678</v>
      </c>
      <c r="H62">
        <v>16</v>
      </c>
      <c r="I62" t="s">
        <v>156</v>
      </c>
      <c r="J62" s="55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5">
        <v>45691</v>
      </c>
      <c r="H63">
        <v>16</v>
      </c>
      <c r="I63" t="s">
        <v>158</v>
      </c>
      <c r="J63" s="55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5">
        <v>45699</v>
      </c>
      <c r="H64">
        <v>8</v>
      </c>
      <c r="I64" t="s">
        <v>157</v>
      </c>
      <c r="J64" s="55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5">
        <v>45699</v>
      </c>
      <c r="H65">
        <v>8</v>
      </c>
      <c r="I65" t="s">
        <v>157</v>
      </c>
      <c r="J65" s="55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5">
        <v>45726</v>
      </c>
      <c r="H66">
        <v>15</v>
      </c>
      <c r="I66" t="s">
        <v>157</v>
      </c>
      <c r="J66" s="55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5">
        <v>45748</v>
      </c>
      <c r="H67">
        <v>14</v>
      </c>
      <c r="I67" t="s">
        <v>159</v>
      </c>
      <c r="J67" s="55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5">
        <v>45789</v>
      </c>
      <c r="H68">
        <v>13</v>
      </c>
      <c r="I68" t="s">
        <v>156</v>
      </c>
      <c r="J68" s="55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5">
        <v>45792</v>
      </c>
      <c r="H69">
        <v>13</v>
      </c>
      <c r="I69" t="s">
        <v>157</v>
      </c>
      <c r="J69" s="55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5">
        <v>45799</v>
      </c>
      <c r="H70">
        <v>12</v>
      </c>
      <c r="I70" t="s">
        <v>157</v>
      </c>
      <c r="J70" s="55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5">
        <v>45800</v>
      </c>
      <c r="H71">
        <v>12</v>
      </c>
      <c r="I71" t="s">
        <v>158</v>
      </c>
      <c r="J71" s="55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5">
        <v>45813</v>
      </c>
      <c r="H72">
        <v>12</v>
      </c>
      <c r="I72" t="s">
        <v>157</v>
      </c>
      <c r="J72" s="55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5">
        <v>45814</v>
      </c>
      <c r="H73">
        <v>12</v>
      </c>
      <c r="I73" t="s">
        <v>156</v>
      </c>
      <c r="J73" s="55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5">
        <v>45840</v>
      </c>
      <c r="H74">
        <v>11</v>
      </c>
      <c r="I74" t="s">
        <v>158</v>
      </c>
      <c r="J74" s="55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5">
        <v>45854</v>
      </c>
      <c r="H75">
        <v>11</v>
      </c>
      <c r="I75" t="s">
        <v>159</v>
      </c>
      <c r="J75" s="55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5">
        <v>45870</v>
      </c>
      <c r="H76">
        <v>2</v>
      </c>
      <c r="I76" t="s">
        <v>157</v>
      </c>
      <c r="J76" s="55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5">
        <v>45870</v>
      </c>
      <c r="H77">
        <v>2</v>
      </c>
      <c r="I77" t="s">
        <v>157</v>
      </c>
      <c r="J77" s="55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5">
        <v>45877</v>
      </c>
      <c r="H78">
        <v>10</v>
      </c>
      <c r="I78" t="s">
        <v>158</v>
      </c>
      <c r="J78" s="55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5">
        <v>45880</v>
      </c>
      <c r="H79">
        <v>10</v>
      </c>
      <c r="I79" t="s">
        <v>157</v>
      </c>
      <c r="J79" s="55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5">
        <v>45880</v>
      </c>
      <c r="H80">
        <v>10</v>
      </c>
      <c r="I80" t="s">
        <v>157</v>
      </c>
      <c r="J80" s="55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5">
        <v>45882</v>
      </c>
      <c r="H81">
        <v>10</v>
      </c>
      <c r="I81" t="s">
        <v>158</v>
      </c>
      <c r="J81" s="55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5">
        <v>45884</v>
      </c>
      <c r="H82">
        <v>10</v>
      </c>
      <c r="I82" t="s">
        <v>157</v>
      </c>
      <c r="J82" s="55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5">
        <v>45890</v>
      </c>
      <c r="H83">
        <v>9</v>
      </c>
      <c r="I83" t="s">
        <v>156</v>
      </c>
      <c r="J83" s="55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5">
        <v>45891</v>
      </c>
      <c r="H84">
        <v>9</v>
      </c>
      <c r="I84" t="s">
        <v>159</v>
      </c>
      <c r="J84" s="55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5">
        <v>45912</v>
      </c>
      <c r="H85">
        <v>9</v>
      </c>
      <c r="I85" t="s">
        <v>157</v>
      </c>
      <c r="J85" s="55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5">
        <v>44022</v>
      </c>
      <c r="H86">
        <v>71</v>
      </c>
      <c r="I86" t="s">
        <v>209</v>
      </c>
      <c r="J86" s="55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5">
        <v>44673</v>
      </c>
      <c r="H87">
        <v>49</v>
      </c>
      <c r="I87" t="s">
        <v>158</v>
      </c>
      <c r="J87" s="55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5">
        <v>43506</v>
      </c>
      <c r="H88">
        <v>88</v>
      </c>
      <c r="I88" t="s">
        <v>159</v>
      </c>
      <c r="J88" s="55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5">
        <v>43805</v>
      </c>
      <c r="H89">
        <v>78</v>
      </c>
      <c r="I89" t="s">
        <v>160</v>
      </c>
      <c r="J89" s="55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5">
        <v>43466</v>
      </c>
      <c r="H90">
        <v>89</v>
      </c>
      <c r="I90" t="s">
        <v>159</v>
      </c>
      <c r="J90" s="55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5">
        <v>43318</v>
      </c>
      <c r="H91">
        <v>94</v>
      </c>
      <c r="I91" t="s">
        <v>160</v>
      </c>
      <c r="J91" s="55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5">
        <v>43119</v>
      </c>
      <c r="H92">
        <v>100</v>
      </c>
      <c r="I92" t="s">
        <v>159</v>
      </c>
      <c r="J92" s="55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5">
        <v>43313</v>
      </c>
      <c r="H93">
        <v>94</v>
      </c>
      <c r="I93" t="s">
        <v>158</v>
      </c>
      <c r="J93" s="55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5">
        <v>44109</v>
      </c>
      <c r="H94">
        <v>68</v>
      </c>
      <c r="I94" t="s">
        <v>159</v>
      </c>
      <c r="J94" s="55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5">
        <v>44257</v>
      </c>
      <c r="H95">
        <v>63</v>
      </c>
      <c r="I95" t="s">
        <v>161</v>
      </c>
      <c r="J95" s="55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5">
        <v>44459</v>
      </c>
      <c r="H96">
        <v>56</v>
      </c>
      <c r="I96" t="s">
        <v>159</v>
      </c>
      <c r="J96" s="55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5">
        <v>44468</v>
      </c>
      <c r="H97">
        <v>50</v>
      </c>
      <c r="I97" t="s">
        <v>160</v>
      </c>
      <c r="J97" s="55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5">
        <v>44671</v>
      </c>
      <c r="H98">
        <v>49</v>
      </c>
      <c r="I98" t="s">
        <v>161</v>
      </c>
      <c r="J98" s="55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5">
        <v>44685</v>
      </c>
      <c r="H99">
        <v>49</v>
      </c>
      <c r="I99" t="s">
        <v>160</v>
      </c>
      <c r="J99" s="55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5">
        <v>44704</v>
      </c>
      <c r="H100">
        <v>48</v>
      </c>
      <c r="I100" t="s">
        <v>159</v>
      </c>
      <c r="J100" s="55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5">
        <v>44714</v>
      </c>
      <c r="H101">
        <v>48</v>
      </c>
      <c r="I101" t="s">
        <v>159</v>
      </c>
      <c r="J101" s="55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5">
        <v>44733</v>
      </c>
      <c r="H102">
        <v>47</v>
      </c>
      <c r="I102" t="s">
        <v>158</v>
      </c>
      <c r="J102" s="55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5">
        <v>44746</v>
      </c>
      <c r="H103">
        <v>47</v>
      </c>
      <c r="I103" t="s">
        <v>161</v>
      </c>
      <c r="J103" s="55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5">
        <v>44746</v>
      </c>
      <c r="H104">
        <v>47</v>
      </c>
      <c r="I104" t="s">
        <v>158</v>
      </c>
      <c r="J104" s="55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5">
        <v>44809</v>
      </c>
      <c r="H105">
        <v>38</v>
      </c>
      <c r="I105" t="s">
        <v>161</v>
      </c>
      <c r="J105" s="55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5">
        <v>44809</v>
      </c>
      <c r="H106">
        <v>45</v>
      </c>
      <c r="I106" t="s">
        <v>159</v>
      </c>
      <c r="J106" s="55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5">
        <v>44817</v>
      </c>
      <c r="H107">
        <v>45</v>
      </c>
      <c r="I107" t="s">
        <v>159</v>
      </c>
      <c r="J107" s="55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5">
        <v>44818</v>
      </c>
      <c r="H108">
        <v>45</v>
      </c>
      <c r="I108" t="s">
        <v>158</v>
      </c>
      <c r="J108" s="55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5">
        <v>44824</v>
      </c>
      <c r="H109">
        <v>44</v>
      </c>
      <c r="I109" t="s">
        <v>158</v>
      </c>
      <c r="J109" s="55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5">
        <v>44838</v>
      </c>
      <c r="H110">
        <v>44</v>
      </c>
      <c r="I110" t="s">
        <v>160</v>
      </c>
      <c r="J110" s="55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5">
        <v>44867</v>
      </c>
      <c r="H111">
        <v>43</v>
      </c>
      <c r="I111" t="s">
        <v>158</v>
      </c>
      <c r="J111" s="55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5">
        <v>44868</v>
      </c>
      <c r="H112">
        <v>43</v>
      </c>
      <c r="I112" t="s">
        <v>158</v>
      </c>
      <c r="J112" s="55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5">
        <v>44886</v>
      </c>
      <c r="H113">
        <v>42</v>
      </c>
      <c r="I113" t="s">
        <v>159</v>
      </c>
      <c r="J113" s="55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5">
        <v>44907</v>
      </c>
      <c r="H114">
        <v>42</v>
      </c>
      <c r="I114" t="s">
        <v>161</v>
      </c>
      <c r="J114" s="55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5">
        <v>44939</v>
      </c>
      <c r="H115">
        <v>34</v>
      </c>
      <c r="I115" t="s">
        <v>160</v>
      </c>
      <c r="J115" s="55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5">
        <v>44943</v>
      </c>
      <c r="H116">
        <v>40</v>
      </c>
      <c r="I116" t="s">
        <v>161</v>
      </c>
      <c r="J116" s="55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5">
        <v>44967</v>
      </c>
      <c r="H117">
        <v>32</v>
      </c>
      <c r="I117" t="s">
        <v>160</v>
      </c>
      <c r="J117" s="55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5">
        <v>45019</v>
      </c>
      <c r="H118">
        <v>38</v>
      </c>
      <c r="I118" t="s">
        <v>161</v>
      </c>
      <c r="J118" s="55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5">
        <v>45112</v>
      </c>
      <c r="H119">
        <v>35</v>
      </c>
      <c r="I119" t="s">
        <v>159</v>
      </c>
      <c r="J119" s="55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5">
        <v>45132</v>
      </c>
      <c r="H120">
        <v>34</v>
      </c>
      <c r="I120" t="s">
        <v>161</v>
      </c>
      <c r="J120" s="55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5">
        <v>45141</v>
      </c>
      <c r="H121">
        <v>34</v>
      </c>
      <c r="I121" t="s">
        <v>158</v>
      </c>
      <c r="J121" s="55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5">
        <v>45141</v>
      </c>
      <c r="H122">
        <v>27</v>
      </c>
      <c r="I122" t="s">
        <v>160</v>
      </c>
      <c r="J122" s="55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5">
        <v>45145</v>
      </c>
      <c r="H123">
        <v>34</v>
      </c>
      <c r="I123" t="s">
        <v>160</v>
      </c>
      <c r="J123" s="55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5">
        <v>45173</v>
      </c>
      <c r="H124">
        <v>33</v>
      </c>
      <c r="I124" t="s">
        <v>158</v>
      </c>
      <c r="J124" s="55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5">
        <v>45281</v>
      </c>
      <c r="H125">
        <v>29</v>
      </c>
      <c r="I125" t="s">
        <v>159</v>
      </c>
      <c r="J125" s="55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5">
        <v>45295</v>
      </c>
      <c r="H126">
        <v>29</v>
      </c>
      <c r="I126" t="s">
        <v>159</v>
      </c>
      <c r="J126" s="55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5">
        <v>45302</v>
      </c>
      <c r="H127">
        <v>29</v>
      </c>
      <c r="I127" t="s">
        <v>161</v>
      </c>
      <c r="J127" s="55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5">
        <v>45334</v>
      </c>
      <c r="H128">
        <v>28</v>
      </c>
      <c r="I128" t="s">
        <v>161</v>
      </c>
      <c r="J128" s="55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5">
        <v>45334</v>
      </c>
      <c r="H129">
        <v>28</v>
      </c>
      <c r="I129" t="s">
        <v>159</v>
      </c>
      <c r="J129" s="55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5">
        <v>45334</v>
      </c>
      <c r="H130">
        <v>28</v>
      </c>
      <c r="I130" t="s">
        <v>159</v>
      </c>
      <c r="J130" s="55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5">
        <v>45344</v>
      </c>
      <c r="H131">
        <v>27</v>
      </c>
      <c r="I131" t="s">
        <v>159</v>
      </c>
      <c r="J131" s="55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5">
        <v>45363</v>
      </c>
      <c r="H132">
        <v>27</v>
      </c>
      <c r="I132" t="s">
        <v>158</v>
      </c>
      <c r="J132" s="55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5">
        <v>45369</v>
      </c>
      <c r="H133">
        <v>26</v>
      </c>
      <c r="I133" t="s">
        <v>161</v>
      </c>
      <c r="J133" s="55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5">
        <v>45398</v>
      </c>
      <c r="H134">
        <v>26</v>
      </c>
      <c r="I134" t="s">
        <v>158</v>
      </c>
      <c r="J134" s="55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5">
        <v>45433</v>
      </c>
      <c r="H135">
        <v>24</v>
      </c>
      <c r="I135" t="s">
        <v>159</v>
      </c>
      <c r="J135" s="55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5">
        <v>45511</v>
      </c>
      <c r="H136">
        <v>22</v>
      </c>
      <c r="I136" t="s">
        <v>161</v>
      </c>
      <c r="J136" s="55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5">
        <v>45526</v>
      </c>
      <c r="H137">
        <v>21</v>
      </c>
      <c r="I137" t="s">
        <v>159</v>
      </c>
      <c r="J137" s="55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5">
        <v>45589</v>
      </c>
      <c r="H138">
        <v>19</v>
      </c>
      <c r="I138" t="s">
        <v>159</v>
      </c>
      <c r="J138" s="55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5">
        <v>45677</v>
      </c>
      <c r="H139">
        <v>10</v>
      </c>
      <c r="I139" t="s">
        <v>158</v>
      </c>
      <c r="J139" s="55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5">
        <v>45678</v>
      </c>
      <c r="H140">
        <v>16</v>
      </c>
      <c r="I140" t="s">
        <v>160</v>
      </c>
      <c r="J140" s="55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5">
        <v>45691</v>
      </c>
      <c r="H141">
        <v>16</v>
      </c>
      <c r="I141" t="s">
        <v>160</v>
      </c>
      <c r="J141" s="55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5">
        <v>45726</v>
      </c>
      <c r="H142">
        <v>8</v>
      </c>
      <c r="I142" t="s">
        <v>160</v>
      </c>
      <c r="J142" s="55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5">
        <v>45748</v>
      </c>
      <c r="H143">
        <v>7</v>
      </c>
      <c r="I143" t="s">
        <v>159</v>
      </c>
      <c r="J143" s="55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5">
        <v>45789</v>
      </c>
      <c r="H144">
        <v>13</v>
      </c>
      <c r="I144" t="s">
        <v>161</v>
      </c>
      <c r="J144" s="55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5">
        <v>45792</v>
      </c>
      <c r="H145">
        <v>6</v>
      </c>
      <c r="I145" t="s">
        <v>158</v>
      </c>
      <c r="J145" s="55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5">
        <v>45799</v>
      </c>
      <c r="H146">
        <v>12</v>
      </c>
      <c r="I146" t="s">
        <v>159</v>
      </c>
      <c r="J146" s="55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5">
        <v>45800</v>
      </c>
      <c r="H147">
        <v>12</v>
      </c>
      <c r="I147" t="s">
        <v>158</v>
      </c>
      <c r="J147" s="55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5">
        <v>45813</v>
      </c>
      <c r="H148">
        <v>12</v>
      </c>
      <c r="I148" t="s">
        <v>160</v>
      </c>
      <c r="J148" s="55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5">
        <v>45814</v>
      </c>
      <c r="H149">
        <v>5</v>
      </c>
      <c r="I149" t="s">
        <v>160</v>
      </c>
      <c r="J149" s="55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5">
        <v>45854</v>
      </c>
      <c r="H150">
        <v>11</v>
      </c>
      <c r="I150" t="s">
        <v>159</v>
      </c>
      <c r="J150" s="55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5">
        <v>45880</v>
      </c>
      <c r="H151">
        <v>10</v>
      </c>
      <c r="I151" t="s">
        <v>159</v>
      </c>
      <c r="J151" s="55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5">
        <v>45880</v>
      </c>
      <c r="H152">
        <v>2</v>
      </c>
      <c r="I152" t="s">
        <v>160</v>
      </c>
      <c r="J152" s="55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5">
        <v>45882</v>
      </c>
      <c r="H153">
        <v>10</v>
      </c>
      <c r="I153" t="s">
        <v>160</v>
      </c>
      <c r="J153" s="55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5">
        <v>45884</v>
      </c>
      <c r="H154">
        <v>10</v>
      </c>
      <c r="I154" t="s">
        <v>159</v>
      </c>
      <c r="J154" s="55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5">
        <v>45890</v>
      </c>
      <c r="H155">
        <v>2</v>
      </c>
      <c r="I155" t="s">
        <v>160</v>
      </c>
      <c r="J155" s="55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5">
        <v>45912</v>
      </c>
      <c r="H156">
        <v>9</v>
      </c>
      <c r="I156" t="s">
        <v>160</v>
      </c>
      <c r="J156" s="55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5">
        <v>45971</v>
      </c>
      <c r="H157">
        <v>7</v>
      </c>
      <c r="I157" t="s">
        <v>160</v>
      </c>
      <c r="J157" s="55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5">
        <v>44022</v>
      </c>
      <c r="H158">
        <v>71</v>
      </c>
      <c r="I158" t="s">
        <v>209</v>
      </c>
      <c r="J158" s="55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5">
        <v>44673</v>
      </c>
      <c r="H159">
        <v>49</v>
      </c>
      <c r="I159" t="s">
        <v>209</v>
      </c>
      <c r="J159" s="55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5">
        <v>43506</v>
      </c>
      <c r="H160">
        <v>88</v>
      </c>
      <c r="I160" t="s">
        <v>159</v>
      </c>
      <c r="J160" s="55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5">
        <v>43805</v>
      </c>
      <c r="H161">
        <v>78</v>
      </c>
      <c r="I161" t="s">
        <v>175</v>
      </c>
      <c r="J161" s="55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5">
        <v>43466</v>
      </c>
      <c r="H162">
        <v>89</v>
      </c>
      <c r="I162" t="s">
        <v>159</v>
      </c>
      <c r="J162" s="55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5">
        <v>44685</v>
      </c>
      <c r="H163">
        <v>49</v>
      </c>
      <c r="I163" t="s">
        <v>204</v>
      </c>
      <c r="J163" s="55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5">
        <v>44733</v>
      </c>
      <c r="H164">
        <v>47</v>
      </c>
      <c r="I164" t="s">
        <v>204</v>
      </c>
      <c r="J164" s="55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5">
        <v>44817</v>
      </c>
      <c r="H165">
        <v>45</v>
      </c>
      <c r="I165" t="s">
        <v>204</v>
      </c>
      <c r="J165" s="55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5">
        <v>44818</v>
      </c>
      <c r="H166">
        <v>45</v>
      </c>
      <c r="I166" t="s">
        <v>204</v>
      </c>
      <c r="J166" s="55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5">
        <v>44943</v>
      </c>
      <c r="H167">
        <v>40</v>
      </c>
      <c r="I167" t="s">
        <v>204</v>
      </c>
      <c r="J167" s="55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5">
        <v>45145</v>
      </c>
      <c r="H168">
        <v>34</v>
      </c>
      <c r="I168" t="s">
        <v>204</v>
      </c>
      <c r="J168" s="55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5">
        <v>45363</v>
      </c>
      <c r="H169">
        <v>27</v>
      </c>
      <c r="I169" t="s">
        <v>204</v>
      </c>
      <c r="J169" s="55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5">
        <v>45398</v>
      </c>
      <c r="H170">
        <v>26</v>
      </c>
      <c r="I170" t="s">
        <v>204</v>
      </c>
      <c r="J170" s="55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5">
        <v>45800</v>
      </c>
      <c r="H171">
        <v>12</v>
      </c>
      <c r="I171" t="s">
        <v>204</v>
      </c>
      <c r="J171" s="55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5">
        <v>44257</v>
      </c>
      <c r="H172">
        <v>63</v>
      </c>
      <c r="I172" t="s">
        <v>203</v>
      </c>
      <c r="J172" s="55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5">
        <v>44671</v>
      </c>
      <c r="H173">
        <v>49</v>
      </c>
      <c r="I173" t="s">
        <v>203</v>
      </c>
      <c r="J173" s="55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5">
        <v>44746</v>
      </c>
      <c r="H174">
        <v>47</v>
      </c>
      <c r="I174" t="s">
        <v>203</v>
      </c>
      <c r="J174" s="55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5">
        <v>45112</v>
      </c>
      <c r="H175">
        <v>35</v>
      </c>
      <c r="I175" t="s">
        <v>203</v>
      </c>
      <c r="J175" s="55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5">
        <v>45173</v>
      </c>
      <c r="H176">
        <v>33</v>
      </c>
      <c r="I176" t="s">
        <v>203</v>
      </c>
      <c r="J176" s="55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5">
        <v>45281</v>
      </c>
      <c r="H177">
        <v>29</v>
      </c>
      <c r="I177" t="s">
        <v>203</v>
      </c>
      <c r="J177" s="55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5">
        <v>45369</v>
      </c>
      <c r="H178">
        <v>26</v>
      </c>
      <c r="I178" t="s">
        <v>203</v>
      </c>
      <c r="J178" s="55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5">
        <v>45511</v>
      </c>
      <c r="H179">
        <v>22</v>
      </c>
      <c r="I179" t="s">
        <v>203</v>
      </c>
      <c r="J179" s="55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5">
        <v>45789</v>
      </c>
      <c r="H180">
        <v>13</v>
      </c>
      <c r="I180" t="s">
        <v>203</v>
      </c>
      <c r="J180" s="55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5">
        <v>43119</v>
      </c>
      <c r="H181">
        <v>100</v>
      </c>
      <c r="I181" t="s">
        <v>175</v>
      </c>
      <c r="J181" s="55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5">
        <v>43313</v>
      </c>
      <c r="H182">
        <v>94</v>
      </c>
      <c r="I182" t="s">
        <v>175</v>
      </c>
      <c r="J182" s="55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5">
        <v>44746</v>
      </c>
      <c r="H183">
        <v>47</v>
      </c>
      <c r="I183" t="s">
        <v>175</v>
      </c>
      <c r="J183" s="55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5">
        <v>44824</v>
      </c>
      <c r="H184">
        <v>39</v>
      </c>
      <c r="I184" t="s">
        <v>175</v>
      </c>
      <c r="J184" s="55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5">
        <v>44838</v>
      </c>
      <c r="H185">
        <v>44</v>
      </c>
      <c r="I185" t="s">
        <v>175</v>
      </c>
      <c r="J185" s="55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5">
        <v>44868</v>
      </c>
      <c r="H186">
        <v>43</v>
      </c>
      <c r="I186" t="s">
        <v>175</v>
      </c>
      <c r="J186" s="55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5">
        <v>45141</v>
      </c>
      <c r="H187">
        <v>34</v>
      </c>
      <c r="I187" t="s">
        <v>175</v>
      </c>
      <c r="J187" s="55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5">
        <v>45302</v>
      </c>
      <c r="H188">
        <v>29</v>
      </c>
      <c r="I188" t="s">
        <v>175</v>
      </c>
      <c r="J188" s="55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5">
        <v>45433</v>
      </c>
      <c r="H189">
        <v>24</v>
      </c>
      <c r="I189" t="s">
        <v>175</v>
      </c>
      <c r="J189" s="55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5">
        <v>45678</v>
      </c>
      <c r="H190">
        <v>16</v>
      </c>
      <c r="I190" t="s">
        <v>175</v>
      </c>
      <c r="J190" s="55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5">
        <v>45884</v>
      </c>
      <c r="H191">
        <v>10</v>
      </c>
      <c r="I191" t="s">
        <v>175</v>
      </c>
      <c r="J191" s="55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5">
        <v>45912</v>
      </c>
      <c r="H192">
        <v>2</v>
      </c>
      <c r="I192" t="s">
        <v>175</v>
      </c>
      <c r="J192" s="55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5">
        <v>44704</v>
      </c>
      <c r="H193">
        <v>48</v>
      </c>
      <c r="I193" t="s">
        <v>159</v>
      </c>
      <c r="J193" s="55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5">
        <v>44714</v>
      </c>
      <c r="H194">
        <v>48</v>
      </c>
      <c r="I194" t="s">
        <v>159</v>
      </c>
      <c r="J194" s="55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5">
        <v>44907</v>
      </c>
      <c r="H195">
        <v>42</v>
      </c>
      <c r="I195" t="s">
        <v>159</v>
      </c>
      <c r="J195" s="55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5">
        <v>45132</v>
      </c>
      <c r="H196">
        <v>34</v>
      </c>
      <c r="I196" t="s">
        <v>159</v>
      </c>
      <c r="J196" s="55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5">
        <v>45344</v>
      </c>
      <c r="H197">
        <v>27</v>
      </c>
      <c r="I197" t="s">
        <v>159</v>
      </c>
      <c r="J197" s="55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5">
        <v>45589</v>
      </c>
      <c r="H198">
        <v>13</v>
      </c>
      <c r="I198" t="s">
        <v>159</v>
      </c>
      <c r="J198" s="55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5">
        <v>45691</v>
      </c>
      <c r="H199">
        <v>16</v>
      </c>
      <c r="I199" t="s">
        <v>159</v>
      </c>
      <c r="J199" s="55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5">
        <v>45813</v>
      </c>
      <c r="H200">
        <v>12</v>
      </c>
      <c r="I200" t="s">
        <v>159</v>
      </c>
      <c r="J200" s="55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5">
        <v>45854</v>
      </c>
      <c r="H201">
        <v>11</v>
      </c>
      <c r="I201" t="s">
        <v>159</v>
      </c>
      <c r="J201" s="55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5">
        <v>45971</v>
      </c>
      <c r="H202">
        <v>7</v>
      </c>
      <c r="I202" t="s">
        <v>159</v>
      </c>
      <c r="J202" s="55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5">
        <v>44109</v>
      </c>
      <c r="H203">
        <v>68</v>
      </c>
      <c r="I203" t="s">
        <v>159</v>
      </c>
      <c r="J203" s="55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5">
        <v>44809</v>
      </c>
      <c r="H204">
        <v>45</v>
      </c>
      <c r="I204" t="s">
        <v>159</v>
      </c>
      <c r="J204" s="55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5">
        <v>44867</v>
      </c>
      <c r="H205">
        <v>43</v>
      </c>
      <c r="I205" t="s">
        <v>159</v>
      </c>
      <c r="J205" s="55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5">
        <v>44886</v>
      </c>
      <c r="H206">
        <v>42</v>
      </c>
      <c r="I206" t="s">
        <v>159</v>
      </c>
      <c r="J206" s="55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5">
        <v>45019</v>
      </c>
      <c r="H207">
        <v>38</v>
      </c>
      <c r="I207" t="s">
        <v>159</v>
      </c>
      <c r="J207" s="55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5">
        <v>45295</v>
      </c>
      <c r="H208">
        <v>29</v>
      </c>
      <c r="I208" t="s">
        <v>159</v>
      </c>
      <c r="J208" s="55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5">
        <v>45334</v>
      </c>
      <c r="H209">
        <v>28</v>
      </c>
      <c r="I209" t="s">
        <v>159</v>
      </c>
      <c r="J209" s="55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5">
        <v>45334</v>
      </c>
      <c r="H210">
        <v>28</v>
      </c>
      <c r="I210" t="s">
        <v>159</v>
      </c>
      <c r="J210" s="55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5">
        <v>45526</v>
      </c>
      <c r="H211">
        <v>21</v>
      </c>
      <c r="I211" t="s">
        <v>159</v>
      </c>
      <c r="J211" s="55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5">
        <v>45882</v>
      </c>
      <c r="H212">
        <v>10</v>
      </c>
      <c r="I212" t="s">
        <v>159</v>
      </c>
      <c r="J212" s="55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5">
        <v>45992</v>
      </c>
      <c r="H213">
        <v>6</v>
      </c>
      <c r="I213" t="s">
        <v>175</v>
      </c>
      <c r="J213" s="55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5">
        <v>44022</v>
      </c>
      <c r="H214">
        <v>71</v>
      </c>
      <c r="I214" t="s">
        <v>209</v>
      </c>
      <c r="J214" s="55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5">
        <v>44673</v>
      </c>
      <c r="H215">
        <v>49</v>
      </c>
      <c r="I215" t="s">
        <v>209</v>
      </c>
      <c r="J215" s="55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5">
        <v>43506</v>
      </c>
      <c r="H216">
        <v>88</v>
      </c>
      <c r="I216" t="s">
        <v>159</v>
      </c>
      <c r="J216" s="55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5">
        <v>44874</v>
      </c>
      <c r="H217">
        <v>43</v>
      </c>
      <c r="I217" t="s">
        <v>175</v>
      </c>
      <c r="J217" s="55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5">
        <v>43466</v>
      </c>
      <c r="H218">
        <v>89</v>
      </c>
      <c r="I218" t="s">
        <v>159</v>
      </c>
      <c r="J218" s="55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5">
        <v>43119</v>
      </c>
      <c r="H219">
        <v>100</v>
      </c>
      <c r="I219" t="s">
        <v>175</v>
      </c>
      <c r="J219" s="55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5">
        <v>43313</v>
      </c>
      <c r="H220">
        <v>94</v>
      </c>
      <c r="I220" t="s">
        <v>175</v>
      </c>
      <c r="J220" s="55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5">
        <v>44109</v>
      </c>
      <c r="H221">
        <v>68</v>
      </c>
      <c r="I221" t="s">
        <v>159</v>
      </c>
      <c r="J221" s="55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5">
        <v>44257</v>
      </c>
      <c r="H222">
        <v>63</v>
      </c>
      <c r="I222" t="s">
        <v>159</v>
      </c>
      <c r="J222" s="55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5">
        <v>44671</v>
      </c>
      <c r="H223">
        <v>49</v>
      </c>
      <c r="I223" t="s">
        <v>159</v>
      </c>
      <c r="J223" s="55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5">
        <v>44685</v>
      </c>
      <c r="H224">
        <v>49</v>
      </c>
      <c r="I224" t="s">
        <v>209</v>
      </c>
      <c r="J224" s="55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5">
        <v>44704</v>
      </c>
      <c r="H225">
        <v>48</v>
      </c>
      <c r="I225" t="s">
        <v>159</v>
      </c>
      <c r="J225" s="55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5">
        <v>44714</v>
      </c>
      <c r="H226">
        <v>48</v>
      </c>
      <c r="I226" t="s">
        <v>159</v>
      </c>
      <c r="J226" s="55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5">
        <v>44733</v>
      </c>
      <c r="H227">
        <v>47</v>
      </c>
      <c r="I227" t="s">
        <v>209</v>
      </c>
      <c r="J227" s="55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5">
        <v>44746</v>
      </c>
      <c r="H228">
        <v>47</v>
      </c>
      <c r="I228" t="s">
        <v>159</v>
      </c>
      <c r="J228" s="55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5">
        <v>44746</v>
      </c>
      <c r="H229">
        <v>47</v>
      </c>
      <c r="I229" t="s">
        <v>175</v>
      </c>
      <c r="J229" s="55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5">
        <v>44809</v>
      </c>
      <c r="H230">
        <v>45</v>
      </c>
      <c r="I230" t="s">
        <v>159</v>
      </c>
      <c r="J230" s="55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5">
        <v>44817</v>
      </c>
      <c r="H231">
        <v>45</v>
      </c>
      <c r="I231" t="s">
        <v>209</v>
      </c>
      <c r="J231" s="55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5">
        <v>44818</v>
      </c>
      <c r="H232">
        <v>45</v>
      </c>
      <c r="I232" t="s">
        <v>209</v>
      </c>
      <c r="J232" s="55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5">
        <v>44838</v>
      </c>
      <c r="H233">
        <v>44</v>
      </c>
      <c r="I233" t="s">
        <v>175</v>
      </c>
      <c r="J233" s="55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5">
        <v>44867</v>
      </c>
      <c r="H234">
        <v>43</v>
      </c>
      <c r="I234" t="s">
        <v>159</v>
      </c>
      <c r="J234" s="55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5">
        <v>44868</v>
      </c>
      <c r="H235">
        <v>43</v>
      </c>
      <c r="I235" t="s">
        <v>159</v>
      </c>
      <c r="J235" s="55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5">
        <v>44886</v>
      </c>
      <c r="H236">
        <v>42</v>
      </c>
      <c r="I236" t="s">
        <v>159</v>
      </c>
      <c r="J236" s="55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5">
        <v>44907</v>
      </c>
      <c r="H237">
        <v>42</v>
      </c>
      <c r="I237" t="s">
        <v>159</v>
      </c>
      <c r="J237" s="55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5">
        <v>44943</v>
      </c>
      <c r="H238">
        <v>40</v>
      </c>
      <c r="I238" t="s">
        <v>209</v>
      </c>
      <c r="J238" s="55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5">
        <v>45019</v>
      </c>
      <c r="H239">
        <v>38</v>
      </c>
      <c r="I239" t="s">
        <v>159</v>
      </c>
      <c r="J239" s="55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5">
        <v>45112</v>
      </c>
      <c r="H240">
        <v>35</v>
      </c>
      <c r="I240" t="s">
        <v>159</v>
      </c>
      <c r="J240" s="55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5">
        <v>45132</v>
      </c>
      <c r="H241">
        <v>34</v>
      </c>
      <c r="I241" t="s">
        <v>159</v>
      </c>
      <c r="J241" s="55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5">
        <v>45141</v>
      </c>
      <c r="H242">
        <v>34</v>
      </c>
      <c r="I242" t="s">
        <v>175</v>
      </c>
      <c r="J242" s="55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5">
        <v>45145</v>
      </c>
      <c r="H243">
        <v>34</v>
      </c>
      <c r="I243" t="s">
        <v>209</v>
      </c>
      <c r="J243" s="55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5">
        <v>45173</v>
      </c>
      <c r="H244">
        <v>33</v>
      </c>
      <c r="I244" t="s">
        <v>159</v>
      </c>
      <c r="J244" s="55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5">
        <v>45281</v>
      </c>
      <c r="H245">
        <v>29</v>
      </c>
      <c r="I245" t="s">
        <v>159</v>
      </c>
      <c r="J245" s="55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5">
        <v>45295</v>
      </c>
      <c r="H246">
        <v>29</v>
      </c>
      <c r="I246" t="s">
        <v>159</v>
      </c>
      <c r="J246" s="55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5">
        <v>45302</v>
      </c>
      <c r="H247">
        <v>29</v>
      </c>
      <c r="I247" t="s">
        <v>175</v>
      </c>
      <c r="J247" s="55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5">
        <v>45334</v>
      </c>
      <c r="H248">
        <v>28</v>
      </c>
      <c r="I248" t="s">
        <v>159</v>
      </c>
      <c r="J248" s="55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5">
        <v>45334</v>
      </c>
      <c r="H249">
        <v>28</v>
      </c>
      <c r="I249" t="s">
        <v>159</v>
      </c>
      <c r="J249" s="55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5">
        <v>45344</v>
      </c>
      <c r="H250">
        <v>27</v>
      </c>
      <c r="I250" t="s">
        <v>159</v>
      </c>
      <c r="J250" s="55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5">
        <v>45363</v>
      </c>
      <c r="H251">
        <v>27</v>
      </c>
      <c r="I251" t="s">
        <v>209</v>
      </c>
      <c r="J251" s="55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5">
        <v>45369</v>
      </c>
      <c r="H252">
        <v>26</v>
      </c>
      <c r="I252" t="s">
        <v>159</v>
      </c>
      <c r="J252" s="55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5">
        <v>45398</v>
      </c>
      <c r="H253">
        <v>26</v>
      </c>
      <c r="I253" t="s">
        <v>209</v>
      </c>
      <c r="J253" s="55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5">
        <v>45433</v>
      </c>
      <c r="H254">
        <v>24</v>
      </c>
      <c r="I254" t="s">
        <v>175</v>
      </c>
      <c r="J254" s="55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5">
        <v>45511</v>
      </c>
      <c r="H255">
        <v>22</v>
      </c>
      <c r="I255" t="s">
        <v>159</v>
      </c>
      <c r="J255" s="55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5">
        <v>45526</v>
      </c>
      <c r="H256">
        <v>21</v>
      </c>
      <c r="I256" t="s">
        <v>159</v>
      </c>
      <c r="J256" s="55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5">
        <v>45678</v>
      </c>
      <c r="H257">
        <v>16</v>
      </c>
      <c r="I257" t="s">
        <v>175</v>
      </c>
      <c r="J257" s="55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5">
        <v>45691</v>
      </c>
      <c r="H258">
        <v>16</v>
      </c>
      <c r="I258" t="s">
        <v>159</v>
      </c>
      <c r="J258" s="55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5">
        <v>45789</v>
      </c>
      <c r="H259">
        <v>13</v>
      </c>
      <c r="I259" t="s">
        <v>159</v>
      </c>
      <c r="J259" s="55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5">
        <v>45800</v>
      </c>
      <c r="H260">
        <v>12</v>
      </c>
      <c r="I260" t="s">
        <v>209</v>
      </c>
      <c r="J260" s="55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5">
        <v>45813</v>
      </c>
      <c r="H261">
        <v>12</v>
      </c>
      <c r="I261" t="s">
        <v>175</v>
      </c>
      <c r="J261" s="55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5">
        <v>45854</v>
      </c>
      <c r="H262">
        <v>11</v>
      </c>
      <c r="I262" t="s">
        <v>159</v>
      </c>
      <c r="J262" s="55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5">
        <v>45882</v>
      </c>
      <c r="H263">
        <v>10</v>
      </c>
      <c r="I263" t="s">
        <v>159</v>
      </c>
      <c r="J263" s="55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5">
        <v>45884</v>
      </c>
      <c r="H264">
        <v>10</v>
      </c>
      <c r="I264" t="s">
        <v>175</v>
      </c>
      <c r="J264" s="55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5">
        <v>45971</v>
      </c>
      <c r="H265">
        <v>7</v>
      </c>
      <c r="I265" t="s">
        <v>159</v>
      </c>
      <c r="J265" s="55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5">
        <v>45992</v>
      </c>
      <c r="H266">
        <v>6</v>
      </c>
      <c r="I266" t="s">
        <v>175</v>
      </c>
      <c r="J266" s="55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5">
        <v>46024</v>
      </c>
      <c r="H267">
        <v>5</v>
      </c>
      <c r="I267" t="s">
        <v>159</v>
      </c>
      <c r="J267" s="55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5">
        <v>46024</v>
      </c>
      <c r="H268">
        <v>5</v>
      </c>
      <c r="I268" t="s">
        <v>175</v>
      </c>
      <c r="J268" s="55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5">
        <v>46027</v>
      </c>
      <c r="H269">
        <v>5</v>
      </c>
      <c r="I269" t="s">
        <v>159</v>
      </c>
      <c r="J269" s="55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5">
        <v>46029</v>
      </c>
      <c r="H270">
        <v>5</v>
      </c>
      <c r="I270" t="s">
        <v>175</v>
      </c>
      <c r="J270" s="55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5">
        <v>46038</v>
      </c>
      <c r="H271">
        <v>5</v>
      </c>
      <c r="I271" t="s">
        <v>175</v>
      </c>
      <c r="J271" s="55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5">
        <v>46041</v>
      </c>
      <c r="H272">
        <v>4</v>
      </c>
      <c r="I272" t="s">
        <v>175</v>
      </c>
      <c r="J272" s="55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5">
        <v>46052</v>
      </c>
      <c r="H273">
        <v>4</v>
      </c>
      <c r="I273" t="s">
        <v>175</v>
      </c>
      <c r="J273" s="55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5">
        <v>46052</v>
      </c>
      <c r="H274">
        <v>4</v>
      </c>
      <c r="I274" t="s">
        <v>175</v>
      </c>
      <c r="J274" s="55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5">
        <v>44022</v>
      </c>
      <c r="H275">
        <v>71</v>
      </c>
      <c r="I275" t="s">
        <v>209</v>
      </c>
      <c r="J275" s="55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5">
        <v>44673</v>
      </c>
      <c r="H276">
        <v>49</v>
      </c>
      <c r="I276" t="s">
        <v>209</v>
      </c>
      <c r="J276" s="55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5">
        <v>43506</v>
      </c>
      <c r="H277">
        <v>88</v>
      </c>
      <c r="I277" t="s">
        <v>159</v>
      </c>
      <c r="J277" s="55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5">
        <v>44874</v>
      </c>
      <c r="H278">
        <v>43</v>
      </c>
      <c r="I278" t="s">
        <v>159</v>
      </c>
      <c r="J278" s="55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5">
        <v>44459</v>
      </c>
      <c r="H279">
        <v>56</v>
      </c>
      <c r="I279" t="s">
        <v>175</v>
      </c>
      <c r="J279" s="55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5">
        <v>43119</v>
      </c>
      <c r="H280">
        <v>100</v>
      </c>
      <c r="I280" t="s">
        <v>175</v>
      </c>
      <c r="J280" s="55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5">
        <v>43313</v>
      </c>
      <c r="H281">
        <v>94</v>
      </c>
      <c r="I281" t="s">
        <v>175</v>
      </c>
      <c r="J281" s="55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5">
        <v>44746</v>
      </c>
      <c r="H282">
        <v>47</v>
      </c>
      <c r="I282" t="s">
        <v>175</v>
      </c>
      <c r="J282" s="55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5">
        <v>44838</v>
      </c>
      <c r="H283">
        <v>44</v>
      </c>
      <c r="I283" t="s">
        <v>175</v>
      </c>
      <c r="J283" s="55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5">
        <v>45141</v>
      </c>
      <c r="H284">
        <v>34</v>
      </c>
      <c r="I284" t="s">
        <v>175</v>
      </c>
      <c r="J284" s="55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5">
        <v>45302</v>
      </c>
      <c r="H285">
        <v>29</v>
      </c>
      <c r="I285" t="s">
        <v>175</v>
      </c>
      <c r="J285" s="55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5">
        <v>45678</v>
      </c>
      <c r="H286">
        <v>16</v>
      </c>
      <c r="I286" t="s">
        <v>175</v>
      </c>
      <c r="J286" s="55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5">
        <v>45813</v>
      </c>
      <c r="H287">
        <v>12</v>
      </c>
      <c r="I287" t="s">
        <v>175</v>
      </c>
      <c r="J287" s="55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5">
        <v>45433</v>
      </c>
      <c r="H288">
        <v>20</v>
      </c>
      <c r="I288" t="s">
        <v>175</v>
      </c>
      <c r="J288" s="55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5">
        <v>45992</v>
      </c>
      <c r="H289">
        <v>6</v>
      </c>
      <c r="I289" t="s">
        <v>175</v>
      </c>
      <c r="J289" s="55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5">
        <v>46052</v>
      </c>
      <c r="H290">
        <v>4</v>
      </c>
      <c r="I290" t="s">
        <v>175</v>
      </c>
      <c r="J290" s="55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5">
        <v>46052</v>
      </c>
      <c r="H291">
        <v>4</v>
      </c>
      <c r="I291" t="s">
        <v>175</v>
      </c>
      <c r="J291" s="55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5">
        <v>46055</v>
      </c>
      <c r="H292">
        <v>0</v>
      </c>
      <c r="I292" t="s">
        <v>175</v>
      </c>
      <c r="J292" s="55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5">
        <v>44704</v>
      </c>
      <c r="H293">
        <v>48</v>
      </c>
      <c r="I293" t="s">
        <v>159</v>
      </c>
      <c r="J293" s="55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5">
        <v>44714</v>
      </c>
      <c r="H294">
        <v>48</v>
      </c>
      <c r="I294" t="s">
        <v>159</v>
      </c>
      <c r="J294" s="55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5">
        <v>44868</v>
      </c>
      <c r="H295">
        <v>43</v>
      </c>
      <c r="I295" t="s">
        <v>159</v>
      </c>
      <c r="J295" s="55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5">
        <v>44907</v>
      </c>
      <c r="H296">
        <v>42</v>
      </c>
      <c r="I296" t="s">
        <v>159</v>
      </c>
      <c r="J296" s="55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5">
        <v>45132</v>
      </c>
      <c r="H297">
        <v>34</v>
      </c>
      <c r="I297" t="s">
        <v>159</v>
      </c>
      <c r="J297" s="55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5">
        <v>45344</v>
      </c>
      <c r="H298">
        <v>27</v>
      </c>
      <c r="I298" t="s">
        <v>159</v>
      </c>
      <c r="J298" s="55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5">
        <v>45691</v>
      </c>
      <c r="H299">
        <v>16</v>
      </c>
      <c r="I299" t="s">
        <v>159</v>
      </c>
      <c r="J299" s="55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5">
        <v>45854</v>
      </c>
      <c r="H300">
        <v>11</v>
      </c>
      <c r="I300" t="s">
        <v>159</v>
      </c>
      <c r="J300" s="55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5">
        <v>45971</v>
      </c>
      <c r="H301">
        <v>7</v>
      </c>
      <c r="I301" t="s">
        <v>159</v>
      </c>
      <c r="J301" s="55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5">
        <v>46024</v>
      </c>
      <c r="H302">
        <v>5</v>
      </c>
      <c r="I302" t="s">
        <v>159</v>
      </c>
      <c r="J302" s="55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5">
        <v>46024</v>
      </c>
      <c r="H303">
        <v>5</v>
      </c>
      <c r="I303" t="s">
        <v>159</v>
      </c>
      <c r="J303" s="55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5">
        <v>46055</v>
      </c>
      <c r="H304">
        <v>4</v>
      </c>
      <c r="I304" t="s">
        <v>159</v>
      </c>
      <c r="J304" s="55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5">
        <v>44685</v>
      </c>
      <c r="H305">
        <v>49</v>
      </c>
      <c r="I305" t="s">
        <v>209</v>
      </c>
      <c r="J305" s="55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5">
        <v>44733</v>
      </c>
      <c r="H306">
        <v>47</v>
      </c>
      <c r="I306" t="s">
        <v>209</v>
      </c>
      <c r="J306" s="55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5">
        <v>44817</v>
      </c>
      <c r="H307">
        <v>45</v>
      </c>
      <c r="I307" t="s">
        <v>209</v>
      </c>
      <c r="J307" s="55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5">
        <v>44818</v>
      </c>
      <c r="H308">
        <v>45</v>
      </c>
      <c r="I308" t="s">
        <v>209</v>
      </c>
      <c r="J308" s="55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5">
        <v>45145</v>
      </c>
      <c r="H309">
        <v>34</v>
      </c>
      <c r="I309" t="s">
        <v>209</v>
      </c>
      <c r="J309" s="55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5">
        <v>45363</v>
      </c>
      <c r="H310">
        <v>27</v>
      </c>
      <c r="I310" t="s">
        <v>209</v>
      </c>
      <c r="J310" s="55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5">
        <v>45398</v>
      </c>
      <c r="H311">
        <v>26</v>
      </c>
      <c r="I311" t="s">
        <v>209</v>
      </c>
      <c r="J311" s="55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5">
        <v>45800</v>
      </c>
      <c r="H312">
        <v>12</v>
      </c>
      <c r="I312" t="s">
        <v>209</v>
      </c>
      <c r="J312" s="55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5">
        <v>44257</v>
      </c>
      <c r="H313">
        <v>63</v>
      </c>
      <c r="I313" t="s">
        <v>583</v>
      </c>
      <c r="J313" s="55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5">
        <v>44671</v>
      </c>
      <c r="H314">
        <v>49</v>
      </c>
      <c r="I314" t="s">
        <v>583</v>
      </c>
      <c r="J314" s="55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5">
        <v>44746</v>
      </c>
      <c r="H315">
        <v>47</v>
      </c>
      <c r="I315" t="s">
        <v>584</v>
      </c>
      <c r="J315" s="55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5">
        <v>44943</v>
      </c>
      <c r="H316">
        <v>40</v>
      </c>
      <c r="I316" t="s">
        <v>584</v>
      </c>
      <c r="J316" s="55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5">
        <v>45112</v>
      </c>
      <c r="H317">
        <v>35</v>
      </c>
      <c r="I317" t="s">
        <v>584</v>
      </c>
      <c r="J317" s="55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5">
        <v>45173</v>
      </c>
      <c r="H318">
        <v>33</v>
      </c>
      <c r="I318" t="s">
        <v>583</v>
      </c>
      <c r="J318" s="55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5">
        <v>45281</v>
      </c>
      <c r="H319">
        <v>29</v>
      </c>
      <c r="I319" t="s">
        <v>583</v>
      </c>
      <c r="J319" s="55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5">
        <v>45369</v>
      </c>
      <c r="H320">
        <v>26</v>
      </c>
      <c r="I320" t="s">
        <v>583</v>
      </c>
      <c r="J320" s="55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5">
        <v>45511</v>
      </c>
      <c r="H321">
        <v>22</v>
      </c>
      <c r="I321" t="s">
        <v>583</v>
      </c>
      <c r="J321" s="55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5">
        <v>45789</v>
      </c>
      <c r="H322">
        <v>13</v>
      </c>
      <c r="I322" t="s">
        <v>583</v>
      </c>
      <c r="J322" s="55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5">
        <v>45884</v>
      </c>
      <c r="H323">
        <v>10</v>
      </c>
      <c r="I323" t="s">
        <v>584</v>
      </c>
      <c r="J323" s="55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5">
        <v>46027</v>
      </c>
      <c r="H324">
        <v>5</v>
      </c>
      <c r="I324" t="s">
        <v>583</v>
      </c>
      <c r="J324" s="55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5">
        <v>44109</v>
      </c>
      <c r="H325">
        <v>68</v>
      </c>
      <c r="I325" t="s">
        <v>159</v>
      </c>
      <c r="J325" s="55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5">
        <v>44809</v>
      </c>
      <c r="H326">
        <v>45</v>
      </c>
      <c r="I326" t="s">
        <v>159</v>
      </c>
      <c r="J326" s="55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5">
        <v>44867</v>
      </c>
      <c r="H327">
        <v>39</v>
      </c>
      <c r="I327" t="s">
        <v>159</v>
      </c>
      <c r="J327" s="55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5">
        <v>44886</v>
      </c>
      <c r="H328">
        <v>42</v>
      </c>
      <c r="I328" t="s">
        <v>159</v>
      </c>
      <c r="J328" s="55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5">
        <v>45019</v>
      </c>
      <c r="H329">
        <v>38</v>
      </c>
      <c r="I329" t="s">
        <v>159</v>
      </c>
      <c r="J329" s="55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5">
        <v>45295</v>
      </c>
      <c r="H330">
        <v>29</v>
      </c>
      <c r="I330" t="s">
        <v>159</v>
      </c>
      <c r="J330" s="55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5">
        <v>45334</v>
      </c>
      <c r="H331">
        <v>28</v>
      </c>
      <c r="I331" t="s">
        <v>159</v>
      </c>
      <c r="J331" s="55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5">
        <v>45334</v>
      </c>
      <c r="H332">
        <v>24</v>
      </c>
      <c r="I332" t="s">
        <v>159</v>
      </c>
      <c r="J332" s="55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5">
        <v>45526</v>
      </c>
      <c r="H333">
        <v>21</v>
      </c>
      <c r="I333" t="s">
        <v>159</v>
      </c>
      <c r="J333" s="55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5">
        <v>45882</v>
      </c>
      <c r="H334">
        <v>10</v>
      </c>
      <c r="I334" t="s">
        <v>159</v>
      </c>
      <c r="J334" s="55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5">
        <v>46029</v>
      </c>
      <c r="H335">
        <v>5</v>
      </c>
      <c r="I335" t="s">
        <v>159</v>
      </c>
      <c r="J335" s="55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5">
        <v>46038</v>
      </c>
      <c r="H336">
        <v>5</v>
      </c>
      <c r="I336" t="s">
        <v>159</v>
      </c>
      <c r="J336" s="55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5">
        <v>46041</v>
      </c>
      <c r="H337">
        <v>0</v>
      </c>
      <c r="I337" t="s">
        <v>175</v>
      </c>
      <c r="J337" s="55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5">
        <v>46064</v>
      </c>
      <c r="H338">
        <v>4</v>
      </c>
      <c r="I338" t="s">
        <v>175</v>
      </c>
      <c r="J338" s="55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5">
        <v>46078</v>
      </c>
      <c r="H339">
        <v>3</v>
      </c>
      <c r="I339" t="s">
        <v>175</v>
      </c>
      <c r="J339" s="55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5">
        <v>46078</v>
      </c>
      <c r="H340">
        <v>3</v>
      </c>
      <c r="I340" t="s">
        <v>175</v>
      </c>
      <c r="J340" s="55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5">
        <v>44022</v>
      </c>
      <c r="H341">
        <v>71</v>
      </c>
      <c r="I341" t="s">
        <v>209</v>
      </c>
      <c r="J341" s="55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5">
        <v>44673</v>
      </c>
      <c r="H342">
        <v>49</v>
      </c>
      <c r="I342" t="s">
        <v>159</v>
      </c>
      <c r="J342" s="55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5">
        <v>43506</v>
      </c>
      <c r="H343">
        <v>88</v>
      </c>
      <c r="I343" t="s">
        <v>209</v>
      </c>
      <c r="J343" s="55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5">
        <v>44874</v>
      </c>
      <c r="H344">
        <v>43</v>
      </c>
      <c r="I344" t="s">
        <v>159</v>
      </c>
      <c r="J344" s="55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5">
        <v>43805</v>
      </c>
      <c r="H345">
        <v>78</v>
      </c>
      <c r="I345" t="s">
        <v>175</v>
      </c>
      <c r="J345" s="55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5">
        <v>43119</v>
      </c>
      <c r="H346">
        <v>100</v>
      </c>
      <c r="I346" t="s">
        <v>586</v>
      </c>
      <c r="J346" s="55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5">
        <v>43313</v>
      </c>
      <c r="H347">
        <v>94</v>
      </c>
      <c r="I347" t="s">
        <v>586</v>
      </c>
      <c r="J347" s="55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5">
        <v>44109</v>
      </c>
      <c r="H348">
        <v>68</v>
      </c>
      <c r="I348" t="s">
        <v>159</v>
      </c>
      <c r="J348" s="55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5">
        <v>44257</v>
      </c>
      <c r="H349">
        <v>63</v>
      </c>
      <c r="I349" t="s">
        <v>583</v>
      </c>
      <c r="J349" s="55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5">
        <v>44671</v>
      </c>
      <c r="H350">
        <v>49</v>
      </c>
      <c r="I350" t="s">
        <v>583</v>
      </c>
      <c r="J350" s="55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5">
        <v>44685</v>
      </c>
      <c r="H351">
        <v>49</v>
      </c>
      <c r="I351" t="s">
        <v>583</v>
      </c>
      <c r="J351" s="55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5">
        <v>44704</v>
      </c>
      <c r="H352">
        <v>48</v>
      </c>
      <c r="I352" t="s">
        <v>159</v>
      </c>
      <c r="J352" s="55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5">
        <v>44714</v>
      </c>
      <c r="H353">
        <v>48</v>
      </c>
      <c r="I353" t="s">
        <v>159</v>
      </c>
      <c r="J353" s="55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5">
        <v>44733</v>
      </c>
      <c r="H354">
        <v>47</v>
      </c>
      <c r="I354" t="s">
        <v>159</v>
      </c>
      <c r="J354" s="55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5">
        <v>44746</v>
      </c>
      <c r="H355">
        <v>47</v>
      </c>
      <c r="I355" t="s">
        <v>586</v>
      </c>
      <c r="J355" s="55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5">
        <v>44746</v>
      </c>
      <c r="H356">
        <v>47</v>
      </c>
      <c r="I356" t="s">
        <v>584</v>
      </c>
      <c r="J356" s="55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5">
        <v>44809</v>
      </c>
      <c r="H357">
        <v>45</v>
      </c>
      <c r="I357" t="s">
        <v>159</v>
      </c>
      <c r="J357" s="55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5">
        <v>44817</v>
      </c>
      <c r="H358">
        <v>45</v>
      </c>
      <c r="I358" t="s">
        <v>584</v>
      </c>
      <c r="J358" s="55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5">
        <v>44818</v>
      </c>
      <c r="H359">
        <v>45</v>
      </c>
      <c r="I359" t="s">
        <v>159</v>
      </c>
      <c r="J359" s="55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5">
        <v>44838</v>
      </c>
      <c r="H360">
        <v>44</v>
      </c>
      <c r="I360" t="s">
        <v>586</v>
      </c>
      <c r="J360" s="55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5">
        <v>44868</v>
      </c>
      <c r="H361">
        <v>43</v>
      </c>
      <c r="I361" t="s">
        <v>159</v>
      </c>
      <c r="J361" s="55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5">
        <v>44886</v>
      </c>
      <c r="H362">
        <v>42</v>
      </c>
      <c r="I362" t="s">
        <v>159</v>
      </c>
      <c r="J362" s="55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5">
        <v>44907</v>
      </c>
      <c r="H363">
        <v>42</v>
      </c>
      <c r="I363" t="s">
        <v>159</v>
      </c>
      <c r="J363" s="55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5">
        <v>44943</v>
      </c>
      <c r="H364">
        <v>40</v>
      </c>
      <c r="I364" t="s">
        <v>584</v>
      </c>
      <c r="J364" s="55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5">
        <v>45019</v>
      </c>
      <c r="H365">
        <v>38</v>
      </c>
      <c r="I365" t="s">
        <v>159</v>
      </c>
      <c r="J365" s="55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5">
        <v>45112</v>
      </c>
      <c r="H366">
        <v>35</v>
      </c>
      <c r="I366" t="s">
        <v>584</v>
      </c>
      <c r="J366" s="55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5">
        <v>45132</v>
      </c>
      <c r="H367">
        <v>34</v>
      </c>
      <c r="I367" t="s">
        <v>159</v>
      </c>
      <c r="J367" s="55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5">
        <v>45141</v>
      </c>
      <c r="H368">
        <v>34</v>
      </c>
      <c r="I368" t="s">
        <v>586</v>
      </c>
      <c r="J368" s="55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5">
        <v>45145</v>
      </c>
      <c r="H369">
        <v>34</v>
      </c>
      <c r="I369" t="s">
        <v>583</v>
      </c>
      <c r="J369" s="55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5">
        <v>45173</v>
      </c>
      <c r="H370">
        <v>33</v>
      </c>
      <c r="I370" t="s">
        <v>583</v>
      </c>
      <c r="J370" s="55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5">
        <v>45281</v>
      </c>
      <c r="H371">
        <v>29</v>
      </c>
      <c r="I371" t="s">
        <v>583</v>
      </c>
      <c r="J371" s="55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5">
        <v>45295</v>
      </c>
      <c r="H372">
        <v>29</v>
      </c>
      <c r="I372" t="s">
        <v>159</v>
      </c>
      <c r="J372" s="55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5">
        <v>45302</v>
      </c>
      <c r="H373">
        <v>29</v>
      </c>
      <c r="I373" t="s">
        <v>587</v>
      </c>
      <c r="J373" s="55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5">
        <v>45334</v>
      </c>
      <c r="H374">
        <v>28</v>
      </c>
      <c r="I374" t="s">
        <v>159</v>
      </c>
      <c r="J374" s="55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5">
        <v>45344</v>
      </c>
      <c r="H375">
        <v>27</v>
      </c>
      <c r="I375" t="s">
        <v>159</v>
      </c>
      <c r="J375" s="55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5">
        <v>45363</v>
      </c>
      <c r="H376">
        <v>27</v>
      </c>
      <c r="I376" t="s">
        <v>583</v>
      </c>
      <c r="J376" s="55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5">
        <v>45369</v>
      </c>
      <c r="H377">
        <v>26</v>
      </c>
      <c r="I377" t="s">
        <v>583</v>
      </c>
      <c r="J377" s="55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5">
        <v>45398</v>
      </c>
      <c r="H378">
        <v>26</v>
      </c>
      <c r="I378" t="s">
        <v>159</v>
      </c>
      <c r="J378" s="55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5">
        <v>45511</v>
      </c>
      <c r="H379">
        <v>22</v>
      </c>
      <c r="I379" t="s">
        <v>583</v>
      </c>
      <c r="J379" s="55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5">
        <v>45526</v>
      </c>
      <c r="H380">
        <v>21</v>
      </c>
      <c r="I380" t="s">
        <v>583</v>
      </c>
      <c r="J380" s="55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5">
        <v>45678</v>
      </c>
      <c r="H381">
        <v>16</v>
      </c>
      <c r="I381" t="s">
        <v>586</v>
      </c>
      <c r="J381" s="55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5">
        <v>45691</v>
      </c>
      <c r="H382">
        <v>16</v>
      </c>
      <c r="I382" t="s">
        <v>159</v>
      </c>
      <c r="J382" s="55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5">
        <v>45789</v>
      </c>
      <c r="H383">
        <v>13</v>
      </c>
      <c r="I383" t="s">
        <v>583</v>
      </c>
      <c r="J383" s="55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5">
        <v>45800</v>
      </c>
      <c r="H384">
        <v>12</v>
      </c>
      <c r="I384" t="s">
        <v>584</v>
      </c>
      <c r="J384" s="55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5">
        <v>45813</v>
      </c>
      <c r="H385">
        <v>12</v>
      </c>
      <c r="I385" t="s">
        <v>588</v>
      </c>
      <c r="J385" s="55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5">
        <v>45854</v>
      </c>
      <c r="H386">
        <v>11</v>
      </c>
      <c r="I386" t="s">
        <v>159</v>
      </c>
      <c r="J386" s="55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5">
        <v>45882</v>
      </c>
      <c r="H387">
        <v>10</v>
      </c>
      <c r="I387" t="s">
        <v>583</v>
      </c>
      <c r="J387" s="55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5">
        <v>45884</v>
      </c>
      <c r="H388">
        <v>10</v>
      </c>
      <c r="I388" t="s">
        <v>584</v>
      </c>
      <c r="J388" s="55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5">
        <v>45971</v>
      </c>
      <c r="H389">
        <v>7</v>
      </c>
      <c r="I389" t="s">
        <v>159</v>
      </c>
      <c r="J389" s="55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5">
        <v>45992</v>
      </c>
      <c r="H390">
        <v>6</v>
      </c>
      <c r="I390" t="s">
        <v>583</v>
      </c>
      <c r="J390" s="55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5">
        <v>46024</v>
      </c>
      <c r="H391">
        <v>5</v>
      </c>
      <c r="I391" t="s">
        <v>159</v>
      </c>
      <c r="J391" s="55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5">
        <v>46024</v>
      </c>
      <c r="H392">
        <v>5</v>
      </c>
      <c r="I392" t="s">
        <v>159</v>
      </c>
      <c r="J392" s="55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5">
        <v>46027</v>
      </c>
      <c r="H393">
        <v>5</v>
      </c>
      <c r="I393" t="s">
        <v>583</v>
      </c>
      <c r="J393" s="55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5">
        <v>46029</v>
      </c>
      <c r="H394">
        <v>2</v>
      </c>
      <c r="I394" t="s">
        <v>159</v>
      </c>
      <c r="J394" s="55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5">
        <v>46038</v>
      </c>
      <c r="H395">
        <v>5</v>
      </c>
      <c r="I395" t="s">
        <v>159</v>
      </c>
      <c r="J395" s="55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5">
        <v>46052</v>
      </c>
      <c r="H396">
        <v>4</v>
      </c>
      <c r="I396" t="s">
        <v>583</v>
      </c>
      <c r="J396" s="55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5">
        <v>46052</v>
      </c>
      <c r="H397">
        <v>4</v>
      </c>
      <c r="I397" t="s">
        <v>587</v>
      </c>
      <c r="J397" s="55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5">
        <v>46055</v>
      </c>
      <c r="H398">
        <v>4</v>
      </c>
      <c r="I398" t="s">
        <v>159</v>
      </c>
      <c r="J398" s="55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5">
        <v>46065</v>
      </c>
      <c r="H399">
        <v>4</v>
      </c>
      <c r="I399" t="s">
        <v>587</v>
      </c>
      <c r="J399" s="55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5">
        <v>46073</v>
      </c>
      <c r="H400">
        <v>3</v>
      </c>
      <c r="I400" t="s">
        <v>587</v>
      </c>
      <c r="J400" s="55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5">
        <v>46078</v>
      </c>
      <c r="H401">
        <v>0</v>
      </c>
      <c r="I401" t="s">
        <v>587</v>
      </c>
      <c r="J401" s="55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5">
        <v>46083</v>
      </c>
      <c r="H402">
        <v>3</v>
      </c>
      <c r="I402" t="s">
        <v>159</v>
      </c>
      <c r="J402" s="55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5">
        <v>46083</v>
      </c>
      <c r="H403">
        <v>3</v>
      </c>
      <c r="I403" t="s">
        <v>587</v>
      </c>
      <c r="J403" s="55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5">
        <v>46084</v>
      </c>
      <c r="H404">
        <v>3</v>
      </c>
      <c r="I404" t="s">
        <v>587</v>
      </c>
      <c r="J404" s="55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5">
        <v>44022</v>
      </c>
      <c r="H405">
        <v>71</v>
      </c>
      <c r="I405" t="s">
        <v>209</v>
      </c>
      <c r="J405" s="55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5">
        <v>44673</v>
      </c>
      <c r="H406">
        <v>49</v>
      </c>
      <c r="I406" t="s">
        <v>159</v>
      </c>
      <c r="J406" s="55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5">
        <v>43506</v>
      </c>
      <c r="H407">
        <v>88</v>
      </c>
      <c r="I407" t="s">
        <v>209</v>
      </c>
      <c r="J407" s="55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5">
        <v>44874</v>
      </c>
      <c r="H408">
        <v>43</v>
      </c>
      <c r="I408" t="s">
        <v>159</v>
      </c>
      <c r="J408" s="55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5">
        <v>43805</v>
      </c>
      <c r="H409">
        <v>78</v>
      </c>
      <c r="I409" t="s">
        <v>175</v>
      </c>
      <c r="J409" s="55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5">
        <v>46052</v>
      </c>
      <c r="H410">
        <v>4</v>
      </c>
      <c r="I410" t="s">
        <v>209</v>
      </c>
      <c r="J410" s="55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5">
        <v>45992</v>
      </c>
      <c r="H411">
        <v>6</v>
      </c>
      <c r="I411" t="s">
        <v>209</v>
      </c>
      <c r="J411" s="55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5">
        <v>45145</v>
      </c>
      <c r="H412">
        <v>34</v>
      </c>
      <c r="I412" t="s">
        <v>209</v>
      </c>
      <c r="J412" s="55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5">
        <v>44685</v>
      </c>
      <c r="H413">
        <v>49</v>
      </c>
      <c r="I413" t="s">
        <v>209</v>
      </c>
      <c r="J413" s="55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5">
        <v>45363</v>
      </c>
      <c r="H414">
        <v>27</v>
      </c>
      <c r="I414" t="s">
        <v>209</v>
      </c>
      <c r="J414" s="55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5">
        <v>45526</v>
      </c>
      <c r="H415">
        <v>21</v>
      </c>
      <c r="I415" t="s">
        <v>209</v>
      </c>
      <c r="J415" s="55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5">
        <v>45882</v>
      </c>
      <c r="H416">
        <v>10</v>
      </c>
      <c r="I416" t="s">
        <v>209</v>
      </c>
      <c r="J416" s="55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5">
        <v>46083</v>
      </c>
      <c r="H417">
        <v>3</v>
      </c>
      <c r="I417" t="s">
        <v>209</v>
      </c>
      <c r="J417" s="55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5">
        <v>43119</v>
      </c>
      <c r="H418">
        <v>100</v>
      </c>
      <c r="I418" t="s">
        <v>209</v>
      </c>
      <c r="J418" s="55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5">
        <v>46055</v>
      </c>
      <c r="H419">
        <v>4</v>
      </c>
      <c r="I419" t="s">
        <v>209</v>
      </c>
      <c r="J419" s="55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5">
        <v>45173</v>
      </c>
      <c r="H420">
        <v>33</v>
      </c>
      <c r="I420" t="s">
        <v>209</v>
      </c>
      <c r="J420" s="55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5">
        <v>44817</v>
      </c>
      <c r="H421">
        <v>45</v>
      </c>
      <c r="I421" t="s">
        <v>209</v>
      </c>
      <c r="J421" s="55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5">
        <v>45800</v>
      </c>
      <c r="H422">
        <v>12</v>
      </c>
      <c r="I422" t="s">
        <v>209</v>
      </c>
      <c r="J422" s="55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5">
        <v>44746</v>
      </c>
      <c r="H423">
        <v>47</v>
      </c>
      <c r="I423" t="s">
        <v>209</v>
      </c>
      <c r="J423" s="55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5">
        <v>45884</v>
      </c>
      <c r="H424">
        <v>10</v>
      </c>
      <c r="I424" t="s">
        <v>209</v>
      </c>
      <c r="J424" s="55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5">
        <v>46027</v>
      </c>
      <c r="H425">
        <v>5</v>
      </c>
      <c r="I425" t="s">
        <v>209</v>
      </c>
      <c r="J425" s="55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5">
        <v>45369</v>
      </c>
      <c r="H426">
        <v>26</v>
      </c>
      <c r="I426" t="s">
        <v>209</v>
      </c>
      <c r="J426" s="55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5">
        <v>44733</v>
      </c>
      <c r="H427">
        <v>47</v>
      </c>
      <c r="I427" t="s">
        <v>159</v>
      </c>
      <c r="J427" s="55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5">
        <v>44109</v>
      </c>
      <c r="H428">
        <v>68</v>
      </c>
      <c r="I428" t="s">
        <v>159</v>
      </c>
      <c r="J428" s="55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5">
        <v>45019</v>
      </c>
      <c r="H429">
        <v>38</v>
      </c>
      <c r="I429" t="s">
        <v>159</v>
      </c>
      <c r="J429" s="55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5">
        <v>44809</v>
      </c>
      <c r="H430">
        <v>45</v>
      </c>
      <c r="I430" t="s">
        <v>159</v>
      </c>
      <c r="J430" s="55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5">
        <v>45295</v>
      </c>
      <c r="H431">
        <v>29</v>
      </c>
      <c r="I431" t="s">
        <v>159</v>
      </c>
      <c r="J431" s="55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5">
        <v>45334</v>
      </c>
      <c r="H432">
        <v>28</v>
      </c>
      <c r="I432" t="s">
        <v>159</v>
      </c>
      <c r="J432" s="55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5">
        <v>44818</v>
      </c>
      <c r="H433">
        <v>45</v>
      </c>
      <c r="I433" t="s">
        <v>159</v>
      </c>
      <c r="J433" s="55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5">
        <v>45398</v>
      </c>
      <c r="H434">
        <v>26</v>
      </c>
      <c r="I434" t="s">
        <v>159</v>
      </c>
      <c r="J434" s="55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5">
        <v>45112</v>
      </c>
      <c r="H435">
        <v>35</v>
      </c>
      <c r="I435" t="s">
        <v>159</v>
      </c>
      <c r="J435" s="55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5">
        <v>45511</v>
      </c>
      <c r="H436">
        <v>22</v>
      </c>
      <c r="I436" t="s">
        <v>159</v>
      </c>
      <c r="J436" s="55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5">
        <v>45789</v>
      </c>
      <c r="H437">
        <v>13</v>
      </c>
      <c r="I437" t="s">
        <v>159</v>
      </c>
      <c r="J437" s="55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5">
        <v>44868</v>
      </c>
      <c r="H438">
        <v>43</v>
      </c>
      <c r="I438" t="s">
        <v>159</v>
      </c>
      <c r="J438" s="55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5">
        <v>45344</v>
      </c>
      <c r="H439">
        <v>27</v>
      </c>
      <c r="I439" t="s">
        <v>159</v>
      </c>
      <c r="J439" s="55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5">
        <v>45132</v>
      </c>
      <c r="H440">
        <v>34</v>
      </c>
      <c r="I440" t="s">
        <v>159</v>
      </c>
      <c r="J440" s="55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5">
        <v>44714</v>
      </c>
      <c r="H441">
        <v>48</v>
      </c>
      <c r="I441" t="s">
        <v>159</v>
      </c>
      <c r="J441" s="55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5">
        <v>45971</v>
      </c>
      <c r="H442">
        <v>5</v>
      </c>
      <c r="I442" t="s">
        <v>159</v>
      </c>
      <c r="J442" s="55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5">
        <v>45854</v>
      </c>
      <c r="H443">
        <v>11</v>
      </c>
      <c r="I443" t="s">
        <v>159</v>
      </c>
      <c r="J443" s="55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5">
        <v>44907</v>
      </c>
      <c r="H444">
        <v>42</v>
      </c>
      <c r="I444" t="s">
        <v>159</v>
      </c>
      <c r="J444" s="55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5">
        <v>45691</v>
      </c>
      <c r="H445">
        <v>16</v>
      </c>
      <c r="I445" t="s">
        <v>159</v>
      </c>
      <c r="J445" s="55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5">
        <v>44704</v>
      </c>
      <c r="H446">
        <v>48</v>
      </c>
      <c r="I446" t="s">
        <v>159</v>
      </c>
      <c r="J446" s="55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5">
        <v>45281</v>
      </c>
      <c r="H447">
        <v>29</v>
      </c>
      <c r="I447" t="s">
        <v>159</v>
      </c>
      <c r="J447" s="55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5">
        <v>44257</v>
      </c>
      <c r="H448">
        <v>63</v>
      </c>
      <c r="I448" t="s">
        <v>159</v>
      </c>
      <c r="J448" s="55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5">
        <v>46052</v>
      </c>
      <c r="H449">
        <v>4</v>
      </c>
      <c r="I449" t="s">
        <v>586</v>
      </c>
      <c r="J449" s="55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5">
        <v>46024</v>
      </c>
      <c r="H450">
        <v>5</v>
      </c>
      <c r="I450" t="s">
        <v>586</v>
      </c>
      <c r="J450" s="55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5">
        <v>44838</v>
      </c>
      <c r="H451">
        <v>44</v>
      </c>
      <c r="I451" t="s">
        <v>586</v>
      </c>
      <c r="J451" s="55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5">
        <v>45141</v>
      </c>
      <c r="H452">
        <v>34</v>
      </c>
      <c r="I452" t="s">
        <v>586</v>
      </c>
      <c r="J452" s="55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5">
        <v>44746</v>
      </c>
      <c r="H453">
        <v>47</v>
      </c>
      <c r="I453" t="s">
        <v>586</v>
      </c>
      <c r="J453" s="55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5">
        <v>43313</v>
      </c>
      <c r="H454">
        <v>94</v>
      </c>
      <c r="I454" t="s">
        <v>586</v>
      </c>
      <c r="J454" s="55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5">
        <v>45302</v>
      </c>
      <c r="H455">
        <v>29</v>
      </c>
      <c r="I455" t="s">
        <v>587</v>
      </c>
      <c r="J455" s="55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5">
        <v>46065</v>
      </c>
      <c r="H456">
        <v>4</v>
      </c>
      <c r="I456" t="s">
        <v>587</v>
      </c>
      <c r="J456" s="55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5">
        <v>46073</v>
      </c>
      <c r="H457">
        <v>2</v>
      </c>
      <c r="I457" t="s">
        <v>587</v>
      </c>
      <c r="J457" s="55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5">
        <v>46083</v>
      </c>
      <c r="H458">
        <v>1</v>
      </c>
      <c r="I458" t="s">
        <v>587</v>
      </c>
      <c r="J458" s="55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5">
        <v>46084</v>
      </c>
      <c r="H459">
        <v>3</v>
      </c>
      <c r="I459" t="s">
        <v>587</v>
      </c>
      <c r="J459" s="55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5">
        <v>45813</v>
      </c>
      <c r="H460">
        <v>12</v>
      </c>
      <c r="I460" t="s">
        <v>588</v>
      </c>
      <c r="J460" s="55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5">
        <v>46141</v>
      </c>
      <c r="H461">
        <v>1</v>
      </c>
      <c r="I461" t="s">
        <v>159</v>
      </c>
      <c r="J461" s="55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5">
        <v>46139</v>
      </c>
      <c r="H462">
        <v>1</v>
      </c>
      <c r="I462" t="s">
        <v>586</v>
      </c>
      <c r="J462" s="55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5">
        <v>46121</v>
      </c>
      <c r="H463">
        <v>2</v>
      </c>
      <c r="I463" t="s">
        <v>587</v>
      </c>
      <c r="J463" s="55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5">
        <v>46141</v>
      </c>
      <c r="H464">
        <v>1</v>
      </c>
      <c r="I464" t="s">
        <v>587</v>
      </c>
      <c r="J464" s="55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5">
        <v>44886</v>
      </c>
      <c r="H465">
        <v>42</v>
      </c>
      <c r="I465" t="s">
        <v>602</v>
      </c>
      <c r="J465" s="55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5">
        <v>44943</v>
      </c>
      <c r="H466">
        <v>40</v>
      </c>
      <c r="I466" t="s">
        <v>500</v>
      </c>
      <c r="J466" s="55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5">
        <v>44671</v>
      </c>
      <c r="H467">
        <v>49</v>
      </c>
      <c r="I467" t="s">
        <v>500</v>
      </c>
      <c r="J467" s="55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5">
        <v>45678</v>
      </c>
      <c r="H468">
        <v>16</v>
      </c>
      <c r="I468" t="s">
        <v>500</v>
      </c>
      <c r="J468" s="55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5">
        <v>44022</v>
      </c>
      <c r="H469">
        <v>71</v>
      </c>
      <c r="I469" t="s">
        <v>209</v>
      </c>
      <c r="J469" s="55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5">
        <v>44673</v>
      </c>
      <c r="H470">
        <v>49</v>
      </c>
      <c r="I470" t="s">
        <v>159</v>
      </c>
      <c r="J470" s="55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5">
        <v>43506</v>
      </c>
      <c r="H471">
        <v>88</v>
      </c>
      <c r="I471" t="s">
        <v>209</v>
      </c>
      <c r="J471" s="55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5">
        <v>44109</v>
      </c>
      <c r="H472">
        <v>68</v>
      </c>
      <c r="I472" t="s">
        <v>175</v>
      </c>
      <c r="J472" s="55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5">
        <v>43805</v>
      </c>
      <c r="H473">
        <v>78</v>
      </c>
      <c r="I473" t="s">
        <v>159</v>
      </c>
      <c r="J473" s="55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5">
        <v>45173</v>
      </c>
      <c r="H474">
        <v>33</v>
      </c>
      <c r="I474" t="s">
        <v>209</v>
      </c>
      <c r="J474" s="55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5">
        <v>44817</v>
      </c>
      <c r="H475">
        <v>45</v>
      </c>
      <c r="I475" t="s">
        <v>209</v>
      </c>
      <c r="J475" s="55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5">
        <v>44746</v>
      </c>
      <c r="H476">
        <v>47</v>
      </c>
      <c r="I476" t="s">
        <v>209</v>
      </c>
      <c r="J476" s="55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5">
        <v>45884</v>
      </c>
      <c r="H477">
        <v>10</v>
      </c>
      <c r="I477" t="s">
        <v>209</v>
      </c>
      <c r="J477" s="55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5">
        <v>46027</v>
      </c>
      <c r="H478">
        <v>5</v>
      </c>
      <c r="I478" t="s">
        <v>209</v>
      </c>
      <c r="J478" s="55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5">
        <v>45369</v>
      </c>
      <c r="H479">
        <v>26</v>
      </c>
      <c r="I479" t="s">
        <v>209</v>
      </c>
      <c r="J479" s="55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5">
        <v>44671</v>
      </c>
      <c r="H480">
        <v>49</v>
      </c>
      <c r="I480" t="s">
        <v>209</v>
      </c>
      <c r="J480" s="55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5">
        <v>46052</v>
      </c>
      <c r="H481">
        <v>4</v>
      </c>
      <c r="I481" t="s">
        <v>209</v>
      </c>
      <c r="J481" s="55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5">
        <v>45992</v>
      </c>
      <c r="H482">
        <v>5</v>
      </c>
      <c r="I482" t="s">
        <v>209</v>
      </c>
      <c r="J482" s="55">
        <v>46161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5">
        <v>45145</v>
      </c>
      <c r="H483">
        <v>34</v>
      </c>
      <c r="I483" t="s">
        <v>209</v>
      </c>
      <c r="J483" s="55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5">
        <v>44685</v>
      </c>
      <c r="H484">
        <v>49</v>
      </c>
      <c r="I484" t="s">
        <v>209</v>
      </c>
      <c r="J484" s="55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5">
        <v>45363</v>
      </c>
      <c r="H485">
        <v>27</v>
      </c>
      <c r="I485" t="s">
        <v>209</v>
      </c>
      <c r="J485" s="55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5">
        <v>45526</v>
      </c>
      <c r="H486">
        <v>21</v>
      </c>
      <c r="I486" t="s">
        <v>209</v>
      </c>
      <c r="J486" s="55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5">
        <v>45882</v>
      </c>
      <c r="H487">
        <v>10</v>
      </c>
      <c r="I487" t="s">
        <v>209</v>
      </c>
      <c r="J487" s="55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5">
        <v>46083</v>
      </c>
      <c r="H488">
        <v>3</v>
      </c>
      <c r="I488" t="s">
        <v>209</v>
      </c>
      <c r="J488" s="55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5">
        <v>43119</v>
      </c>
      <c r="H489">
        <v>100</v>
      </c>
      <c r="I489" t="s">
        <v>209</v>
      </c>
      <c r="J489" s="55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5">
        <v>46055</v>
      </c>
      <c r="H490">
        <v>4</v>
      </c>
      <c r="I490" t="s">
        <v>209</v>
      </c>
      <c r="J490" s="55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5">
        <v>45019</v>
      </c>
      <c r="H491">
        <v>38</v>
      </c>
      <c r="I491" t="s">
        <v>159</v>
      </c>
      <c r="J491" s="55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5">
        <v>44809</v>
      </c>
      <c r="H492">
        <v>45</v>
      </c>
      <c r="I492" t="s">
        <v>159</v>
      </c>
      <c r="J492" s="55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5">
        <v>45295</v>
      </c>
      <c r="H493">
        <v>29</v>
      </c>
      <c r="I493" t="s">
        <v>159</v>
      </c>
      <c r="J493" s="55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5">
        <v>45334</v>
      </c>
      <c r="H494">
        <v>28</v>
      </c>
      <c r="I494" t="s">
        <v>159</v>
      </c>
      <c r="J494" s="55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5">
        <v>44818</v>
      </c>
      <c r="H495">
        <v>45</v>
      </c>
      <c r="I495" t="s">
        <v>159</v>
      </c>
      <c r="J495" s="55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5">
        <v>45398</v>
      </c>
      <c r="H496">
        <v>26</v>
      </c>
      <c r="I496" t="s">
        <v>159</v>
      </c>
      <c r="J496" s="55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5">
        <v>45112</v>
      </c>
      <c r="H497">
        <v>35</v>
      </c>
      <c r="I497" t="s">
        <v>159</v>
      </c>
      <c r="J497" s="55"/>
    </row>
    <row r="498" spans="1:10" x14ac:dyDescent="0.25">
      <c r="A498" t="s">
        <v>605</v>
      </c>
      <c r="B498" t="s">
        <v>81</v>
      </c>
      <c r="C498">
        <v>72716299</v>
      </c>
      <c r="D498" t="s">
        <v>602</v>
      </c>
      <c r="E498" t="s">
        <v>602</v>
      </c>
      <c r="F498" t="s">
        <v>575</v>
      </c>
      <c r="G498" s="55">
        <v>45511</v>
      </c>
      <c r="H498">
        <v>22</v>
      </c>
      <c r="I498" t="s">
        <v>602</v>
      </c>
      <c r="J498" s="55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5">
        <v>46141</v>
      </c>
      <c r="H499">
        <v>1</v>
      </c>
      <c r="I499" t="s">
        <v>159</v>
      </c>
      <c r="J499" s="55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5">
        <v>44704</v>
      </c>
      <c r="H500">
        <v>48</v>
      </c>
      <c r="I500" t="s">
        <v>159</v>
      </c>
      <c r="J500" s="55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5">
        <v>44868</v>
      </c>
      <c r="H501">
        <v>43</v>
      </c>
      <c r="I501" t="s">
        <v>159</v>
      </c>
      <c r="J501" s="55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5">
        <v>45344</v>
      </c>
      <c r="H502">
        <v>27</v>
      </c>
      <c r="I502" t="s">
        <v>159</v>
      </c>
      <c r="J502" s="55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5">
        <v>45132</v>
      </c>
      <c r="H503">
        <v>34</v>
      </c>
      <c r="I503" t="s">
        <v>159</v>
      </c>
      <c r="J503" s="55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5">
        <v>44714</v>
      </c>
      <c r="H504">
        <v>48</v>
      </c>
      <c r="I504" t="s">
        <v>159</v>
      </c>
      <c r="J504" s="55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5">
        <v>45854</v>
      </c>
      <c r="H505">
        <v>11</v>
      </c>
      <c r="I505" t="s">
        <v>159</v>
      </c>
      <c r="J505" s="55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5">
        <v>44907</v>
      </c>
      <c r="H506">
        <v>42</v>
      </c>
      <c r="I506" t="s">
        <v>159</v>
      </c>
      <c r="J506" s="55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5">
        <v>45691</v>
      </c>
      <c r="H507">
        <v>16</v>
      </c>
      <c r="I507" t="s">
        <v>159</v>
      </c>
      <c r="J507" s="55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5">
        <v>45281</v>
      </c>
      <c r="H508">
        <v>29</v>
      </c>
      <c r="I508" t="s">
        <v>159</v>
      </c>
      <c r="J508" s="55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5">
        <v>45678</v>
      </c>
      <c r="H509">
        <v>16</v>
      </c>
      <c r="I509" t="s">
        <v>159</v>
      </c>
      <c r="J509" s="55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5">
        <v>44257</v>
      </c>
      <c r="H510">
        <v>63</v>
      </c>
      <c r="I510" t="s">
        <v>159</v>
      </c>
      <c r="J510" s="55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5">
        <v>46052</v>
      </c>
      <c r="H511">
        <v>4</v>
      </c>
      <c r="I511" t="s">
        <v>586</v>
      </c>
      <c r="J511" s="55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5">
        <v>46024</v>
      </c>
      <c r="H512">
        <v>5</v>
      </c>
      <c r="I512" t="s">
        <v>586</v>
      </c>
      <c r="J512" s="55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5">
        <v>44838</v>
      </c>
      <c r="H513">
        <v>44</v>
      </c>
      <c r="I513" t="s">
        <v>586</v>
      </c>
      <c r="J513" s="55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5">
        <v>44746</v>
      </c>
      <c r="H514">
        <v>47</v>
      </c>
      <c r="I514" t="s">
        <v>586</v>
      </c>
      <c r="J514" s="55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5">
        <v>43313</v>
      </c>
      <c r="H515">
        <v>94</v>
      </c>
      <c r="I515" t="s">
        <v>586</v>
      </c>
      <c r="J515" s="55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5">
        <v>44943</v>
      </c>
      <c r="H516">
        <v>40</v>
      </c>
      <c r="I516" t="s">
        <v>586</v>
      </c>
      <c r="J516" s="55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5">
        <v>46139</v>
      </c>
      <c r="H517">
        <v>1</v>
      </c>
      <c r="I517" t="s">
        <v>586</v>
      </c>
      <c r="J517" s="55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5">
        <v>45302</v>
      </c>
      <c r="H518">
        <v>29</v>
      </c>
      <c r="I518" t="s">
        <v>587</v>
      </c>
      <c r="J518" s="55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5">
        <v>46065</v>
      </c>
      <c r="H519">
        <v>4</v>
      </c>
      <c r="I519" t="s">
        <v>587</v>
      </c>
      <c r="J519" s="55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577</v>
      </c>
      <c r="F520" t="s">
        <v>575</v>
      </c>
      <c r="G520" s="55">
        <v>46084</v>
      </c>
      <c r="H520">
        <v>2</v>
      </c>
      <c r="I520" t="s">
        <v>587</v>
      </c>
      <c r="J520" s="55">
        <v>46172</v>
      </c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5">
        <v>45813</v>
      </c>
      <c r="H521">
        <v>12</v>
      </c>
      <c r="I521" t="s">
        <v>587</v>
      </c>
      <c r="J521" s="55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5">
        <v>46121</v>
      </c>
      <c r="H522">
        <v>2</v>
      </c>
      <c r="I522" t="s">
        <v>587</v>
      </c>
      <c r="J522" s="55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577</v>
      </c>
      <c r="F523" t="s">
        <v>575</v>
      </c>
      <c r="G523" s="55">
        <v>46141</v>
      </c>
      <c r="H523">
        <v>1</v>
      </c>
      <c r="I523" t="s">
        <v>587</v>
      </c>
      <c r="J523" s="55">
        <v>46172</v>
      </c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5">
        <v>44886</v>
      </c>
      <c r="H524">
        <v>42</v>
      </c>
      <c r="I524" t="s">
        <v>602</v>
      </c>
      <c r="J524" s="55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5">
        <v>45800</v>
      </c>
      <c r="H525">
        <v>12</v>
      </c>
      <c r="I525" t="s">
        <v>500</v>
      </c>
      <c r="J525" s="55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5">
        <v>44733</v>
      </c>
      <c r="H526">
        <v>47</v>
      </c>
      <c r="I526" t="s">
        <v>500</v>
      </c>
      <c r="J526" s="55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5">
        <v>45789</v>
      </c>
      <c r="H527">
        <v>13</v>
      </c>
      <c r="I527" t="s">
        <v>500</v>
      </c>
      <c r="J527" s="55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5">
        <v>45141</v>
      </c>
      <c r="H528">
        <v>34</v>
      </c>
      <c r="I528" t="s">
        <v>500</v>
      </c>
      <c r="J528" s="55"/>
    </row>
    <row r="529" spans="1:10" x14ac:dyDescent="0.25">
      <c r="A529" t="s">
        <v>628</v>
      </c>
      <c r="B529" t="s">
        <v>219</v>
      </c>
      <c r="C529">
        <v>74122258</v>
      </c>
      <c r="D529" t="s">
        <v>6</v>
      </c>
      <c r="E529" t="s">
        <v>133</v>
      </c>
      <c r="F529" t="s">
        <v>575</v>
      </c>
      <c r="G529" s="55">
        <v>44022</v>
      </c>
      <c r="H529">
        <v>71</v>
      </c>
      <c r="I529" t="s">
        <v>209</v>
      </c>
      <c r="J529" s="55"/>
    </row>
    <row r="530" spans="1:10" x14ac:dyDescent="0.25">
      <c r="A530" t="s">
        <v>628</v>
      </c>
      <c r="B530" t="s">
        <v>248</v>
      </c>
      <c r="C530">
        <v>44265602</v>
      </c>
      <c r="D530" t="s">
        <v>2</v>
      </c>
      <c r="E530" t="s">
        <v>133</v>
      </c>
      <c r="F530" t="s">
        <v>575</v>
      </c>
      <c r="G530" s="55">
        <v>44673</v>
      </c>
      <c r="H530">
        <v>49</v>
      </c>
      <c r="I530" t="s">
        <v>159</v>
      </c>
      <c r="J530" s="55"/>
    </row>
    <row r="531" spans="1:10" x14ac:dyDescent="0.25">
      <c r="A531" t="s">
        <v>628</v>
      </c>
      <c r="B531" t="s">
        <v>226</v>
      </c>
      <c r="C531">
        <v>73049631</v>
      </c>
      <c r="D531" t="s">
        <v>3</v>
      </c>
      <c r="E531" t="s">
        <v>133</v>
      </c>
      <c r="F531" t="s">
        <v>575</v>
      </c>
      <c r="G531" s="55">
        <v>43506</v>
      </c>
      <c r="H531">
        <v>88</v>
      </c>
      <c r="I531" t="s">
        <v>209</v>
      </c>
      <c r="J531" s="55"/>
    </row>
    <row r="532" spans="1:10" x14ac:dyDescent="0.25">
      <c r="A532" t="s">
        <v>628</v>
      </c>
      <c r="B532" t="s">
        <v>222</v>
      </c>
      <c r="C532">
        <v>75000131</v>
      </c>
      <c r="D532" t="s">
        <v>125</v>
      </c>
      <c r="E532" t="s">
        <v>133</v>
      </c>
      <c r="F532" t="s">
        <v>575</v>
      </c>
      <c r="G532" s="55">
        <v>44109</v>
      </c>
      <c r="H532">
        <v>68</v>
      </c>
      <c r="I532" t="s">
        <v>159</v>
      </c>
      <c r="J532" s="55"/>
    </row>
    <row r="533" spans="1:10" x14ac:dyDescent="0.25">
      <c r="A533" t="s">
        <v>628</v>
      </c>
      <c r="B533" t="s">
        <v>214</v>
      </c>
      <c r="C533">
        <v>46872195</v>
      </c>
      <c r="D533" t="s">
        <v>7</v>
      </c>
      <c r="E533" t="s">
        <v>133</v>
      </c>
      <c r="F533" t="s">
        <v>575</v>
      </c>
      <c r="G533" s="55">
        <v>43805</v>
      </c>
      <c r="H533">
        <v>78</v>
      </c>
      <c r="I533" t="s">
        <v>158</v>
      </c>
      <c r="J533" s="55"/>
    </row>
    <row r="534" spans="1:10" x14ac:dyDescent="0.25">
      <c r="A534" t="s">
        <v>628</v>
      </c>
      <c r="B534" t="s">
        <v>23</v>
      </c>
      <c r="C534">
        <v>72413556</v>
      </c>
      <c r="D534" t="s">
        <v>604</v>
      </c>
      <c r="E534" t="s">
        <v>133</v>
      </c>
      <c r="F534" t="s">
        <v>575</v>
      </c>
      <c r="G534" s="55">
        <v>44109</v>
      </c>
      <c r="H534">
        <v>68</v>
      </c>
      <c r="I534" t="s">
        <v>209</v>
      </c>
      <c r="J534" s="55"/>
    </row>
    <row r="535" spans="1:10" x14ac:dyDescent="0.25">
      <c r="A535" t="s">
        <v>628</v>
      </c>
      <c r="B535" t="s">
        <v>59</v>
      </c>
      <c r="C535">
        <v>60870839</v>
      </c>
      <c r="D535" t="s">
        <v>2</v>
      </c>
      <c r="E535" t="s">
        <v>501</v>
      </c>
      <c r="F535" t="s">
        <v>575</v>
      </c>
      <c r="G535" s="55">
        <v>45344</v>
      </c>
      <c r="H535">
        <v>27</v>
      </c>
      <c r="I535" t="s">
        <v>159</v>
      </c>
      <c r="J535" s="55"/>
    </row>
    <row r="536" spans="1:10" x14ac:dyDescent="0.25">
      <c r="A536" t="s">
        <v>628</v>
      </c>
      <c r="B536" t="s">
        <v>60</v>
      </c>
      <c r="C536">
        <v>72839865</v>
      </c>
      <c r="D536" t="s">
        <v>3</v>
      </c>
      <c r="E536" t="s">
        <v>501</v>
      </c>
      <c r="F536" t="s">
        <v>575</v>
      </c>
      <c r="G536" s="55">
        <v>45854</v>
      </c>
      <c r="H536">
        <v>11</v>
      </c>
      <c r="I536" t="s">
        <v>629</v>
      </c>
      <c r="J536" s="55"/>
    </row>
    <row r="537" spans="1:10" x14ac:dyDescent="0.25">
      <c r="A537" t="s">
        <v>628</v>
      </c>
      <c r="B537" t="s">
        <v>79</v>
      </c>
      <c r="C537">
        <v>71262377</v>
      </c>
      <c r="D537" t="s">
        <v>3</v>
      </c>
      <c r="E537" t="s">
        <v>501</v>
      </c>
      <c r="F537" t="s">
        <v>575</v>
      </c>
      <c r="G537" s="55">
        <v>45145</v>
      </c>
      <c r="H537">
        <v>34</v>
      </c>
      <c r="I537" t="s">
        <v>629</v>
      </c>
      <c r="J537" s="55"/>
    </row>
    <row r="538" spans="1:10" x14ac:dyDescent="0.25">
      <c r="A538" t="s">
        <v>628</v>
      </c>
      <c r="B538" t="s">
        <v>68</v>
      </c>
      <c r="C538">
        <v>73257316</v>
      </c>
      <c r="D538" t="s">
        <v>3</v>
      </c>
      <c r="E538" t="s">
        <v>501</v>
      </c>
      <c r="F538" t="s">
        <v>575</v>
      </c>
      <c r="G538" s="55">
        <v>45363</v>
      </c>
      <c r="H538">
        <v>27</v>
      </c>
      <c r="I538" t="s">
        <v>629</v>
      </c>
      <c r="J538" s="55"/>
    </row>
    <row r="539" spans="1:10" x14ac:dyDescent="0.25">
      <c r="A539" t="s">
        <v>628</v>
      </c>
      <c r="B539" t="s">
        <v>97</v>
      </c>
      <c r="C539">
        <v>74602206</v>
      </c>
      <c r="D539" t="s">
        <v>6</v>
      </c>
      <c r="E539" t="s">
        <v>501</v>
      </c>
      <c r="F539" t="s">
        <v>575</v>
      </c>
      <c r="G539" s="55">
        <v>45884</v>
      </c>
      <c r="H539">
        <v>10</v>
      </c>
      <c r="I539" t="s">
        <v>209</v>
      </c>
      <c r="J539" s="55"/>
    </row>
    <row r="540" spans="1:10" x14ac:dyDescent="0.25">
      <c r="A540" t="s">
        <v>628</v>
      </c>
      <c r="B540" t="s">
        <v>105</v>
      </c>
      <c r="C540">
        <v>48344037</v>
      </c>
      <c r="D540" t="s">
        <v>6</v>
      </c>
      <c r="E540" t="s">
        <v>501</v>
      </c>
      <c r="F540" t="s">
        <v>575</v>
      </c>
      <c r="G540" s="55">
        <v>46027</v>
      </c>
      <c r="H540">
        <v>5</v>
      </c>
      <c r="I540" t="s">
        <v>209</v>
      </c>
      <c r="J540" s="55"/>
    </row>
    <row r="541" spans="1:10" x14ac:dyDescent="0.25">
      <c r="A541" t="s">
        <v>628</v>
      </c>
      <c r="B541" t="s">
        <v>31</v>
      </c>
      <c r="C541">
        <v>75882265</v>
      </c>
      <c r="D541" t="s">
        <v>6</v>
      </c>
      <c r="E541" t="s">
        <v>501</v>
      </c>
      <c r="F541" t="s">
        <v>575</v>
      </c>
      <c r="G541" s="55">
        <v>46141</v>
      </c>
      <c r="H541">
        <v>1</v>
      </c>
      <c r="I541" t="s">
        <v>209</v>
      </c>
      <c r="J541" s="55"/>
    </row>
    <row r="542" spans="1:10" x14ac:dyDescent="0.25">
      <c r="A542" t="s">
        <v>628</v>
      </c>
      <c r="B542" t="s">
        <v>35</v>
      </c>
      <c r="C542">
        <v>10491198</v>
      </c>
      <c r="D542" t="s">
        <v>6</v>
      </c>
      <c r="E542" t="s">
        <v>501</v>
      </c>
      <c r="F542" t="s">
        <v>575</v>
      </c>
      <c r="G542" s="55">
        <v>44746</v>
      </c>
      <c r="H542">
        <v>47</v>
      </c>
      <c r="I542" t="s">
        <v>209</v>
      </c>
      <c r="J542" s="55"/>
    </row>
    <row r="543" spans="1:10" x14ac:dyDescent="0.25">
      <c r="A543" t="s">
        <v>628</v>
      </c>
      <c r="B543" t="s">
        <v>11</v>
      </c>
      <c r="C543">
        <v>45139159</v>
      </c>
      <c r="D543" t="s">
        <v>6</v>
      </c>
      <c r="E543" t="s">
        <v>501</v>
      </c>
      <c r="F543" t="s">
        <v>575</v>
      </c>
      <c r="G543" s="55">
        <v>45369</v>
      </c>
      <c r="H543">
        <v>26</v>
      </c>
      <c r="I543" t="s">
        <v>209</v>
      </c>
      <c r="J543" s="55"/>
    </row>
    <row r="544" spans="1:10" x14ac:dyDescent="0.25">
      <c r="A544" t="s">
        <v>628</v>
      </c>
      <c r="B544" t="s">
        <v>34</v>
      </c>
      <c r="C544">
        <v>76824571</v>
      </c>
      <c r="D544" t="s">
        <v>6</v>
      </c>
      <c r="E544" t="s">
        <v>501</v>
      </c>
      <c r="F544" t="s">
        <v>575</v>
      </c>
      <c r="G544" s="55">
        <v>45173</v>
      </c>
      <c r="H544">
        <v>33</v>
      </c>
      <c r="I544" t="s">
        <v>209</v>
      </c>
      <c r="J544" s="55"/>
    </row>
    <row r="545" spans="1:10" x14ac:dyDescent="0.25">
      <c r="A545" t="s">
        <v>628</v>
      </c>
      <c r="B545" t="s">
        <v>19</v>
      </c>
      <c r="C545">
        <v>76656128</v>
      </c>
      <c r="D545" t="s">
        <v>6</v>
      </c>
      <c r="E545" t="s">
        <v>501</v>
      </c>
      <c r="F545" t="s">
        <v>575</v>
      </c>
      <c r="G545" s="55">
        <v>44671</v>
      </c>
      <c r="H545">
        <v>49</v>
      </c>
      <c r="I545" t="s">
        <v>209</v>
      </c>
      <c r="J545" s="55"/>
    </row>
    <row r="546" spans="1:10" x14ac:dyDescent="0.25">
      <c r="A546" t="s">
        <v>628</v>
      </c>
      <c r="B546" t="s">
        <v>38</v>
      </c>
      <c r="C546">
        <v>47411966</v>
      </c>
      <c r="D546" t="s">
        <v>6</v>
      </c>
      <c r="E546" t="s">
        <v>501</v>
      </c>
      <c r="F546" t="s">
        <v>575</v>
      </c>
      <c r="G546" s="55">
        <v>45800</v>
      </c>
      <c r="H546">
        <v>12</v>
      </c>
      <c r="I546" t="s">
        <v>209</v>
      </c>
      <c r="J546" s="55"/>
    </row>
    <row r="547" spans="1:10" x14ac:dyDescent="0.25">
      <c r="A547" t="s">
        <v>628</v>
      </c>
      <c r="B547" t="s">
        <v>493</v>
      </c>
      <c r="C547">
        <v>75026229</v>
      </c>
      <c r="D547" t="s">
        <v>3</v>
      </c>
      <c r="E547" t="s">
        <v>501</v>
      </c>
      <c r="F547" t="s">
        <v>575</v>
      </c>
      <c r="G547" s="55">
        <v>46052</v>
      </c>
      <c r="H547">
        <v>4</v>
      </c>
      <c r="I547" t="s">
        <v>209</v>
      </c>
      <c r="J547" s="55"/>
    </row>
    <row r="548" spans="1:10" x14ac:dyDescent="0.25">
      <c r="A548" t="s">
        <v>628</v>
      </c>
      <c r="B548" t="s">
        <v>32</v>
      </c>
      <c r="C548">
        <v>48584670</v>
      </c>
      <c r="D548" t="s">
        <v>3</v>
      </c>
      <c r="E548" t="s">
        <v>501</v>
      </c>
      <c r="F548" t="s">
        <v>575</v>
      </c>
      <c r="G548" s="55">
        <v>45526</v>
      </c>
      <c r="H548">
        <v>21</v>
      </c>
      <c r="I548" t="s">
        <v>209</v>
      </c>
      <c r="J548" s="55"/>
    </row>
    <row r="549" spans="1:10" x14ac:dyDescent="0.25">
      <c r="A549" t="s">
        <v>628</v>
      </c>
      <c r="B549" t="s">
        <v>22</v>
      </c>
      <c r="C549">
        <v>70551168</v>
      </c>
      <c r="D549" t="s">
        <v>3</v>
      </c>
      <c r="E549" t="s">
        <v>501</v>
      </c>
      <c r="F549" t="s">
        <v>575</v>
      </c>
      <c r="G549" s="55">
        <v>45295</v>
      </c>
      <c r="H549">
        <v>29</v>
      </c>
      <c r="I549" t="s">
        <v>209</v>
      </c>
      <c r="J549" s="55"/>
    </row>
    <row r="550" spans="1:10" x14ac:dyDescent="0.25">
      <c r="A550" t="s">
        <v>628</v>
      </c>
      <c r="B550" t="s">
        <v>42</v>
      </c>
      <c r="C550">
        <v>73725129</v>
      </c>
      <c r="D550" t="s">
        <v>3</v>
      </c>
      <c r="E550" t="s">
        <v>501</v>
      </c>
      <c r="F550" t="s">
        <v>575</v>
      </c>
      <c r="G550" s="55">
        <v>45398</v>
      </c>
      <c r="H550">
        <v>26</v>
      </c>
      <c r="I550" t="s">
        <v>209</v>
      </c>
      <c r="J550" s="55"/>
    </row>
    <row r="551" spans="1:10" x14ac:dyDescent="0.25">
      <c r="A551" t="s">
        <v>628</v>
      </c>
      <c r="B551" t="s">
        <v>96</v>
      </c>
      <c r="C551">
        <v>46793103</v>
      </c>
      <c r="D551" t="s">
        <v>3</v>
      </c>
      <c r="E551" t="s">
        <v>501</v>
      </c>
      <c r="F551" t="s">
        <v>575</v>
      </c>
      <c r="G551" s="55">
        <v>45882</v>
      </c>
      <c r="H551">
        <v>10</v>
      </c>
      <c r="I551" t="s">
        <v>209</v>
      </c>
      <c r="J551" s="55"/>
    </row>
    <row r="552" spans="1:10" x14ac:dyDescent="0.25">
      <c r="A552" t="s">
        <v>628</v>
      </c>
      <c r="B552" t="s">
        <v>85</v>
      </c>
      <c r="C552">
        <v>70477743</v>
      </c>
      <c r="D552" t="s">
        <v>3</v>
      </c>
      <c r="E552" t="s">
        <v>501</v>
      </c>
      <c r="F552" t="s">
        <v>575</v>
      </c>
      <c r="G552" s="55">
        <v>46055</v>
      </c>
      <c r="H552">
        <v>4</v>
      </c>
      <c r="I552" t="s">
        <v>209</v>
      </c>
      <c r="J552" s="55"/>
    </row>
    <row r="553" spans="1:10" x14ac:dyDescent="0.25">
      <c r="A553" t="s">
        <v>628</v>
      </c>
      <c r="B553" t="s">
        <v>58</v>
      </c>
      <c r="C553">
        <v>72519113</v>
      </c>
      <c r="D553" t="s">
        <v>3</v>
      </c>
      <c r="E553" t="s">
        <v>501</v>
      </c>
      <c r="F553" t="s">
        <v>575</v>
      </c>
      <c r="G553" s="55">
        <v>43119</v>
      </c>
      <c r="H553">
        <v>100</v>
      </c>
      <c r="I553" t="s">
        <v>209</v>
      </c>
      <c r="J553" s="55"/>
    </row>
    <row r="554" spans="1:10" x14ac:dyDescent="0.25">
      <c r="A554" t="s">
        <v>628</v>
      </c>
      <c r="B554" t="s">
        <v>76</v>
      </c>
      <c r="C554">
        <v>60914051</v>
      </c>
      <c r="D554" t="s">
        <v>2</v>
      </c>
      <c r="E554" t="s">
        <v>501</v>
      </c>
      <c r="F554" t="s">
        <v>575</v>
      </c>
      <c r="G554" s="55">
        <v>44817</v>
      </c>
      <c r="H554">
        <v>45</v>
      </c>
      <c r="I554" t="s">
        <v>159</v>
      </c>
      <c r="J554" s="55"/>
    </row>
    <row r="555" spans="1:10" x14ac:dyDescent="0.25">
      <c r="A555" t="s">
        <v>628</v>
      </c>
      <c r="B555" t="s">
        <v>65</v>
      </c>
      <c r="C555">
        <v>47659267</v>
      </c>
      <c r="D555" t="s">
        <v>2</v>
      </c>
      <c r="E555" t="s">
        <v>501</v>
      </c>
      <c r="F555" t="s">
        <v>575</v>
      </c>
      <c r="G555" s="55">
        <v>45019</v>
      </c>
      <c r="H555">
        <v>38</v>
      </c>
      <c r="I555" t="s">
        <v>159</v>
      </c>
      <c r="J555" s="55"/>
    </row>
    <row r="556" spans="1:10" x14ac:dyDescent="0.25">
      <c r="A556" t="s">
        <v>628</v>
      </c>
      <c r="B556" t="s">
        <v>13</v>
      </c>
      <c r="C556">
        <v>72512391</v>
      </c>
      <c r="D556" t="s">
        <v>2</v>
      </c>
      <c r="E556" t="s">
        <v>501</v>
      </c>
      <c r="F556" t="s">
        <v>575</v>
      </c>
      <c r="G556" s="55">
        <v>44809</v>
      </c>
      <c r="H556">
        <v>45</v>
      </c>
      <c r="I556" t="s">
        <v>159</v>
      </c>
      <c r="J556" s="55"/>
    </row>
    <row r="557" spans="1:10" x14ac:dyDescent="0.25">
      <c r="A557" t="s">
        <v>628</v>
      </c>
      <c r="B557" t="s">
        <v>25</v>
      </c>
      <c r="C557">
        <v>72373931</v>
      </c>
      <c r="D557" t="s">
        <v>2</v>
      </c>
      <c r="E557" t="s">
        <v>501</v>
      </c>
      <c r="F557" t="s">
        <v>575</v>
      </c>
      <c r="G557" s="55">
        <v>44818</v>
      </c>
      <c r="H557">
        <v>45</v>
      </c>
      <c r="I557" t="s">
        <v>159</v>
      </c>
      <c r="J557" s="55"/>
    </row>
    <row r="558" spans="1:10" x14ac:dyDescent="0.25">
      <c r="A558" t="s">
        <v>628</v>
      </c>
      <c r="B558" t="s">
        <v>81</v>
      </c>
      <c r="C558">
        <v>72716299</v>
      </c>
      <c r="D558" t="s">
        <v>2</v>
      </c>
      <c r="E558" t="s">
        <v>501</v>
      </c>
      <c r="F558" t="s">
        <v>575</v>
      </c>
      <c r="G558" s="55">
        <v>45511</v>
      </c>
      <c r="H558">
        <v>22</v>
      </c>
      <c r="I558" t="s">
        <v>159</v>
      </c>
      <c r="J558" s="55"/>
    </row>
    <row r="559" spans="1:10" x14ac:dyDescent="0.25">
      <c r="A559" t="s">
        <v>628</v>
      </c>
      <c r="B559" t="s">
        <v>10</v>
      </c>
      <c r="C559">
        <v>40980108</v>
      </c>
      <c r="D559" t="s">
        <v>2</v>
      </c>
      <c r="E559" t="s">
        <v>501</v>
      </c>
      <c r="F559" t="s">
        <v>575</v>
      </c>
      <c r="G559" s="55">
        <v>44704</v>
      </c>
      <c r="H559">
        <v>48</v>
      </c>
      <c r="I559" t="s">
        <v>159</v>
      </c>
      <c r="J559" s="55"/>
    </row>
    <row r="560" spans="1:10" x14ac:dyDescent="0.25">
      <c r="A560" t="s">
        <v>628</v>
      </c>
      <c r="B560" t="s">
        <v>24</v>
      </c>
      <c r="C560">
        <v>43614775</v>
      </c>
      <c r="D560" t="s">
        <v>2</v>
      </c>
      <c r="E560" t="s">
        <v>501</v>
      </c>
      <c r="F560" t="s">
        <v>575</v>
      </c>
      <c r="G560" s="55">
        <v>45334</v>
      </c>
      <c r="H560">
        <v>28</v>
      </c>
      <c r="I560" t="s">
        <v>159</v>
      </c>
      <c r="J560" s="55"/>
    </row>
    <row r="561" spans="1:10" x14ac:dyDescent="0.25">
      <c r="A561" t="s">
        <v>628</v>
      </c>
      <c r="B561" t="s">
        <v>15</v>
      </c>
      <c r="C561">
        <v>47587400</v>
      </c>
      <c r="D561" t="s">
        <v>2</v>
      </c>
      <c r="E561" t="s">
        <v>501</v>
      </c>
      <c r="F561" t="s">
        <v>575</v>
      </c>
      <c r="G561" s="55">
        <v>44733</v>
      </c>
      <c r="H561">
        <v>47</v>
      </c>
      <c r="I561" t="s">
        <v>159</v>
      </c>
      <c r="J561" s="55"/>
    </row>
    <row r="562" spans="1:10" x14ac:dyDescent="0.25">
      <c r="A562" t="s">
        <v>628</v>
      </c>
      <c r="B562" t="s">
        <v>109</v>
      </c>
      <c r="C562">
        <v>74626735</v>
      </c>
      <c r="D562" t="s">
        <v>125</v>
      </c>
      <c r="E562" t="s">
        <v>501</v>
      </c>
      <c r="F562" t="s">
        <v>575</v>
      </c>
      <c r="G562" s="55">
        <v>46024</v>
      </c>
      <c r="H562">
        <v>5</v>
      </c>
      <c r="I562" t="s">
        <v>159</v>
      </c>
      <c r="J562" s="55"/>
    </row>
    <row r="563" spans="1:10" x14ac:dyDescent="0.25">
      <c r="A563" t="s">
        <v>628</v>
      </c>
      <c r="B563" t="s">
        <v>41</v>
      </c>
      <c r="C563">
        <v>46461021</v>
      </c>
      <c r="D563" t="s">
        <v>125</v>
      </c>
      <c r="E563" t="s">
        <v>501</v>
      </c>
      <c r="F563" t="s">
        <v>575</v>
      </c>
      <c r="G563" s="55">
        <v>45302</v>
      </c>
      <c r="H563">
        <v>29</v>
      </c>
      <c r="I563" t="s">
        <v>159</v>
      </c>
      <c r="J563" s="55"/>
    </row>
    <row r="564" spans="1:10" x14ac:dyDescent="0.25">
      <c r="A564" t="s">
        <v>628</v>
      </c>
      <c r="B564" t="s">
        <v>12</v>
      </c>
      <c r="C564">
        <v>45262585</v>
      </c>
      <c r="D564" t="s">
        <v>125</v>
      </c>
      <c r="E564" t="s">
        <v>501</v>
      </c>
      <c r="F564" t="s">
        <v>575</v>
      </c>
      <c r="G564" s="55">
        <v>44868</v>
      </c>
      <c r="H564">
        <v>43</v>
      </c>
      <c r="I564" t="s">
        <v>159</v>
      </c>
      <c r="J564" s="55"/>
    </row>
    <row r="565" spans="1:10" x14ac:dyDescent="0.25">
      <c r="A565" t="s">
        <v>628</v>
      </c>
      <c r="B565" t="s">
        <v>80</v>
      </c>
      <c r="C565">
        <v>45084594</v>
      </c>
      <c r="D565" t="s">
        <v>125</v>
      </c>
      <c r="E565" t="s">
        <v>501</v>
      </c>
      <c r="F565" t="s">
        <v>575</v>
      </c>
      <c r="G565" s="55">
        <v>45281</v>
      </c>
      <c r="H565">
        <v>29</v>
      </c>
      <c r="I565" t="s">
        <v>159</v>
      </c>
      <c r="J565" s="55"/>
    </row>
    <row r="566" spans="1:10" x14ac:dyDescent="0.25">
      <c r="A566" t="s">
        <v>628</v>
      </c>
      <c r="B566" t="s">
        <v>564</v>
      </c>
      <c r="C566">
        <v>43184866</v>
      </c>
      <c r="D566" t="s">
        <v>125</v>
      </c>
      <c r="E566" t="s">
        <v>501</v>
      </c>
      <c r="F566" t="s">
        <v>575</v>
      </c>
      <c r="G566" s="55">
        <v>46083</v>
      </c>
      <c r="H566">
        <v>3</v>
      </c>
      <c r="I566" t="s">
        <v>159</v>
      </c>
      <c r="J566" s="55"/>
    </row>
    <row r="567" spans="1:10" x14ac:dyDescent="0.25">
      <c r="A567" t="s">
        <v>628</v>
      </c>
      <c r="B567" t="s">
        <v>72</v>
      </c>
      <c r="C567">
        <v>47690367</v>
      </c>
      <c r="D567" t="s">
        <v>125</v>
      </c>
      <c r="E567" t="s">
        <v>501</v>
      </c>
      <c r="F567" t="s">
        <v>575</v>
      </c>
      <c r="G567" s="55">
        <v>45691</v>
      </c>
      <c r="H567">
        <v>16</v>
      </c>
      <c r="I567" t="s">
        <v>159</v>
      </c>
      <c r="J567" s="55"/>
    </row>
    <row r="568" spans="1:10" x14ac:dyDescent="0.25">
      <c r="A568" t="s">
        <v>628</v>
      </c>
      <c r="B568" t="s">
        <v>75</v>
      </c>
      <c r="C568">
        <v>71264767</v>
      </c>
      <c r="D568" t="s">
        <v>3</v>
      </c>
      <c r="E568" t="s">
        <v>501</v>
      </c>
      <c r="F568" t="s">
        <v>575</v>
      </c>
      <c r="G568" s="55">
        <v>44714</v>
      </c>
      <c r="H568">
        <v>48</v>
      </c>
      <c r="I568" t="s">
        <v>629</v>
      </c>
      <c r="J568" s="55"/>
    </row>
    <row r="569" spans="1:10" x14ac:dyDescent="0.25">
      <c r="A569" t="s">
        <v>628</v>
      </c>
      <c r="B569" t="s">
        <v>495</v>
      </c>
      <c r="C569">
        <v>62792399</v>
      </c>
      <c r="D569" t="s">
        <v>125</v>
      </c>
      <c r="E569" t="s">
        <v>501</v>
      </c>
      <c r="F569" t="s">
        <v>575</v>
      </c>
      <c r="G569" s="55">
        <v>46052</v>
      </c>
      <c r="H569">
        <v>4</v>
      </c>
      <c r="I569" t="s">
        <v>159</v>
      </c>
      <c r="J569" s="55"/>
    </row>
    <row r="570" spans="1:10" x14ac:dyDescent="0.25">
      <c r="A570" t="s">
        <v>628</v>
      </c>
      <c r="B570" t="s">
        <v>61</v>
      </c>
      <c r="C570">
        <v>44001162</v>
      </c>
      <c r="D570" t="s">
        <v>125</v>
      </c>
      <c r="E570" t="s">
        <v>501</v>
      </c>
      <c r="F570" t="s">
        <v>575</v>
      </c>
      <c r="G570" s="55">
        <v>44907</v>
      </c>
      <c r="H570">
        <v>42</v>
      </c>
      <c r="I570" t="s">
        <v>159</v>
      </c>
      <c r="J570" s="55"/>
    </row>
    <row r="571" spans="1:10" x14ac:dyDescent="0.25">
      <c r="A571" t="s">
        <v>628</v>
      </c>
      <c r="B571" t="s">
        <v>26</v>
      </c>
      <c r="C571">
        <v>41005089</v>
      </c>
      <c r="D571" t="s">
        <v>125</v>
      </c>
      <c r="E571" t="s">
        <v>501</v>
      </c>
      <c r="F571" t="s">
        <v>575</v>
      </c>
      <c r="G571" s="55">
        <v>44257</v>
      </c>
      <c r="H571">
        <v>63</v>
      </c>
      <c r="I571" t="s">
        <v>159</v>
      </c>
      <c r="J571" s="55"/>
    </row>
    <row r="572" spans="1:10" x14ac:dyDescent="0.25">
      <c r="A572" t="s">
        <v>628</v>
      </c>
      <c r="B572" t="s">
        <v>77</v>
      </c>
      <c r="C572">
        <v>42251780</v>
      </c>
      <c r="D572" t="s">
        <v>7</v>
      </c>
      <c r="E572" t="s">
        <v>501</v>
      </c>
      <c r="F572" t="s">
        <v>575</v>
      </c>
      <c r="G572" s="55">
        <v>44838</v>
      </c>
      <c r="H572">
        <v>44</v>
      </c>
      <c r="I572" t="s">
        <v>158</v>
      </c>
      <c r="J572" s="55"/>
    </row>
    <row r="573" spans="1:10" x14ac:dyDescent="0.25">
      <c r="A573" t="s">
        <v>628</v>
      </c>
      <c r="B573" t="s">
        <v>51</v>
      </c>
      <c r="C573">
        <v>76089925</v>
      </c>
      <c r="D573" t="s">
        <v>125</v>
      </c>
      <c r="E573" t="s">
        <v>501</v>
      </c>
      <c r="F573" t="s">
        <v>575</v>
      </c>
      <c r="G573" s="55">
        <v>45678</v>
      </c>
      <c r="H573">
        <v>16</v>
      </c>
      <c r="I573" t="s">
        <v>159</v>
      </c>
      <c r="J573" s="55"/>
    </row>
    <row r="574" spans="1:10" x14ac:dyDescent="0.25">
      <c r="A574" t="s">
        <v>628</v>
      </c>
      <c r="B574" t="s">
        <v>49</v>
      </c>
      <c r="C574">
        <v>40702064</v>
      </c>
      <c r="D574" t="s">
        <v>7</v>
      </c>
      <c r="E574" t="s">
        <v>501</v>
      </c>
      <c r="F574" t="s">
        <v>575</v>
      </c>
      <c r="G574" s="55">
        <v>43313</v>
      </c>
      <c r="H574">
        <v>94</v>
      </c>
      <c r="I574" t="s">
        <v>158</v>
      </c>
      <c r="J574" s="55"/>
    </row>
    <row r="575" spans="1:10" x14ac:dyDescent="0.25">
      <c r="A575" t="s">
        <v>628</v>
      </c>
      <c r="B575" t="s">
        <v>50</v>
      </c>
      <c r="C575">
        <v>72733809</v>
      </c>
      <c r="D575" t="s">
        <v>7</v>
      </c>
      <c r="E575" t="s">
        <v>501</v>
      </c>
      <c r="F575" t="s">
        <v>575</v>
      </c>
      <c r="G575" s="55">
        <v>45789</v>
      </c>
      <c r="H575">
        <v>13</v>
      </c>
      <c r="I575" t="s">
        <v>158</v>
      </c>
      <c r="J575" s="55"/>
    </row>
    <row r="576" spans="1:10" x14ac:dyDescent="0.25">
      <c r="A576" t="s">
        <v>628</v>
      </c>
      <c r="B576" t="s">
        <v>600</v>
      </c>
      <c r="C576">
        <v>73623874</v>
      </c>
      <c r="D576" t="s">
        <v>7</v>
      </c>
      <c r="E576" t="s">
        <v>501</v>
      </c>
      <c r="F576" t="s">
        <v>575</v>
      </c>
      <c r="G576" s="55">
        <v>46139</v>
      </c>
      <c r="H576">
        <v>1</v>
      </c>
      <c r="I576" t="s">
        <v>158</v>
      </c>
      <c r="J576" s="55"/>
    </row>
    <row r="577" spans="1:10" x14ac:dyDescent="0.25">
      <c r="A577" t="s">
        <v>628</v>
      </c>
      <c r="B577" t="s">
        <v>549</v>
      </c>
      <c r="C577">
        <v>73233992</v>
      </c>
      <c r="D577" t="s">
        <v>7</v>
      </c>
      <c r="E577" t="s">
        <v>501</v>
      </c>
      <c r="F577" t="s">
        <v>575</v>
      </c>
      <c r="G577" s="55">
        <v>46065</v>
      </c>
      <c r="H577">
        <v>4</v>
      </c>
      <c r="I577" t="s">
        <v>158</v>
      </c>
      <c r="J577" s="55"/>
    </row>
    <row r="578" spans="1:10" x14ac:dyDescent="0.25">
      <c r="A578" t="s">
        <v>628</v>
      </c>
      <c r="B578" t="s">
        <v>55</v>
      </c>
      <c r="C578">
        <v>45119892</v>
      </c>
      <c r="D578" t="s">
        <v>7</v>
      </c>
      <c r="E578" t="s">
        <v>501</v>
      </c>
      <c r="F578" t="s">
        <v>575</v>
      </c>
      <c r="G578" s="55">
        <v>45813</v>
      </c>
      <c r="H578">
        <v>12</v>
      </c>
      <c r="I578" t="s">
        <v>158</v>
      </c>
      <c r="J578" s="55"/>
    </row>
    <row r="579" spans="1:10" x14ac:dyDescent="0.25">
      <c r="A579" t="s">
        <v>628</v>
      </c>
      <c r="B579" t="s">
        <v>599</v>
      </c>
      <c r="C579">
        <v>42227234</v>
      </c>
      <c r="D579" t="s">
        <v>7</v>
      </c>
      <c r="E579" t="s">
        <v>501</v>
      </c>
      <c r="F579" t="s">
        <v>575</v>
      </c>
      <c r="G579" s="55">
        <v>46121</v>
      </c>
      <c r="H579">
        <v>2</v>
      </c>
      <c r="I579" t="s">
        <v>158</v>
      </c>
      <c r="J579" s="55"/>
    </row>
    <row r="580" spans="1:10" x14ac:dyDescent="0.25">
      <c r="A580" t="s">
        <v>628</v>
      </c>
      <c r="B580" t="s">
        <v>37</v>
      </c>
      <c r="C580">
        <v>70988976</v>
      </c>
      <c r="D580" t="s">
        <v>7</v>
      </c>
      <c r="E580" t="s">
        <v>501</v>
      </c>
      <c r="F580" t="s">
        <v>575</v>
      </c>
      <c r="G580" s="55">
        <v>45112</v>
      </c>
      <c r="H580">
        <v>35</v>
      </c>
      <c r="I580" t="s">
        <v>158</v>
      </c>
      <c r="J580" s="55"/>
    </row>
    <row r="581" spans="1:10" x14ac:dyDescent="0.25">
      <c r="A581" t="s">
        <v>628</v>
      </c>
      <c r="B581" t="s">
        <v>78</v>
      </c>
      <c r="C581">
        <v>10706451</v>
      </c>
      <c r="D581" t="s">
        <v>7</v>
      </c>
      <c r="E581" t="s">
        <v>501</v>
      </c>
      <c r="F581" t="s">
        <v>575</v>
      </c>
      <c r="G581" s="55">
        <v>44943</v>
      </c>
      <c r="H581">
        <v>40</v>
      </c>
      <c r="I581" t="s">
        <v>158</v>
      </c>
      <c r="J581" s="55"/>
    </row>
    <row r="582" spans="1:10" x14ac:dyDescent="0.25">
      <c r="A582" t="s">
        <v>628</v>
      </c>
      <c r="B582" t="s">
        <v>73</v>
      </c>
      <c r="C582">
        <v>40318129</v>
      </c>
      <c r="D582" t="s">
        <v>7</v>
      </c>
      <c r="E582" t="s">
        <v>501</v>
      </c>
      <c r="F582" t="s">
        <v>575</v>
      </c>
      <c r="G582" s="55">
        <v>45141</v>
      </c>
      <c r="H582">
        <v>34</v>
      </c>
      <c r="I582" t="s">
        <v>158</v>
      </c>
      <c r="J582" s="55"/>
    </row>
    <row r="583" spans="1:10" x14ac:dyDescent="0.25">
      <c r="A583" t="s">
        <v>628</v>
      </c>
      <c r="B583" t="s">
        <v>630</v>
      </c>
      <c r="C583">
        <v>72505926</v>
      </c>
      <c r="D583" t="s">
        <v>7</v>
      </c>
      <c r="E583" t="s">
        <v>501</v>
      </c>
      <c r="F583" t="s">
        <v>575</v>
      </c>
      <c r="G583" s="55">
        <v>46175</v>
      </c>
      <c r="H583">
        <v>0</v>
      </c>
      <c r="I583" t="s">
        <v>158</v>
      </c>
      <c r="J583" s="55"/>
    </row>
    <row r="584" spans="1:10" x14ac:dyDescent="0.25">
      <c r="A584" t="s">
        <v>628</v>
      </c>
      <c r="B584" t="s">
        <v>29</v>
      </c>
      <c r="C584">
        <v>72758956</v>
      </c>
      <c r="D584" t="s">
        <v>500</v>
      </c>
      <c r="E584" t="s">
        <v>500</v>
      </c>
      <c r="F584" t="s">
        <v>575</v>
      </c>
      <c r="G584" s="55">
        <v>44685</v>
      </c>
      <c r="H584">
        <v>49</v>
      </c>
      <c r="I584" t="s">
        <v>500</v>
      </c>
      <c r="J584" s="55"/>
    </row>
    <row r="585" spans="1:10" x14ac:dyDescent="0.25">
      <c r="A585" t="s">
        <v>628</v>
      </c>
      <c r="B585" t="s">
        <v>18</v>
      </c>
      <c r="C585">
        <v>76214436</v>
      </c>
      <c r="D585" t="s">
        <v>500</v>
      </c>
      <c r="E585" t="s">
        <v>500</v>
      </c>
      <c r="F585" t="s">
        <v>575</v>
      </c>
      <c r="G585" s="55">
        <v>45132</v>
      </c>
      <c r="H585">
        <v>34</v>
      </c>
      <c r="I585" t="s">
        <v>500</v>
      </c>
      <c r="J585" s="55"/>
    </row>
    <row r="586" spans="1:10" x14ac:dyDescent="0.25">
      <c r="A586" t="s">
        <v>628</v>
      </c>
      <c r="B586" t="s">
        <v>48</v>
      </c>
      <c r="C586">
        <v>43307898</v>
      </c>
      <c r="D586" t="s">
        <v>500</v>
      </c>
      <c r="E586" t="s">
        <v>500</v>
      </c>
      <c r="F586" t="s">
        <v>575</v>
      </c>
      <c r="G586" s="55">
        <v>44746</v>
      </c>
      <c r="H586">
        <v>47</v>
      </c>
      <c r="I586" t="s">
        <v>500</v>
      </c>
      <c r="J586" s="55"/>
    </row>
    <row r="587" spans="1:10" x14ac:dyDescent="0.25">
      <c r="A587" t="s">
        <v>628</v>
      </c>
      <c r="B587" t="s">
        <v>17</v>
      </c>
      <c r="C587">
        <v>70876605</v>
      </c>
      <c r="D587" t="s">
        <v>602</v>
      </c>
      <c r="E587" t="s">
        <v>602</v>
      </c>
      <c r="F587" t="s">
        <v>575</v>
      </c>
      <c r="G587" s="55">
        <v>44886</v>
      </c>
      <c r="H587">
        <v>42</v>
      </c>
      <c r="I587" t="s">
        <v>602</v>
      </c>
      <c r="J587" s="55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14"/>
  <sheetViews>
    <sheetView topLeftCell="A189" zoomScale="85" zoomScaleNormal="85" workbookViewId="0">
      <selection activeCell="I204" sqref="I204"/>
    </sheetView>
  </sheetViews>
  <sheetFormatPr baseColWidth="10" defaultRowHeight="15" x14ac:dyDescent="0.25"/>
  <cols>
    <col min="1" max="1" width="23.140625" bestFit="1" customWidth="1"/>
    <col min="4" max="4" width="14.28515625" bestFit="1" customWidth="1"/>
    <col min="7" max="7" width="16.42578125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12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12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12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12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12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28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1:7" x14ac:dyDescent="0.25">
      <c r="A209" s="51" t="str">
        <f>_xlfn.CONCAT(TablaMeta[[#This Row],[AÑO]],TablaMeta[[#This Row],[mes]],TablaMeta[[#This Row],[Equipo]])</f>
        <v>2026JUNIOSANDY</v>
      </c>
      <c r="B209" s="48" t="s">
        <v>208</v>
      </c>
      <c r="C209" s="26" t="s">
        <v>144</v>
      </c>
      <c r="D209" s="74" t="s">
        <v>3</v>
      </c>
      <c r="E209" s="9">
        <v>267159</v>
      </c>
      <c r="F209" s="9">
        <v>38500</v>
      </c>
      <c r="G209" s="39" t="s">
        <v>209</v>
      </c>
    </row>
    <row r="210" spans="1:7" x14ac:dyDescent="0.25">
      <c r="A210" s="51" t="str">
        <f>_xlfn.CONCAT(TablaMeta[[#This Row],[AÑO]],TablaMeta[[#This Row],[mes]],TablaMeta[[#This Row],[Equipo]])</f>
        <v>2026JUNIOSANDY</v>
      </c>
      <c r="B210" s="48" t="s">
        <v>208</v>
      </c>
      <c r="C210" s="26" t="s">
        <v>144</v>
      </c>
      <c r="D210" s="74" t="s">
        <v>3</v>
      </c>
      <c r="E210" s="9">
        <v>287738</v>
      </c>
      <c r="F210" s="9">
        <v>72000</v>
      </c>
      <c r="G210" s="39" t="s">
        <v>629</v>
      </c>
    </row>
    <row r="211" spans="1:7" x14ac:dyDescent="0.25">
      <c r="A211" s="51" t="str">
        <f>_xlfn.CONCAT(TablaMeta[[#This Row],[AÑO]],TablaMeta[[#This Row],[mes]],TablaMeta[[#This Row],[Equipo]])</f>
        <v>2026JUNIOKENNETH</v>
      </c>
      <c r="B211" s="48" t="s">
        <v>208</v>
      </c>
      <c r="C211" s="26" t="s">
        <v>144</v>
      </c>
      <c r="D211" s="74" t="s">
        <v>6</v>
      </c>
      <c r="E211" s="9">
        <v>320861</v>
      </c>
      <c r="F211" s="9">
        <v>40500</v>
      </c>
      <c r="G211" s="39" t="s">
        <v>209</v>
      </c>
    </row>
    <row r="212" spans="1:7" x14ac:dyDescent="0.25">
      <c r="A212" s="51" t="str">
        <f>_xlfn.CONCAT(TablaMeta[[#This Row],[AÑO]],TablaMeta[[#This Row],[mes]],TablaMeta[[#This Row],[Equipo]])</f>
        <v>2026JUNIOJOHAN</v>
      </c>
      <c r="B212" s="48" t="s">
        <v>208</v>
      </c>
      <c r="C212" s="26" t="s">
        <v>144</v>
      </c>
      <c r="D212" s="74" t="s">
        <v>125</v>
      </c>
      <c r="E212" s="9">
        <v>292300</v>
      </c>
      <c r="F212" s="9">
        <v>29500</v>
      </c>
      <c r="G212" s="39" t="s">
        <v>159</v>
      </c>
    </row>
    <row r="213" spans="1:7" x14ac:dyDescent="0.25">
      <c r="A213" s="51" t="str">
        <f>_xlfn.CONCAT(TablaMeta[[#This Row],[AÑO]],TablaMeta[[#This Row],[mes]],TablaMeta[[#This Row],[Equipo]])</f>
        <v>2026JUNIOJORGE</v>
      </c>
      <c r="B213" s="48" t="s">
        <v>208</v>
      </c>
      <c r="C213" s="26" t="s">
        <v>144</v>
      </c>
      <c r="D213" s="74" t="s">
        <v>2</v>
      </c>
      <c r="E213" s="9">
        <v>537194</v>
      </c>
      <c r="F213" s="9">
        <v>67500</v>
      </c>
      <c r="G213" s="39" t="s">
        <v>159</v>
      </c>
    </row>
    <row r="214" spans="1:7" x14ac:dyDescent="0.25">
      <c r="A214" s="52" t="str">
        <f>_xlfn.CONCAT(TablaMeta[[#This Row],[AÑO]],TablaMeta[[#This Row],[mes]],TablaMeta[[#This Row],[Equipo]])</f>
        <v>2026JUNIOLEONOR</v>
      </c>
      <c r="B214" s="49" t="s">
        <v>208</v>
      </c>
      <c r="C214" s="27" t="s">
        <v>144</v>
      </c>
      <c r="D214" s="75" t="s">
        <v>7</v>
      </c>
      <c r="E214" s="29">
        <v>143766</v>
      </c>
      <c r="F214" s="29">
        <v>12000</v>
      </c>
      <c r="G214" s="53" t="s">
        <v>158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0959D-FCFE-4312-9D2F-C1B49F139C33}">
  <dimension ref="A1:L104"/>
  <sheetViews>
    <sheetView tabSelected="1" workbookViewId="0">
      <selection activeCell="D8" sqref="D8"/>
    </sheetView>
  </sheetViews>
  <sheetFormatPr baseColWidth="10" defaultRowHeight="15" x14ac:dyDescent="0.25"/>
  <cols>
    <col min="1" max="1" width="22.5703125" bestFit="1" customWidth="1"/>
    <col min="2" max="2" width="22.5703125" customWidth="1"/>
    <col min="3" max="3" width="18" bestFit="1" customWidth="1"/>
    <col min="4" max="4" width="16.42578125" bestFit="1" customWidth="1"/>
    <col min="5" max="5" width="20" bestFit="1" customWidth="1"/>
    <col min="6" max="6" width="14.5703125" bestFit="1" customWidth="1"/>
    <col min="7" max="7" width="14.5703125" customWidth="1"/>
    <col min="9" max="10" width="12.28515625" customWidth="1"/>
    <col min="11" max="11" width="15" customWidth="1"/>
    <col min="12" max="12" width="12" bestFit="1" customWidth="1"/>
    <col min="13" max="41" width="3.140625" customWidth="1"/>
  </cols>
  <sheetData>
    <row r="1" spans="1:12" x14ac:dyDescent="0.25">
      <c r="A1" t="s">
        <v>0</v>
      </c>
      <c r="B1" t="s">
        <v>1244</v>
      </c>
      <c r="C1" t="s">
        <v>1150</v>
      </c>
      <c r="D1" t="s">
        <v>1149</v>
      </c>
      <c r="E1" t="s">
        <v>1151</v>
      </c>
      <c r="F1" t="s">
        <v>1152</v>
      </c>
      <c r="G1" t="s">
        <v>1153</v>
      </c>
      <c r="I1" t="s">
        <v>1155</v>
      </c>
      <c r="J1" t="s">
        <v>1156</v>
      </c>
      <c r="K1" t="s">
        <v>1157</v>
      </c>
      <c r="L1" t="s">
        <v>1158</v>
      </c>
    </row>
    <row r="2" spans="1:12" x14ac:dyDescent="0.25">
      <c r="A2" t="s">
        <v>19</v>
      </c>
      <c r="B2" t="s">
        <v>1245</v>
      </c>
      <c r="C2" t="s">
        <v>1232</v>
      </c>
      <c r="D2" t="s">
        <v>1148</v>
      </c>
      <c r="E2">
        <v>25321.741219375021</v>
      </c>
      <c r="F2">
        <f>VLOOKUP(Tabla1[[#This Row],[ASESOR]],DATA_MAYO_2026[[ASER_]:[R_M]],24,0)</f>
        <v>9500</v>
      </c>
      <c r="G2">
        <f>Tabla1[[#This Row],[RECUPEROS]]/Tabla1[[#This Row],[METAS]]</f>
        <v>0.37517167234656995</v>
      </c>
      <c r="I2" t="s">
        <v>1232</v>
      </c>
      <c r="J2">
        <f>SUMIFS(Tabla1[METAS],Tabla1[EQUIPOS],Tabla94[[#This Row],[EQUIPOS_T]])</f>
        <v>104725.71985790905</v>
      </c>
      <c r="K2">
        <f>SUMIFS(Tabla1[RECUPEROS],Tabla1[EQUIPOS],Tabla94[[#This Row],[EQUIPOS_T]])</f>
        <v>16225</v>
      </c>
      <c r="L2">
        <f>Tabla94[[#This Row],[RECUPERO_T]]/Tabla94[[#This Row],[META_T]]</f>
        <v>0.1549285125183569</v>
      </c>
    </row>
    <row r="3" spans="1:12" x14ac:dyDescent="0.25">
      <c r="A3" t="s">
        <v>493</v>
      </c>
      <c r="B3" t="s">
        <v>1245</v>
      </c>
      <c r="C3" t="s">
        <v>1232</v>
      </c>
      <c r="D3" t="s">
        <v>1148</v>
      </c>
      <c r="E3">
        <v>24071.284862862674</v>
      </c>
      <c r="F3">
        <f>VLOOKUP(Tabla1[[#This Row],[ASESOR]],DATA_MAYO_2026[[ASER_]:[R_M]],24,0)</f>
        <v>5400</v>
      </c>
      <c r="G3">
        <f>Tabla1[[#This Row],[RECUPEROS]]/Tabla1[[#This Row],[METAS]]</f>
        <v>0.22433368350565919</v>
      </c>
      <c r="I3" t="s">
        <v>1233</v>
      </c>
      <c r="J3">
        <f>SUMIFS(Tabla1[METAS],Tabla1[EQUIPOS],Tabla94[[#This Row],[EQUIPOS_T]])</f>
        <v>85343.64633196767</v>
      </c>
      <c r="K3">
        <f>SUMIFS(Tabla1[RECUPEROS],Tabla1[EQUIPOS],Tabla94[[#This Row],[EQUIPOS_T]])</f>
        <v>8600</v>
      </c>
      <c r="L3">
        <f>Tabla94[[#This Row],[RECUPERO_T]]/Tabla94[[#This Row],[META_T]]</f>
        <v>0.10076907150824006</v>
      </c>
    </row>
    <row r="4" spans="1:12" x14ac:dyDescent="0.25">
      <c r="A4" t="s">
        <v>72</v>
      </c>
      <c r="B4" t="s">
        <v>1245</v>
      </c>
      <c r="C4" t="s">
        <v>1232</v>
      </c>
      <c r="D4" t="s">
        <v>1148</v>
      </c>
      <c r="E4">
        <v>18444.231258557116</v>
      </c>
      <c r="F4">
        <f>VLOOKUP(Tabla1[[#This Row],[ASESOR]],DATA_MAYO_2026[[ASER_]:[R_M]],24,0)</f>
        <v>0</v>
      </c>
      <c r="G4">
        <f>Tabla1[[#This Row],[RECUPEROS]]/Tabla1[[#This Row],[METAS]]</f>
        <v>0</v>
      </c>
      <c r="I4" t="s">
        <v>1238</v>
      </c>
      <c r="J4">
        <f>SUMIFS(Tabla1[METAS],Tabla1[EQUIPOS],Tabla94[[#This Row],[EQUIPOS_T]])</f>
        <v>86594.102688480023</v>
      </c>
      <c r="K4">
        <f>SUMIFS(Tabla1[RECUPEROS],Tabla1[EQUIPOS],Tabla94[[#This Row],[EQUIPOS_T]])</f>
        <v>8579</v>
      </c>
      <c r="L4">
        <f>Tabla94[[#This Row],[RECUPERO_T]]/Tabla94[[#This Row],[META_T]]</f>
        <v>9.9071411720296057E-2</v>
      </c>
    </row>
    <row r="5" spans="1:12" x14ac:dyDescent="0.25">
      <c r="A5" t="s">
        <v>51</v>
      </c>
      <c r="B5" t="s">
        <v>1245</v>
      </c>
      <c r="C5" t="s">
        <v>1232</v>
      </c>
      <c r="D5" t="s">
        <v>1148</v>
      </c>
      <c r="E5">
        <v>18444.231258557116</v>
      </c>
      <c r="F5">
        <f>VLOOKUP(Tabla1[[#This Row],[ASESOR]],DATA_MAYO_2026[[ASER_]:[R_M]],24,0)</f>
        <v>1200</v>
      </c>
      <c r="G5">
        <f>Tabla1[[#This Row],[RECUPEROS]]/Tabla1[[#This Row],[METAS]]</f>
        <v>6.506099295644352E-2</v>
      </c>
      <c r="I5" t="s">
        <v>1234</v>
      </c>
      <c r="J5">
        <f>SUMIFS(Tabla1[METAS],Tabla1[EQUIPOS],Tabla94[[#This Row],[EQUIPOS_T]])</f>
        <v>96285.139451450697</v>
      </c>
      <c r="K5">
        <f>SUMIFS(Tabla1[RECUPEROS],Tabla1[EQUIPOS],Tabla94[[#This Row],[EQUIPOS_T]])</f>
        <v>9000</v>
      </c>
      <c r="L5">
        <f>Tabla94[[#This Row],[RECUPERO_T]]/Tabla94[[#This Row],[META_T]]</f>
        <v>9.3472368127357999E-2</v>
      </c>
    </row>
    <row r="6" spans="1:12" x14ac:dyDescent="0.25">
      <c r="A6" t="s">
        <v>12</v>
      </c>
      <c r="B6" t="s">
        <v>1245</v>
      </c>
      <c r="C6" t="s">
        <v>1232</v>
      </c>
      <c r="D6" t="s">
        <v>1148</v>
      </c>
      <c r="E6">
        <v>18444.231258557116</v>
      </c>
      <c r="F6">
        <f>VLOOKUP(Tabla1[[#This Row],[ASESOR]],DATA_MAYO_2026[[ASER_]:[R_M]],24,0)</f>
        <v>125</v>
      </c>
      <c r="G6">
        <f>Tabla1[[#This Row],[RECUPEROS]]/Tabla1[[#This Row],[METAS]]</f>
        <v>6.7771867662962003E-3</v>
      </c>
      <c r="I6" t="s">
        <v>1243</v>
      </c>
      <c r="J6">
        <f>SUMIFS(Tabla1[METAS],Tabla1[EQUIPOS],Tabla94[[#This Row],[EQUIPOS_T]])</f>
        <v>100349.12261011582</v>
      </c>
      <c r="K6">
        <f>SUMIFS(Tabla1[RECUPEROS],Tabla1[EQUIPOS],Tabla94[[#This Row],[EQUIPOS_T]])</f>
        <v>7500</v>
      </c>
      <c r="L6">
        <f>Tabla94[[#This Row],[RECUPERO_T]]/Tabla94[[#This Row],[META_T]]</f>
        <v>7.4739069011490813E-2</v>
      </c>
    </row>
    <row r="7" spans="1:12" x14ac:dyDescent="0.25">
      <c r="A7" t="s">
        <v>59</v>
      </c>
      <c r="B7" t="s">
        <v>1245</v>
      </c>
      <c r="C7" t="s">
        <v>1233</v>
      </c>
      <c r="D7" t="s">
        <v>1147</v>
      </c>
      <c r="E7">
        <v>45016.428834444487</v>
      </c>
      <c r="F7">
        <f>VLOOKUP(Tabla1[[#This Row],[ASESOR]],DATA_MAYO_2026[[ASER_]:[R_M]],24,0)</f>
        <v>1800</v>
      </c>
      <c r="G7">
        <f>Tabla1[[#This Row],[RECUPEROS]]/Tabla1[[#This Row],[METAS]]</f>
        <v>3.9985401921147586E-2</v>
      </c>
      <c r="I7" t="s">
        <v>1242</v>
      </c>
      <c r="J7">
        <f>SUMIFS(Tabla1[METAS],Tabla1[EQUIPOS],Tabla94[[#This Row],[EQUIPOS_T]])</f>
        <v>90658.085847145121</v>
      </c>
      <c r="K7">
        <f>SUMIFS(Tabla1[RECUPEROS],Tabla1[EQUIPOS],Tabla94[[#This Row],[EQUIPOS_T]])</f>
        <v>4943</v>
      </c>
      <c r="L7">
        <f>Tabla94[[#This Row],[RECUPERO_T]]/Tabla94[[#This Row],[META_T]]</f>
        <v>5.4523542536891741E-2</v>
      </c>
    </row>
    <row r="8" spans="1:12" x14ac:dyDescent="0.25">
      <c r="A8" t="s">
        <v>49</v>
      </c>
      <c r="B8" t="s">
        <v>1245</v>
      </c>
      <c r="C8" t="s">
        <v>1233</v>
      </c>
      <c r="D8" t="s">
        <v>1147</v>
      </c>
      <c r="E8">
        <v>7502.7381390740802</v>
      </c>
      <c r="F8">
        <f>VLOOKUP(Tabla1[[#This Row],[ASESOR]],DATA_MAYO_2026[[ASER_]:[R_M]],24,0)</f>
        <v>150</v>
      </c>
      <c r="G8">
        <f>Tabla1[[#This Row],[RECUPEROS]]/Tabla1[[#This Row],[METAS]]</f>
        <v>1.9992700960573793E-2</v>
      </c>
      <c r="I8" t="s">
        <v>1235</v>
      </c>
      <c r="J8">
        <f>SUMIFS(Tabla1[METAS],Tabla1[EQUIPOS],Tabla94[[#This Row],[EQUIPOS_T]])</f>
        <v>99098.666253603471</v>
      </c>
      <c r="K8">
        <f>SUMIFS(Tabla1[RECUPEROS],Tabla1[EQUIPOS],Tabla94[[#This Row],[EQUIPOS_T]])</f>
        <v>5125</v>
      </c>
      <c r="L8">
        <f>Tabla94[[#This Row],[RECUPERO_T]]/Tabla94[[#This Row],[META_T]]</f>
        <v>5.1716134976878589E-2</v>
      </c>
    </row>
    <row r="9" spans="1:12" x14ac:dyDescent="0.25">
      <c r="A9" t="s">
        <v>55</v>
      </c>
      <c r="B9" t="s">
        <v>1245</v>
      </c>
      <c r="C9" t="s">
        <v>1233</v>
      </c>
      <c r="D9" t="s">
        <v>1147</v>
      </c>
      <c r="E9">
        <v>7502.7381390740802</v>
      </c>
      <c r="F9">
        <f>VLOOKUP(Tabla1[[#This Row],[ASESOR]],DATA_MAYO_2026[[ASER_]:[R_M]],24,0)</f>
        <v>150</v>
      </c>
      <c r="G9">
        <f>Tabla1[[#This Row],[RECUPEROS]]/Tabla1[[#This Row],[METAS]]</f>
        <v>1.9992700960573793E-2</v>
      </c>
      <c r="I9" t="s">
        <v>1241</v>
      </c>
      <c r="J9">
        <f>SUMIFS(Tabla1[METAS],Tabla1[EQUIPOS],Tabla94[[#This Row],[EQUIPOS_T]])</f>
        <v>92221.15629278557</v>
      </c>
      <c r="K9">
        <f>SUMIFS(Tabla1[RECUPEROS],Tabla1[EQUIPOS],Tabla94[[#This Row],[EQUIPOS_T]])</f>
        <v>4070</v>
      </c>
      <c r="L9">
        <f>Tabla94[[#This Row],[RECUPERO_T]]/Tabla94[[#This Row],[META_T]]</f>
        <v>4.4133040222120862E-2</v>
      </c>
    </row>
    <row r="10" spans="1:12" x14ac:dyDescent="0.25">
      <c r="A10" t="s">
        <v>31</v>
      </c>
      <c r="B10" t="s">
        <v>1245</v>
      </c>
      <c r="C10" t="s">
        <v>1233</v>
      </c>
      <c r="D10" t="s">
        <v>1147</v>
      </c>
      <c r="E10">
        <v>25321.741219375021</v>
      </c>
      <c r="F10">
        <f>VLOOKUP(Tabla1[[#This Row],[ASESOR]],DATA_MAYO_2026[[ASER_]:[R_M]],24,0)</f>
        <v>6500</v>
      </c>
      <c r="G10">
        <f>Tabla1[[#This Row],[RECUPEROS]]/Tabla1[[#This Row],[METAS]]</f>
        <v>0.25669640739502153</v>
      </c>
      <c r="I10" t="s">
        <v>1236</v>
      </c>
      <c r="J10">
        <f>SUMIFS(Tabla1[METAS],Tabla1[EQUIPOS],Tabla94[[#This Row],[EQUIPOS_T]])</f>
        <v>120043.81022518528</v>
      </c>
      <c r="K10">
        <f>SUMIFS(Tabla1[RECUPEROS],Tabla1[EQUIPOS],Tabla94[[#This Row],[EQUIPOS_T]])</f>
        <v>4920</v>
      </c>
      <c r="L10">
        <f>Tabla94[[#This Row],[RECUPERO_T]]/Tabla94[[#This Row],[META_T]]</f>
        <v>4.0985036969176276E-2</v>
      </c>
    </row>
    <row r="11" spans="1:12" x14ac:dyDescent="0.25">
      <c r="A11" t="s">
        <v>68</v>
      </c>
      <c r="B11" t="s">
        <v>1245</v>
      </c>
      <c r="C11" t="s">
        <v>1234</v>
      </c>
      <c r="D11" t="s">
        <v>1146</v>
      </c>
      <c r="E11">
        <v>45016.428834444487</v>
      </c>
      <c r="F11">
        <f>VLOOKUP(Tabla1[[#This Row],[ASESOR]],DATA_MAYO_2026[[ASER_]:[R_M]],24,0)</f>
        <v>0</v>
      </c>
      <c r="G11">
        <f>Tabla1[[#This Row],[RECUPEROS]]/Tabla1[[#This Row],[METAS]]</f>
        <v>0</v>
      </c>
      <c r="I11" t="s">
        <v>1240</v>
      </c>
      <c r="J11">
        <f>SUMIFS(Tabla1[METAS],Tabla1[EQUIPOS],Tabla94[[#This Row],[EQUIPOS_T]])</f>
        <v>122675.32062118752</v>
      </c>
      <c r="K11">
        <f>SUMIFS(Tabla1[RECUPEROS],Tabla1[EQUIPOS],Tabla94[[#This Row],[EQUIPOS_T]])</f>
        <v>1400</v>
      </c>
      <c r="L11">
        <f>Tabla94[[#This Row],[RECUPERO_T]]/Tabla94[[#This Row],[META_T]]</f>
        <v>1.1412238361480205E-2</v>
      </c>
    </row>
    <row r="12" spans="1:12" x14ac:dyDescent="0.25">
      <c r="A12" t="s">
        <v>41</v>
      </c>
      <c r="B12" t="s">
        <v>1245</v>
      </c>
      <c r="C12" t="s">
        <v>1234</v>
      </c>
      <c r="D12" t="s">
        <v>1146</v>
      </c>
      <c r="E12">
        <v>18444.231258557116</v>
      </c>
      <c r="F12">
        <f>VLOOKUP(Tabla1[[#This Row],[ASESOR]],DATA_MAYO_2026[[ASER_]:[R_M]],24,0)</f>
        <v>2800</v>
      </c>
      <c r="G12">
        <f>Tabla1[[#This Row],[RECUPEROS]]/Tabla1[[#This Row],[METAS]]</f>
        <v>0.15180898356503489</v>
      </c>
      <c r="I12" t="s">
        <v>1237</v>
      </c>
      <c r="J12">
        <f>SUMIFS(Tabla1[METAS],Tabla1[EQUIPOS],Tabla94[[#This Row],[EQUIPOS_T]])</f>
        <v>121294.26658169764</v>
      </c>
      <c r="K12">
        <f>SUMIFS(Tabla1[RECUPEROS],Tabla1[EQUIPOS],Tabla94[[#This Row],[EQUIPOS_T]])</f>
        <v>520</v>
      </c>
      <c r="L12">
        <f>Tabla94[[#This Row],[RECUPERO_T]]/Tabla94[[#This Row],[META_T]]</f>
        <v>4.2870946389684007E-3</v>
      </c>
    </row>
    <row r="13" spans="1:12" x14ac:dyDescent="0.25">
      <c r="A13" t="s">
        <v>35</v>
      </c>
      <c r="B13" t="s">
        <v>1245</v>
      </c>
      <c r="C13" t="s">
        <v>1234</v>
      </c>
      <c r="D13" t="s">
        <v>1146</v>
      </c>
      <c r="E13">
        <v>25321.741219375021</v>
      </c>
      <c r="F13">
        <f>VLOOKUP(Tabla1[[#This Row],[ASESOR]],DATA_MAYO_2026[[ASER_]:[R_M]],24,0)</f>
        <v>6200</v>
      </c>
      <c r="G13">
        <f>Tabla1[[#This Row],[RECUPEROS]]/Tabla1[[#This Row],[METAS]]</f>
        <v>0.2448488808998667</v>
      </c>
      <c r="I13" t="s">
        <v>1239</v>
      </c>
      <c r="J13">
        <f>SUMIFS(Tabla1[METAS],Tabla1[EQUIPOS],Tabla94[[#This Row],[EQUIPOS_T]])</f>
        <v>118793.35386867294</v>
      </c>
      <c r="K13">
        <f>SUMIFS(Tabla1[RECUPEROS],Tabla1[EQUIPOS],Tabla94[[#This Row],[EQUIPOS_T]])</f>
        <v>200</v>
      </c>
      <c r="L13">
        <f>Tabla94[[#This Row],[RECUPERO_T]]/Tabla94[[#This Row],[META_T]]</f>
        <v>1.6835958703641089E-3</v>
      </c>
    </row>
    <row r="14" spans="1:12" x14ac:dyDescent="0.25">
      <c r="A14" t="s">
        <v>630</v>
      </c>
      <c r="B14" t="s">
        <v>1245</v>
      </c>
      <c r="C14" t="s">
        <v>1234</v>
      </c>
      <c r="D14" t="s">
        <v>1146</v>
      </c>
      <c r="E14">
        <v>7502.7381390740802</v>
      </c>
      <c r="F14">
        <f>VLOOKUP(Tabla1[[#This Row],[ASESOR]],DATA_MAYO_2026[[ASER_]:[R_M]],24,0)</f>
        <v>0</v>
      </c>
      <c r="G14">
        <f>Tabla1[[#This Row],[RECUPEROS]]/Tabla1[[#This Row],[METAS]]</f>
        <v>0</v>
      </c>
    </row>
    <row r="15" spans="1:12" x14ac:dyDescent="0.25">
      <c r="A15" t="s">
        <v>38</v>
      </c>
      <c r="B15" t="s">
        <v>1245</v>
      </c>
      <c r="C15" t="s">
        <v>1235</v>
      </c>
      <c r="D15" t="s">
        <v>1145</v>
      </c>
      <c r="E15">
        <v>25321.741219375021</v>
      </c>
      <c r="F15">
        <f>VLOOKUP(Tabla1[[#This Row],[ASESOR]],DATA_MAYO_2026[[ASER_]:[R_M]],24,0)</f>
        <v>1925</v>
      </c>
      <c r="G15">
        <f>Tabla1[[#This Row],[RECUPEROS]]/Tabla1[[#This Row],[METAS]]</f>
        <v>7.6021628343910227E-2</v>
      </c>
    </row>
    <row r="16" spans="1:12" x14ac:dyDescent="0.25">
      <c r="A16" t="s">
        <v>96</v>
      </c>
      <c r="B16" t="s">
        <v>1245</v>
      </c>
      <c r="C16" t="s">
        <v>1235</v>
      </c>
      <c r="D16" t="s">
        <v>1145</v>
      </c>
      <c r="E16">
        <v>24071.284862862674</v>
      </c>
      <c r="F16">
        <f>VLOOKUP(Tabla1[[#This Row],[ASESOR]],DATA_MAYO_2026[[ASER_]:[R_M]],24,0)</f>
        <v>1000</v>
      </c>
      <c r="G16">
        <f>Tabla1[[#This Row],[RECUPEROS]]/Tabla1[[#This Row],[METAS]]</f>
        <v>4.154327472327022E-2</v>
      </c>
    </row>
    <row r="17" spans="1:7" x14ac:dyDescent="0.25">
      <c r="A17" t="s">
        <v>549</v>
      </c>
      <c r="B17" t="s">
        <v>1245</v>
      </c>
      <c r="C17" t="s">
        <v>1235</v>
      </c>
      <c r="D17" t="s">
        <v>1145</v>
      </c>
      <c r="E17">
        <v>7502.7381390740802</v>
      </c>
      <c r="F17">
        <f>VLOOKUP(Tabla1[[#This Row],[ASESOR]],DATA_MAYO_2026[[ASER_]:[R_M]],24,0)</f>
        <v>2200</v>
      </c>
      <c r="G17">
        <f>Tabla1[[#This Row],[RECUPEROS]]/Tabla1[[#This Row],[METAS]]</f>
        <v>0.29322628075508228</v>
      </c>
    </row>
    <row r="18" spans="1:7" x14ac:dyDescent="0.25">
      <c r="A18" t="s">
        <v>15</v>
      </c>
      <c r="B18" t="s">
        <v>1245</v>
      </c>
      <c r="C18" t="s">
        <v>1235</v>
      </c>
      <c r="D18" t="s">
        <v>1145</v>
      </c>
      <c r="E18">
        <v>42202.902032291706</v>
      </c>
      <c r="F18">
        <f>VLOOKUP(Tabla1[[#This Row],[ASESOR]],DATA_MAYO_2026[[ASER_]:[R_M]],24,0)</f>
        <v>0</v>
      </c>
      <c r="G18">
        <f>Tabla1[[#This Row],[RECUPEROS]]/Tabla1[[#This Row],[METAS]]</f>
        <v>0</v>
      </c>
    </row>
    <row r="19" spans="1:7" x14ac:dyDescent="0.25">
      <c r="A19" t="s">
        <v>97</v>
      </c>
      <c r="B19" t="s">
        <v>1245</v>
      </c>
      <c r="C19" t="s">
        <v>1236</v>
      </c>
      <c r="D19" t="s">
        <v>1144</v>
      </c>
      <c r="E19">
        <v>25321.741219375021</v>
      </c>
      <c r="F19">
        <f>VLOOKUP(Tabla1[[#This Row],[ASESOR]],DATA_MAYO_2026[[ASER_]:[R_M]],24,0)</f>
        <v>4420</v>
      </c>
      <c r="G19">
        <f>Tabla1[[#This Row],[RECUPEROS]]/Tabla1[[#This Row],[METAS]]</f>
        <v>0.17455355702861466</v>
      </c>
    </row>
    <row r="20" spans="1:7" x14ac:dyDescent="0.25">
      <c r="A20" t="s">
        <v>13</v>
      </c>
      <c r="B20" t="s">
        <v>1245</v>
      </c>
      <c r="C20" t="s">
        <v>1236</v>
      </c>
      <c r="D20" t="s">
        <v>1144</v>
      </c>
      <c r="E20">
        <v>42202.902032291706</v>
      </c>
      <c r="F20">
        <f>VLOOKUP(Tabla1[[#This Row],[ASESOR]],DATA_MAYO_2026[[ASER_]:[R_M]],24,0)</f>
        <v>0</v>
      </c>
      <c r="G20">
        <f>Tabla1[[#This Row],[RECUPEROS]]/Tabla1[[#This Row],[METAS]]</f>
        <v>0</v>
      </c>
    </row>
    <row r="21" spans="1:7" x14ac:dyDescent="0.25">
      <c r="A21" t="s">
        <v>75</v>
      </c>
      <c r="B21" t="s">
        <v>1245</v>
      </c>
      <c r="C21" t="s">
        <v>1236</v>
      </c>
      <c r="D21" t="s">
        <v>1144</v>
      </c>
      <c r="E21">
        <v>45016.428834444487</v>
      </c>
      <c r="F21">
        <f>VLOOKUP(Tabla1[[#This Row],[ASESOR]],DATA_MAYO_2026[[ASER_]:[R_M]],24,0)</f>
        <v>0</v>
      </c>
      <c r="G21">
        <f>Tabla1[[#This Row],[RECUPEROS]]/Tabla1[[#This Row],[METAS]]</f>
        <v>0</v>
      </c>
    </row>
    <row r="22" spans="1:7" x14ac:dyDescent="0.25">
      <c r="A22" t="s">
        <v>37</v>
      </c>
      <c r="B22" t="s">
        <v>1245</v>
      </c>
      <c r="C22" t="s">
        <v>1236</v>
      </c>
      <c r="D22" t="s">
        <v>1144</v>
      </c>
      <c r="E22">
        <v>7502.7381390740802</v>
      </c>
      <c r="F22">
        <f>VLOOKUP(Tabla1[[#This Row],[ASESOR]],DATA_MAYO_2026[[ASER_]:[R_M]],24,0)</f>
        <v>500</v>
      </c>
      <c r="G22">
        <f>Tabla1[[#This Row],[RECUPEROS]]/Tabla1[[#This Row],[METAS]]</f>
        <v>6.6642336535245983E-2</v>
      </c>
    </row>
    <row r="23" spans="1:7" x14ac:dyDescent="0.25">
      <c r="A23" t="s">
        <v>61</v>
      </c>
      <c r="B23" t="s">
        <v>1245</v>
      </c>
      <c r="C23" t="s">
        <v>1237</v>
      </c>
      <c r="D23" t="s">
        <v>1143</v>
      </c>
      <c r="E23">
        <v>18444.231258557116</v>
      </c>
      <c r="F23">
        <f>VLOOKUP(Tabla1[[#This Row],[ASESOR]],DATA_MAYO_2026[[ASER_]:[R_M]],24,0)</f>
        <v>0</v>
      </c>
      <c r="G23">
        <f>Tabla1[[#This Row],[RECUPEROS]]/Tabla1[[#This Row],[METAS]]</f>
        <v>0</v>
      </c>
    </row>
    <row r="24" spans="1:7" x14ac:dyDescent="0.25">
      <c r="A24" t="s">
        <v>495</v>
      </c>
      <c r="B24" t="s">
        <v>1245</v>
      </c>
      <c r="C24" t="s">
        <v>1237</v>
      </c>
      <c r="D24" t="s">
        <v>1143</v>
      </c>
      <c r="E24">
        <v>18444.231258557116</v>
      </c>
      <c r="F24">
        <f>VLOOKUP(Tabla1[[#This Row],[ASESOR]],DATA_MAYO_2026[[ASER_]:[R_M]],24,0)</f>
        <v>0</v>
      </c>
      <c r="G24">
        <f>Tabla1[[#This Row],[RECUPEROS]]/Tabla1[[#This Row],[METAS]]</f>
        <v>0</v>
      </c>
    </row>
    <row r="25" spans="1:7" x14ac:dyDescent="0.25">
      <c r="A25" t="s">
        <v>76</v>
      </c>
      <c r="B25" t="s">
        <v>1245</v>
      </c>
      <c r="C25" t="s">
        <v>1237</v>
      </c>
      <c r="D25" t="s">
        <v>1143</v>
      </c>
      <c r="E25">
        <v>42202.902032291706</v>
      </c>
      <c r="F25">
        <f>VLOOKUP(Tabla1[[#This Row],[ASESOR]],DATA_MAYO_2026[[ASER_]:[R_M]],24,0)</f>
        <v>0</v>
      </c>
      <c r="G25">
        <f>Tabla1[[#This Row],[RECUPEROS]]/Tabla1[[#This Row],[METAS]]</f>
        <v>0</v>
      </c>
    </row>
    <row r="26" spans="1:7" x14ac:dyDescent="0.25">
      <c r="A26" t="s">
        <v>65</v>
      </c>
      <c r="B26" t="s">
        <v>1245</v>
      </c>
      <c r="C26" t="s">
        <v>1237</v>
      </c>
      <c r="D26" t="s">
        <v>1143</v>
      </c>
      <c r="E26">
        <v>42202.902032291706</v>
      </c>
      <c r="F26">
        <f>VLOOKUP(Tabla1[[#This Row],[ASESOR]],DATA_MAYO_2026[[ASER_]:[R_M]],24,0)</f>
        <v>520</v>
      </c>
      <c r="G26">
        <f>Tabla1[[#This Row],[RECUPEROS]]/Tabla1[[#This Row],[METAS]]</f>
        <v>1.2321427554961033E-2</v>
      </c>
    </row>
    <row r="27" spans="1:7" x14ac:dyDescent="0.25">
      <c r="A27" t="s">
        <v>77</v>
      </c>
      <c r="B27" t="s">
        <v>1245</v>
      </c>
      <c r="C27" t="s">
        <v>1238</v>
      </c>
      <c r="D27" t="s">
        <v>1142</v>
      </c>
      <c r="E27">
        <v>7502.7381390740802</v>
      </c>
      <c r="F27">
        <f>VLOOKUP(Tabla1[[#This Row],[ASESOR]],DATA_MAYO_2026[[ASER_]:[R_M]],24,0)</f>
        <v>424</v>
      </c>
      <c r="G27">
        <f>Tabla1[[#This Row],[RECUPEROS]]/Tabla1[[#This Row],[METAS]]</f>
        <v>5.6512701381888589E-2</v>
      </c>
    </row>
    <row r="28" spans="1:7" x14ac:dyDescent="0.25">
      <c r="A28" t="s">
        <v>80</v>
      </c>
      <c r="B28" t="s">
        <v>1245</v>
      </c>
      <c r="C28" t="s">
        <v>1238</v>
      </c>
      <c r="D28" t="s">
        <v>1142</v>
      </c>
      <c r="E28">
        <v>18444.231258557116</v>
      </c>
      <c r="F28">
        <f>VLOOKUP(Tabla1[[#This Row],[ASESOR]],DATA_MAYO_2026[[ASER_]:[R_M]],24,0)</f>
        <v>7655</v>
      </c>
      <c r="G28">
        <f>Tabla1[[#This Row],[RECUPEROS]]/Tabla1[[#This Row],[METAS]]</f>
        <v>0.41503491756797933</v>
      </c>
    </row>
    <row r="29" spans="1:7" x14ac:dyDescent="0.25">
      <c r="A29" t="s">
        <v>10</v>
      </c>
      <c r="B29" t="s">
        <v>1245</v>
      </c>
      <c r="C29" t="s">
        <v>1238</v>
      </c>
      <c r="D29" t="s">
        <v>1142</v>
      </c>
      <c r="E29">
        <v>42202.902032291706</v>
      </c>
      <c r="F29">
        <f>VLOOKUP(Tabla1[[#This Row],[ASESOR]],DATA_MAYO_2026[[ASER_]:[R_M]],24,0)</f>
        <v>0</v>
      </c>
      <c r="G29">
        <f>Tabla1[[#This Row],[RECUPEROS]]/Tabla1[[#This Row],[METAS]]</f>
        <v>0</v>
      </c>
    </row>
    <row r="30" spans="1:7" x14ac:dyDescent="0.25">
      <c r="A30" t="s">
        <v>564</v>
      </c>
      <c r="B30" t="s">
        <v>1245</v>
      </c>
      <c r="C30" t="s">
        <v>1238</v>
      </c>
      <c r="D30" t="s">
        <v>1142</v>
      </c>
      <c r="E30">
        <v>18444.231258557116</v>
      </c>
      <c r="F30">
        <f>VLOOKUP(Tabla1[[#This Row],[ASESOR]],DATA_MAYO_2026[[ASER_]:[R_M]],24,0)</f>
        <v>500</v>
      </c>
      <c r="G30">
        <f>Tabla1[[#This Row],[RECUPEROS]]/Tabla1[[#This Row],[METAS]]</f>
        <v>2.7108747065184801E-2</v>
      </c>
    </row>
    <row r="31" spans="1:7" x14ac:dyDescent="0.25">
      <c r="A31" t="s">
        <v>79</v>
      </c>
      <c r="B31" t="s">
        <v>1245</v>
      </c>
      <c r="C31" t="s">
        <v>1239</v>
      </c>
      <c r="D31" t="s">
        <v>1141</v>
      </c>
      <c r="E31">
        <v>45016.428834444487</v>
      </c>
      <c r="F31">
        <f>VLOOKUP(Tabla1[[#This Row],[ASESOR]],DATA_MAYO_2026[[ASER_]:[R_M]],24,0)</f>
        <v>0</v>
      </c>
      <c r="G31">
        <f>Tabla1[[#This Row],[RECUPEROS]]/Tabla1[[#This Row],[METAS]]</f>
        <v>0</v>
      </c>
    </row>
    <row r="32" spans="1:7" x14ac:dyDescent="0.25">
      <c r="A32" t="s">
        <v>85</v>
      </c>
      <c r="B32" t="s">
        <v>1245</v>
      </c>
      <c r="C32" t="s">
        <v>1239</v>
      </c>
      <c r="D32" t="s">
        <v>1141</v>
      </c>
      <c r="E32">
        <v>24071.284862862674</v>
      </c>
      <c r="F32">
        <f>VLOOKUP(Tabla1[[#This Row],[ASESOR]],DATA_MAYO_2026[[ASER_]:[R_M]],24,0)</f>
        <v>0</v>
      </c>
      <c r="G32">
        <f>Tabla1[[#This Row],[RECUPEROS]]/Tabla1[[#This Row],[METAS]]</f>
        <v>0</v>
      </c>
    </row>
    <row r="33" spans="1:7" x14ac:dyDescent="0.25">
      <c r="A33" t="s">
        <v>81</v>
      </c>
      <c r="B33" t="s">
        <v>1245</v>
      </c>
      <c r="C33" t="s">
        <v>1239</v>
      </c>
      <c r="D33" t="s">
        <v>1141</v>
      </c>
      <c r="E33">
        <v>42202.902032291706</v>
      </c>
      <c r="F33">
        <f>VLOOKUP(Tabla1[[#This Row],[ASESOR]],DATA_MAYO_2026[[ASER_]:[R_M]],24,0)</f>
        <v>0</v>
      </c>
      <c r="G33">
        <f>Tabla1[[#This Row],[RECUPEROS]]/Tabla1[[#This Row],[METAS]]</f>
        <v>0</v>
      </c>
    </row>
    <row r="34" spans="1:7" x14ac:dyDescent="0.25">
      <c r="A34" t="s">
        <v>50</v>
      </c>
      <c r="B34" t="s">
        <v>1245</v>
      </c>
      <c r="C34" t="s">
        <v>1239</v>
      </c>
      <c r="D34" t="s">
        <v>1141</v>
      </c>
      <c r="E34">
        <v>7502.7381390740802</v>
      </c>
      <c r="F34">
        <f>VLOOKUP(Tabla1[[#This Row],[ASESOR]],DATA_MAYO_2026[[ASER_]:[R_M]],24,0)</f>
        <v>200</v>
      </c>
      <c r="G34">
        <f>Tabla1[[#This Row],[RECUPEROS]]/Tabla1[[#This Row],[METAS]]</f>
        <v>2.665693461409839E-2</v>
      </c>
    </row>
    <row r="35" spans="1:7" x14ac:dyDescent="0.25">
      <c r="A35" t="s">
        <v>11</v>
      </c>
      <c r="B35" t="s">
        <v>1245</v>
      </c>
      <c r="C35" t="s">
        <v>1240</v>
      </c>
      <c r="D35" t="s">
        <v>1140</v>
      </c>
      <c r="E35">
        <v>25321.741219375021</v>
      </c>
      <c r="F35">
        <f>VLOOKUP(Tabla1[[#This Row],[ASESOR]],DATA_MAYO_2026[[ASER_]:[R_M]],24,0)</f>
        <v>400</v>
      </c>
      <c r="G35">
        <f>Tabla1[[#This Row],[RECUPEROS]]/Tabla1[[#This Row],[METAS]]</f>
        <v>1.5796701993539788E-2</v>
      </c>
    </row>
    <row r="36" spans="1:7" x14ac:dyDescent="0.25">
      <c r="A36" t="s">
        <v>60</v>
      </c>
      <c r="B36" t="s">
        <v>1245</v>
      </c>
      <c r="C36" t="s">
        <v>1240</v>
      </c>
      <c r="D36" t="s">
        <v>1140</v>
      </c>
      <c r="E36">
        <v>45016.428834444487</v>
      </c>
      <c r="F36">
        <f>VLOOKUP(Tabla1[[#This Row],[ASESOR]],DATA_MAYO_2026[[ASER_]:[R_M]],24,0)</f>
        <v>1000</v>
      </c>
      <c r="G36">
        <f>Tabla1[[#This Row],[RECUPEROS]]/Tabla1[[#This Row],[METAS]]</f>
        <v>2.2214112178415322E-2</v>
      </c>
    </row>
    <row r="37" spans="1:7" x14ac:dyDescent="0.25">
      <c r="A37" t="s">
        <v>78</v>
      </c>
      <c r="B37" t="s">
        <v>1245</v>
      </c>
      <c r="C37" t="s">
        <v>1240</v>
      </c>
      <c r="D37" t="s">
        <v>1140</v>
      </c>
      <c r="E37">
        <v>44834.41242829393</v>
      </c>
      <c r="F37">
        <f>VLOOKUP(Tabla1[[#This Row],[ASESOR]],DATA_MAYO_2026[[ASER_]:[R_M]],24,0)</f>
        <v>0</v>
      </c>
      <c r="G37">
        <f>Tabla1[[#This Row],[RECUPEROS]]/Tabla1[[#This Row],[METAS]]</f>
        <v>0</v>
      </c>
    </row>
    <row r="38" spans="1:7" x14ac:dyDescent="0.25">
      <c r="A38" t="s">
        <v>599</v>
      </c>
      <c r="B38" t="s">
        <v>1245</v>
      </c>
      <c r="C38" t="s">
        <v>1240</v>
      </c>
      <c r="D38" t="s">
        <v>1140</v>
      </c>
      <c r="E38">
        <v>7502.7381390740802</v>
      </c>
      <c r="F38">
        <f>VLOOKUP(Tabla1[[#This Row],[ASESOR]],DATA_MAYO_2026[[ASER_]:[R_M]],24,0)</f>
        <v>0</v>
      </c>
      <c r="G38">
        <f>Tabla1[[#This Row],[RECUPEROS]]/Tabla1[[#This Row],[METAS]]</f>
        <v>0</v>
      </c>
    </row>
    <row r="39" spans="1:7" x14ac:dyDescent="0.25">
      <c r="A39" t="s">
        <v>58</v>
      </c>
      <c r="B39" t="s">
        <v>1245</v>
      </c>
      <c r="C39" t="s">
        <v>1241</v>
      </c>
      <c r="D39" t="s">
        <v>1139</v>
      </c>
      <c r="E39">
        <v>24071.284862862674</v>
      </c>
      <c r="F39">
        <f>VLOOKUP(Tabla1[[#This Row],[ASESOR]],DATA_MAYO_2026[[ASER_]:[R_M]],24,0)</f>
        <v>0</v>
      </c>
      <c r="G39">
        <f>Tabla1[[#This Row],[RECUPEROS]]/Tabla1[[#This Row],[METAS]]</f>
        <v>0</v>
      </c>
    </row>
    <row r="40" spans="1:7" x14ac:dyDescent="0.25">
      <c r="A40" t="s">
        <v>73</v>
      </c>
      <c r="B40" t="s">
        <v>1245</v>
      </c>
      <c r="C40" t="s">
        <v>1241</v>
      </c>
      <c r="D40" t="s">
        <v>1139</v>
      </c>
      <c r="E40">
        <v>7502.7381390740802</v>
      </c>
      <c r="F40">
        <f>VLOOKUP(Tabla1[[#This Row],[ASESOR]],DATA_MAYO_2026[[ASER_]:[R_M]],24,0)</f>
        <v>400</v>
      </c>
      <c r="G40">
        <f>Tabla1[[#This Row],[RECUPEROS]]/Tabla1[[#This Row],[METAS]]</f>
        <v>5.3313869228196781E-2</v>
      </c>
    </row>
    <row r="41" spans="1:7" x14ac:dyDescent="0.25">
      <c r="A41" t="s">
        <v>109</v>
      </c>
      <c r="B41" t="s">
        <v>1245</v>
      </c>
      <c r="C41" t="s">
        <v>1241</v>
      </c>
      <c r="D41" t="s">
        <v>1139</v>
      </c>
      <c r="E41">
        <v>18444.231258557116</v>
      </c>
      <c r="F41">
        <f>VLOOKUP(Tabla1[[#This Row],[ASESOR]],DATA_MAYO_2026[[ASER_]:[R_M]],24,0)</f>
        <v>500</v>
      </c>
      <c r="G41">
        <f>Tabla1[[#This Row],[RECUPEROS]]/Tabla1[[#This Row],[METAS]]</f>
        <v>2.7108747065184801E-2</v>
      </c>
    </row>
    <row r="42" spans="1:7" x14ac:dyDescent="0.25">
      <c r="A42" t="s">
        <v>25</v>
      </c>
      <c r="B42" t="s">
        <v>1245</v>
      </c>
      <c r="C42" t="s">
        <v>1241</v>
      </c>
      <c r="D42" t="s">
        <v>1139</v>
      </c>
      <c r="E42">
        <v>42202.902032291706</v>
      </c>
      <c r="F42">
        <f>VLOOKUP(Tabla1[[#This Row],[ASESOR]],DATA_MAYO_2026[[ASER_]:[R_M]],24,0)</f>
        <v>3170</v>
      </c>
      <c r="G42">
        <f>Tabla1[[#This Row],[RECUPEROS]]/Tabla1[[#This Row],[METAS]]</f>
        <v>7.5113317979281682E-2</v>
      </c>
    </row>
    <row r="43" spans="1:7" x14ac:dyDescent="0.25">
      <c r="A43" t="s">
        <v>32</v>
      </c>
      <c r="B43" t="s">
        <v>1245</v>
      </c>
      <c r="C43" t="s">
        <v>1242</v>
      </c>
      <c r="D43" t="s">
        <v>1138</v>
      </c>
      <c r="E43">
        <v>24071.284862862674</v>
      </c>
      <c r="F43">
        <f>VLOOKUP(Tabla1[[#This Row],[ASESOR]],DATA_MAYO_2026[[ASER_]:[R_M]],24,0)</f>
        <v>2800</v>
      </c>
      <c r="G43">
        <f>Tabla1[[#This Row],[RECUPEROS]]/Tabla1[[#This Row],[METAS]]</f>
        <v>0.11632116922515662</v>
      </c>
    </row>
    <row r="44" spans="1:7" x14ac:dyDescent="0.25">
      <c r="A44" t="s">
        <v>26</v>
      </c>
      <c r="B44" t="s">
        <v>1245</v>
      </c>
      <c r="C44" t="s">
        <v>1242</v>
      </c>
      <c r="D44" t="s">
        <v>1138</v>
      </c>
      <c r="E44">
        <v>18444.231258557116</v>
      </c>
      <c r="F44">
        <f>VLOOKUP(Tabla1[[#This Row],[ASESOR]],DATA_MAYO_2026[[ASER_]:[R_M]],24,0)</f>
        <v>238</v>
      </c>
      <c r="G44">
        <f>Tabla1[[#This Row],[RECUPEROS]]/Tabla1[[#This Row],[METAS]]</f>
        <v>1.2903763603027965E-2</v>
      </c>
    </row>
    <row r="45" spans="1:7" x14ac:dyDescent="0.25">
      <c r="A45" t="s">
        <v>22</v>
      </c>
      <c r="B45" t="s">
        <v>1245</v>
      </c>
      <c r="C45" t="s">
        <v>1242</v>
      </c>
      <c r="D45" t="s">
        <v>1138</v>
      </c>
      <c r="E45">
        <v>24071.284862862674</v>
      </c>
      <c r="F45">
        <f>VLOOKUP(Tabla1[[#This Row],[ASESOR]],DATA_MAYO_2026[[ASER_]:[R_M]],24,0)</f>
        <v>1905</v>
      </c>
      <c r="G45">
        <f>Tabla1[[#This Row],[RECUPEROS]]/Tabla1[[#This Row],[METAS]]</f>
        <v>7.9139938347829772E-2</v>
      </c>
    </row>
    <row r="46" spans="1:7" x14ac:dyDescent="0.25">
      <c r="A46" t="s">
        <v>42</v>
      </c>
      <c r="B46" t="s">
        <v>1245</v>
      </c>
      <c r="C46" t="s">
        <v>1242</v>
      </c>
      <c r="D46" t="s">
        <v>1138</v>
      </c>
      <c r="E46">
        <v>24071.284862862674</v>
      </c>
      <c r="F46">
        <f>VLOOKUP(Tabla1[[#This Row],[ASESOR]],DATA_MAYO_2026[[ASER_]:[R_M]],24,0)</f>
        <v>0</v>
      </c>
      <c r="G46">
        <f>Tabla1[[#This Row],[RECUPEROS]]/Tabla1[[#This Row],[METAS]]</f>
        <v>0</v>
      </c>
    </row>
    <row r="47" spans="1:7" x14ac:dyDescent="0.25">
      <c r="A47" t="s">
        <v>34</v>
      </c>
      <c r="B47" t="s">
        <v>1245</v>
      </c>
      <c r="C47" t="s">
        <v>1243</v>
      </c>
      <c r="D47" t="s">
        <v>1137</v>
      </c>
      <c r="E47">
        <v>25321.741219375021</v>
      </c>
      <c r="F47">
        <f>VLOOKUP(Tabla1[[#This Row],[ASESOR]],DATA_MAYO_2026[[ASER_]:[R_M]],24,0)</f>
        <v>0</v>
      </c>
      <c r="G47">
        <f>Tabla1[[#This Row],[RECUPEROS]]/Tabla1[[#This Row],[METAS]]</f>
        <v>0</v>
      </c>
    </row>
    <row r="48" spans="1:7" x14ac:dyDescent="0.25">
      <c r="A48" t="s">
        <v>24</v>
      </c>
      <c r="B48" t="s">
        <v>1245</v>
      </c>
      <c r="C48" t="s">
        <v>1243</v>
      </c>
      <c r="D48" t="s">
        <v>1137</v>
      </c>
      <c r="E48">
        <v>42202.902032291706</v>
      </c>
      <c r="F48">
        <f>VLOOKUP(Tabla1[[#This Row],[ASESOR]],DATA_MAYO_2026[[ASER_]:[R_M]],24,0)</f>
        <v>2000</v>
      </c>
      <c r="G48">
        <f>Tabla1[[#This Row],[RECUPEROS]]/Tabla1[[#This Row],[METAS]]</f>
        <v>4.7390105980619358E-2</v>
      </c>
    </row>
    <row r="49" spans="1:7" x14ac:dyDescent="0.25">
      <c r="A49" t="s">
        <v>105</v>
      </c>
      <c r="B49" t="s">
        <v>1245</v>
      </c>
      <c r="C49" t="s">
        <v>1243</v>
      </c>
      <c r="D49" t="s">
        <v>1137</v>
      </c>
      <c r="E49">
        <v>25321.741219375021</v>
      </c>
      <c r="F49">
        <f>VLOOKUP(Tabla1[[#This Row],[ASESOR]],DATA_MAYO_2026[[ASER_]:[R_M]],24,0)</f>
        <v>5500</v>
      </c>
      <c r="G49">
        <f>Tabla1[[#This Row],[RECUPEROS]]/Tabla1[[#This Row],[METAS]]</f>
        <v>0.21720465241117207</v>
      </c>
    </row>
    <row r="50" spans="1:7" x14ac:dyDescent="0.25">
      <c r="A50" t="s">
        <v>600</v>
      </c>
      <c r="B50" t="s">
        <v>1245</v>
      </c>
      <c r="C50" t="s">
        <v>1243</v>
      </c>
      <c r="D50" t="s">
        <v>1137</v>
      </c>
      <c r="E50">
        <v>7502.7381390740802</v>
      </c>
      <c r="F50">
        <f>VLOOKUP(Tabla1[[#This Row],[ASESOR]],DATA_MAYO_2026[[ASER_]:[R_M]],24,0)</f>
        <v>0</v>
      </c>
      <c r="G50">
        <f>Tabla1[[#This Row],[RECUPEROS]]/Tabla1[[#This Row],[METAS]]</f>
        <v>0</v>
      </c>
    </row>
    <row r="51" spans="1:7" x14ac:dyDescent="0.25">
      <c r="A51" t="s">
        <v>16</v>
      </c>
      <c r="B51" t="s">
        <v>1246</v>
      </c>
      <c r="C51" t="s">
        <v>1202</v>
      </c>
      <c r="D51" t="s">
        <v>1219</v>
      </c>
      <c r="E51" s="87" t="s">
        <v>548</v>
      </c>
      <c r="F51" s="87" t="e">
        <f>VLOOKUP(Tabla1[[#This Row],[ASESOR]],DATA_MAYO_2026[[ASER_]:[R_M]],24,0)</f>
        <v>#N/A</v>
      </c>
      <c r="G51" s="87" t="e">
        <f>Tabla1[[#This Row],[RECUPEROS]]/Tabla1[[#This Row],[METAS]]</f>
        <v>#N/A</v>
      </c>
    </row>
    <row r="52" spans="1:7" x14ac:dyDescent="0.25">
      <c r="A52" t="s">
        <v>91</v>
      </c>
      <c r="B52" t="s">
        <v>1246</v>
      </c>
      <c r="C52" t="s">
        <v>1202</v>
      </c>
      <c r="D52" t="s">
        <v>1219</v>
      </c>
      <c r="E52" s="87" t="s">
        <v>548</v>
      </c>
      <c r="F52" s="87" t="e">
        <f>VLOOKUP(Tabla1[[#This Row],[ASESOR]],DATA_MAYO_2026[[ASER_]:[R_M]],24,0)</f>
        <v>#N/A</v>
      </c>
      <c r="G52" s="87" t="e">
        <f>Tabla1[[#This Row],[RECUPEROS]]/Tabla1[[#This Row],[METAS]]</f>
        <v>#N/A</v>
      </c>
    </row>
    <row r="53" spans="1:7" x14ac:dyDescent="0.25">
      <c r="A53" t="s">
        <v>1159</v>
      </c>
      <c r="B53" t="s">
        <v>1246</v>
      </c>
      <c r="C53" t="s">
        <v>1202</v>
      </c>
      <c r="D53" t="s">
        <v>1219</v>
      </c>
      <c r="E53" s="87" t="s">
        <v>548</v>
      </c>
      <c r="F53" s="87" t="e">
        <f>VLOOKUP(Tabla1[[#This Row],[ASESOR]],DATA_MAYO_2026[[ASER_]:[R_M]],24,0)</f>
        <v>#N/A</v>
      </c>
      <c r="G53" s="87" t="e">
        <f>Tabla1[[#This Row],[RECUPEROS]]/Tabla1[[#This Row],[METAS]]</f>
        <v>#N/A</v>
      </c>
    </row>
    <row r="54" spans="1:7" x14ac:dyDescent="0.25">
      <c r="A54" t="s">
        <v>1160</v>
      </c>
      <c r="B54" t="s">
        <v>1246</v>
      </c>
      <c r="C54" t="s">
        <v>1202</v>
      </c>
      <c r="D54" t="s">
        <v>1219</v>
      </c>
      <c r="E54" s="87" t="s">
        <v>548</v>
      </c>
      <c r="F54" s="87" t="e">
        <f>VLOOKUP(Tabla1[[#This Row],[ASESOR]],DATA_MAYO_2026[[ASER_]:[R_M]],24,0)</f>
        <v>#N/A</v>
      </c>
      <c r="G54" s="87" t="e">
        <f>Tabla1[[#This Row],[RECUPEROS]]/Tabla1[[#This Row],[METAS]]</f>
        <v>#N/A</v>
      </c>
    </row>
    <row r="55" spans="1:7" x14ac:dyDescent="0.25">
      <c r="A55" t="s">
        <v>1161</v>
      </c>
      <c r="B55" t="s">
        <v>1246</v>
      </c>
      <c r="C55" t="s">
        <v>1202</v>
      </c>
      <c r="D55" t="s">
        <v>1219</v>
      </c>
      <c r="E55" s="87" t="s">
        <v>548</v>
      </c>
      <c r="F55" s="87" t="e">
        <f>VLOOKUP(Tabla1[[#This Row],[ASESOR]],DATA_MAYO_2026[[ASER_]:[R_M]],24,0)</f>
        <v>#N/A</v>
      </c>
      <c r="G55" s="87" t="e">
        <f>Tabla1[[#This Row],[RECUPEROS]]/Tabla1[[#This Row],[METAS]]</f>
        <v>#N/A</v>
      </c>
    </row>
    <row r="56" spans="1:7" x14ac:dyDescent="0.25">
      <c r="A56" t="s">
        <v>66</v>
      </c>
      <c r="B56" t="s">
        <v>1246</v>
      </c>
      <c r="C56" t="s">
        <v>1203</v>
      </c>
      <c r="D56" t="s">
        <v>1220</v>
      </c>
      <c r="E56" s="87" t="s">
        <v>548</v>
      </c>
      <c r="F56" s="87" t="e">
        <f>VLOOKUP(Tabla1[[#This Row],[ASESOR]],DATA_MAYO_2026[[ASER_]:[R_M]],24,0)</f>
        <v>#N/A</v>
      </c>
      <c r="G56" s="87" t="e">
        <f>Tabla1[[#This Row],[RECUPEROS]]/Tabla1[[#This Row],[METAS]]</f>
        <v>#N/A</v>
      </c>
    </row>
    <row r="57" spans="1:7" x14ac:dyDescent="0.25">
      <c r="A57" t="s">
        <v>1162</v>
      </c>
      <c r="B57" t="s">
        <v>1246</v>
      </c>
      <c r="C57" t="s">
        <v>1203</v>
      </c>
      <c r="D57" t="s">
        <v>1220</v>
      </c>
      <c r="E57" s="87" t="s">
        <v>548</v>
      </c>
      <c r="F57" s="87" t="e">
        <f>VLOOKUP(Tabla1[[#This Row],[ASESOR]],DATA_MAYO_2026[[ASER_]:[R_M]],24,0)</f>
        <v>#N/A</v>
      </c>
      <c r="G57" s="87" t="e">
        <f>Tabla1[[#This Row],[RECUPEROS]]/Tabla1[[#This Row],[METAS]]</f>
        <v>#N/A</v>
      </c>
    </row>
    <row r="58" spans="1:7" x14ac:dyDescent="0.25">
      <c r="A58" t="s">
        <v>1163</v>
      </c>
      <c r="B58" t="s">
        <v>1246</v>
      </c>
      <c r="C58" t="s">
        <v>1203</v>
      </c>
      <c r="D58" t="s">
        <v>1220</v>
      </c>
      <c r="E58" s="87" t="s">
        <v>548</v>
      </c>
      <c r="F58" s="87" t="e">
        <f>VLOOKUP(Tabla1[[#This Row],[ASESOR]],DATA_MAYO_2026[[ASER_]:[R_M]],24,0)</f>
        <v>#N/A</v>
      </c>
      <c r="G58" s="87" t="e">
        <f>Tabla1[[#This Row],[RECUPEROS]]/Tabla1[[#This Row],[METAS]]</f>
        <v>#N/A</v>
      </c>
    </row>
    <row r="59" spans="1:7" x14ac:dyDescent="0.25">
      <c r="A59" t="s">
        <v>1164</v>
      </c>
      <c r="B59" t="s">
        <v>1246</v>
      </c>
      <c r="C59" t="s">
        <v>1203</v>
      </c>
      <c r="D59" t="s">
        <v>1220</v>
      </c>
      <c r="E59" s="87" t="s">
        <v>548</v>
      </c>
      <c r="F59" s="87" t="e">
        <f>VLOOKUP(Tabla1[[#This Row],[ASESOR]],DATA_MAYO_2026[[ASER_]:[R_M]],24,0)</f>
        <v>#N/A</v>
      </c>
      <c r="G59" s="87" t="e">
        <f>Tabla1[[#This Row],[RECUPEROS]]/Tabla1[[#This Row],[METAS]]</f>
        <v>#N/A</v>
      </c>
    </row>
    <row r="60" spans="1:7" x14ac:dyDescent="0.25">
      <c r="A60" t="s">
        <v>1165</v>
      </c>
      <c r="B60" t="s">
        <v>1246</v>
      </c>
      <c r="C60" t="s">
        <v>1204</v>
      </c>
      <c r="D60" t="s">
        <v>1221</v>
      </c>
      <c r="E60" s="87" t="s">
        <v>548</v>
      </c>
      <c r="F60" s="87" t="e">
        <f>VLOOKUP(Tabla1[[#This Row],[ASESOR]],DATA_MAYO_2026[[ASER_]:[R_M]],24,0)</f>
        <v>#N/A</v>
      </c>
      <c r="G60" s="87" t="e">
        <f>Tabla1[[#This Row],[RECUPEROS]]/Tabla1[[#This Row],[METAS]]</f>
        <v>#N/A</v>
      </c>
    </row>
    <row r="61" spans="1:7" x14ac:dyDescent="0.25">
      <c r="A61" t="s">
        <v>1166</v>
      </c>
      <c r="B61" t="s">
        <v>1246</v>
      </c>
      <c r="C61" t="s">
        <v>1204</v>
      </c>
      <c r="D61" t="s">
        <v>1221</v>
      </c>
      <c r="E61" s="87" t="s">
        <v>548</v>
      </c>
      <c r="F61" s="87" t="e">
        <f>VLOOKUP(Tabla1[[#This Row],[ASESOR]],DATA_MAYO_2026[[ASER_]:[R_M]],24,0)</f>
        <v>#N/A</v>
      </c>
      <c r="G61" s="87" t="e">
        <f>Tabla1[[#This Row],[RECUPEROS]]/Tabla1[[#This Row],[METAS]]</f>
        <v>#N/A</v>
      </c>
    </row>
    <row r="62" spans="1:7" x14ac:dyDescent="0.25">
      <c r="A62" t="s">
        <v>1167</v>
      </c>
      <c r="B62" t="s">
        <v>1246</v>
      </c>
      <c r="C62" t="s">
        <v>1204</v>
      </c>
      <c r="D62" t="s">
        <v>1221</v>
      </c>
      <c r="E62" s="87" t="s">
        <v>548</v>
      </c>
      <c r="F62" s="87" t="e">
        <f>VLOOKUP(Tabla1[[#This Row],[ASESOR]],DATA_MAYO_2026[[ASER_]:[R_M]],24,0)</f>
        <v>#N/A</v>
      </c>
      <c r="G62" s="87" t="e">
        <f>Tabla1[[#This Row],[RECUPEROS]]/Tabla1[[#This Row],[METAS]]</f>
        <v>#N/A</v>
      </c>
    </row>
    <row r="63" spans="1:7" x14ac:dyDescent="0.25">
      <c r="A63" t="s">
        <v>1168</v>
      </c>
      <c r="B63" t="s">
        <v>1246</v>
      </c>
      <c r="C63" t="s">
        <v>1204</v>
      </c>
      <c r="D63" t="s">
        <v>1221</v>
      </c>
      <c r="E63" s="87" t="s">
        <v>548</v>
      </c>
      <c r="F63" s="87" t="e">
        <f>VLOOKUP(Tabla1[[#This Row],[ASESOR]],DATA_MAYO_2026[[ASER_]:[R_M]],24,0)</f>
        <v>#N/A</v>
      </c>
      <c r="G63" s="87" t="e">
        <f>Tabla1[[#This Row],[RECUPEROS]]/Tabla1[[#This Row],[METAS]]</f>
        <v>#N/A</v>
      </c>
    </row>
    <row r="64" spans="1:7" x14ac:dyDescent="0.25">
      <c r="A64" t="s">
        <v>1169</v>
      </c>
      <c r="B64" t="s">
        <v>1246</v>
      </c>
      <c r="C64" t="s">
        <v>1205</v>
      </c>
      <c r="D64" t="s">
        <v>1222</v>
      </c>
      <c r="E64" s="87" t="s">
        <v>548</v>
      </c>
      <c r="F64" s="87" t="e">
        <f>VLOOKUP(Tabla1[[#This Row],[ASESOR]],DATA_MAYO_2026[[ASER_]:[R_M]],24,0)</f>
        <v>#N/A</v>
      </c>
      <c r="G64" s="87" t="e">
        <f>Tabla1[[#This Row],[RECUPEROS]]/Tabla1[[#This Row],[METAS]]</f>
        <v>#N/A</v>
      </c>
    </row>
    <row r="65" spans="1:7" x14ac:dyDescent="0.25">
      <c r="A65" t="s">
        <v>1170</v>
      </c>
      <c r="B65" t="s">
        <v>1246</v>
      </c>
      <c r="C65" t="s">
        <v>1205</v>
      </c>
      <c r="D65" t="s">
        <v>1222</v>
      </c>
      <c r="E65" s="87" t="s">
        <v>548</v>
      </c>
      <c r="F65" s="87" t="e">
        <f>VLOOKUP(Tabla1[[#This Row],[ASESOR]],DATA_MAYO_2026[[ASER_]:[R_M]],24,0)</f>
        <v>#N/A</v>
      </c>
      <c r="G65" s="87" t="e">
        <f>Tabla1[[#This Row],[RECUPEROS]]/Tabla1[[#This Row],[METAS]]</f>
        <v>#N/A</v>
      </c>
    </row>
    <row r="66" spans="1:7" x14ac:dyDescent="0.25">
      <c r="A66" t="s">
        <v>1171</v>
      </c>
      <c r="B66" t="s">
        <v>1246</v>
      </c>
      <c r="C66" t="s">
        <v>1205</v>
      </c>
      <c r="D66" t="s">
        <v>1222</v>
      </c>
      <c r="E66" s="87" t="s">
        <v>548</v>
      </c>
      <c r="F66" s="87" t="e">
        <f>VLOOKUP(Tabla1[[#This Row],[ASESOR]],DATA_MAYO_2026[[ASER_]:[R_M]],24,0)</f>
        <v>#N/A</v>
      </c>
      <c r="G66" s="87" t="e">
        <f>Tabla1[[#This Row],[RECUPEROS]]/Tabla1[[#This Row],[METAS]]</f>
        <v>#N/A</v>
      </c>
    </row>
    <row r="67" spans="1:7" x14ac:dyDescent="0.25">
      <c r="A67" t="s">
        <v>1172</v>
      </c>
      <c r="B67" t="s">
        <v>1246</v>
      </c>
      <c r="C67" t="s">
        <v>1205</v>
      </c>
      <c r="D67" t="s">
        <v>1222</v>
      </c>
      <c r="E67" s="87" t="s">
        <v>548</v>
      </c>
      <c r="F67" s="87" t="e">
        <f>VLOOKUP(Tabla1[[#This Row],[ASESOR]],DATA_MAYO_2026[[ASER_]:[R_M]],24,0)</f>
        <v>#N/A</v>
      </c>
      <c r="G67" s="87" t="e">
        <f>Tabla1[[#This Row],[RECUPEROS]]/Tabla1[[#This Row],[METAS]]</f>
        <v>#N/A</v>
      </c>
    </row>
    <row r="68" spans="1:7" x14ac:dyDescent="0.25">
      <c r="A68" t="s">
        <v>28</v>
      </c>
      <c r="B68" t="s">
        <v>1246</v>
      </c>
      <c r="C68" t="s">
        <v>1206</v>
      </c>
      <c r="D68" t="s">
        <v>1223</v>
      </c>
      <c r="E68" s="87" t="s">
        <v>548</v>
      </c>
      <c r="F68" s="87" t="e">
        <f>VLOOKUP(Tabla1[[#This Row],[ASESOR]],DATA_MAYO_2026[[ASER_]:[R_M]],24,0)</f>
        <v>#N/A</v>
      </c>
      <c r="G68" s="87" t="e">
        <f>Tabla1[[#This Row],[RECUPEROS]]/Tabla1[[#This Row],[METAS]]</f>
        <v>#N/A</v>
      </c>
    </row>
    <row r="69" spans="1:7" x14ac:dyDescent="0.25">
      <c r="A69" t="s">
        <v>1173</v>
      </c>
      <c r="B69" t="s">
        <v>1246</v>
      </c>
      <c r="C69" t="s">
        <v>1206</v>
      </c>
      <c r="D69" t="s">
        <v>1223</v>
      </c>
      <c r="E69" s="87" t="s">
        <v>548</v>
      </c>
      <c r="F69" s="87" t="e">
        <f>VLOOKUP(Tabla1[[#This Row],[ASESOR]],DATA_MAYO_2026[[ASER_]:[R_M]],24,0)</f>
        <v>#N/A</v>
      </c>
      <c r="G69" s="87" t="e">
        <f>Tabla1[[#This Row],[RECUPEROS]]/Tabla1[[#This Row],[METAS]]</f>
        <v>#N/A</v>
      </c>
    </row>
    <row r="70" spans="1:7" x14ac:dyDescent="0.25">
      <c r="A70" t="s">
        <v>1174</v>
      </c>
      <c r="B70" t="s">
        <v>1246</v>
      </c>
      <c r="C70" t="s">
        <v>1206</v>
      </c>
      <c r="D70" t="s">
        <v>1223</v>
      </c>
      <c r="E70" s="87" t="s">
        <v>548</v>
      </c>
      <c r="F70" s="87" t="e">
        <f>VLOOKUP(Tabla1[[#This Row],[ASESOR]],DATA_MAYO_2026[[ASER_]:[R_M]],24,0)</f>
        <v>#N/A</v>
      </c>
      <c r="G70" s="87" t="e">
        <f>Tabla1[[#This Row],[RECUPEROS]]/Tabla1[[#This Row],[METAS]]</f>
        <v>#N/A</v>
      </c>
    </row>
    <row r="71" spans="1:7" x14ac:dyDescent="0.25">
      <c r="A71" t="s">
        <v>1175</v>
      </c>
      <c r="B71" t="s">
        <v>1246</v>
      </c>
      <c r="C71" t="s">
        <v>1206</v>
      </c>
      <c r="D71" t="s">
        <v>1223</v>
      </c>
      <c r="E71" s="87" t="s">
        <v>548</v>
      </c>
      <c r="F71" s="87" t="e">
        <f>VLOOKUP(Tabla1[[#This Row],[ASESOR]],DATA_MAYO_2026[[ASER_]:[R_M]],24,0)</f>
        <v>#N/A</v>
      </c>
      <c r="G71" s="87" t="e">
        <f>Tabla1[[#This Row],[RECUPEROS]]/Tabla1[[#This Row],[METAS]]</f>
        <v>#N/A</v>
      </c>
    </row>
    <row r="72" spans="1:7" x14ac:dyDescent="0.25">
      <c r="A72" t="s">
        <v>1176</v>
      </c>
      <c r="B72" t="s">
        <v>1246</v>
      </c>
      <c r="C72" t="s">
        <v>1207</v>
      </c>
      <c r="D72" t="s">
        <v>1224</v>
      </c>
      <c r="E72" s="87" t="s">
        <v>548</v>
      </c>
      <c r="F72" s="87" t="e">
        <f>VLOOKUP(Tabla1[[#This Row],[ASESOR]],DATA_MAYO_2026[[ASER_]:[R_M]],24,0)</f>
        <v>#N/A</v>
      </c>
      <c r="G72" s="87" t="e">
        <f>Tabla1[[#This Row],[RECUPEROS]]/Tabla1[[#This Row],[METAS]]</f>
        <v>#N/A</v>
      </c>
    </row>
    <row r="73" spans="1:7" x14ac:dyDescent="0.25">
      <c r="A73" t="s">
        <v>1177</v>
      </c>
      <c r="B73" t="s">
        <v>1246</v>
      </c>
      <c r="C73" t="s">
        <v>1207</v>
      </c>
      <c r="D73" t="s">
        <v>1224</v>
      </c>
      <c r="E73" s="87" t="s">
        <v>548</v>
      </c>
      <c r="F73" s="87" t="e">
        <f>VLOOKUP(Tabla1[[#This Row],[ASESOR]],DATA_MAYO_2026[[ASER_]:[R_M]],24,0)</f>
        <v>#N/A</v>
      </c>
      <c r="G73" s="87" t="e">
        <f>Tabla1[[#This Row],[RECUPEROS]]/Tabla1[[#This Row],[METAS]]</f>
        <v>#N/A</v>
      </c>
    </row>
    <row r="74" spans="1:7" x14ac:dyDescent="0.25">
      <c r="A74" t="s">
        <v>1178</v>
      </c>
      <c r="B74" t="s">
        <v>1246</v>
      </c>
      <c r="C74" t="s">
        <v>1207</v>
      </c>
      <c r="D74" t="s">
        <v>1224</v>
      </c>
      <c r="E74" s="87" t="s">
        <v>548</v>
      </c>
      <c r="F74" s="87" t="e">
        <f>VLOOKUP(Tabla1[[#This Row],[ASESOR]],DATA_MAYO_2026[[ASER_]:[R_M]],24,0)</f>
        <v>#N/A</v>
      </c>
      <c r="G74" s="87" t="e">
        <f>Tabla1[[#This Row],[RECUPEROS]]/Tabla1[[#This Row],[METAS]]</f>
        <v>#N/A</v>
      </c>
    </row>
    <row r="75" spans="1:7" x14ac:dyDescent="0.25">
      <c r="A75" t="s">
        <v>1179</v>
      </c>
      <c r="B75" t="s">
        <v>1246</v>
      </c>
      <c r="C75" t="s">
        <v>1207</v>
      </c>
      <c r="D75" t="s">
        <v>1224</v>
      </c>
      <c r="E75" s="87" t="s">
        <v>548</v>
      </c>
      <c r="F75" s="87" t="e">
        <f>VLOOKUP(Tabla1[[#This Row],[ASESOR]],DATA_MAYO_2026[[ASER_]:[R_M]],24,0)</f>
        <v>#N/A</v>
      </c>
      <c r="G75" s="87" t="e">
        <f>Tabla1[[#This Row],[RECUPEROS]]/Tabla1[[#This Row],[METAS]]</f>
        <v>#N/A</v>
      </c>
    </row>
    <row r="76" spans="1:7" x14ac:dyDescent="0.25">
      <c r="A76" t="s">
        <v>1180</v>
      </c>
      <c r="B76" t="s">
        <v>1246</v>
      </c>
      <c r="C76" t="s">
        <v>1208</v>
      </c>
      <c r="D76" t="s">
        <v>1225</v>
      </c>
      <c r="E76" s="87" t="s">
        <v>548</v>
      </c>
      <c r="F76" s="87" t="e">
        <f>VLOOKUP(Tabla1[[#This Row],[ASESOR]],DATA_MAYO_2026[[ASER_]:[R_M]],24,0)</f>
        <v>#N/A</v>
      </c>
      <c r="G76" s="87" t="e">
        <f>Tabla1[[#This Row],[RECUPEROS]]/Tabla1[[#This Row],[METAS]]</f>
        <v>#N/A</v>
      </c>
    </row>
    <row r="77" spans="1:7" x14ac:dyDescent="0.25">
      <c r="A77" t="s">
        <v>1181</v>
      </c>
      <c r="B77" t="s">
        <v>1246</v>
      </c>
      <c r="C77" t="s">
        <v>1208</v>
      </c>
      <c r="D77" t="s">
        <v>1225</v>
      </c>
      <c r="E77" s="87" t="s">
        <v>548</v>
      </c>
      <c r="F77" s="87" t="e">
        <f>VLOOKUP(Tabla1[[#This Row],[ASESOR]],DATA_MAYO_2026[[ASER_]:[R_M]],24,0)</f>
        <v>#N/A</v>
      </c>
      <c r="G77" s="87" t="e">
        <f>Tabla1[[#This Row],[RECUPEROS]]/Tabla1[[#This Row],[METAS]]</f>
        <v>#N/A</v>
      </c>
    </row>
    <row r="78" spans="1:7" x14ac:dyDescent="0.25">
      <c r="A78" t="s">
        <v>1182</v>
      </c>
      <c r="B78" t="s">
        <v>1246</v>
      </c>
      <c r="C78" t="s">
        <v>1208</v>
      </c>
      <c r="D78" t="s">
        <v>1225</v>
      </c>
      <c r="E78" s="87" t="s">
        <v>548</v>
      </c>
      <c r="F78" s="87" t="e">
        <f>VLOOKUP(Tabla1[[#This Row],[ASESOR]],DATA_MAYO_2026[[ASER_]:[R_M]],24,0)</f>
        <v>#N/A</v>
      </c>
      <c r="G78" s="87" t="e">
        <f>Tabla1[[#This Row],[RECUPEROS]]/Tabla1[[#This Row],[METAS]]</f>
        <v>#N/A</v>
      </c>
    </row>
    <row r="79" spans="1:7" x14ac:dyDescent="0.25">
      <c r="A79" t="s">
        <v>1183</v>
      </c>
      <c r="B79" t="s">
        <v>1246</v>
      </c>
      <c r="C79" t="s">
        <v>1208</v>
      </c>
      <c r="D79" t="s">
        <v>1225</v>
      </c>
      <c r="E79" s="87" t="s">
        <v>548</v>
      </c>
      <c r="F79" s="87" t="e">
        <f>VLOOKUP(Tabla1[[#This Row],[ASESOR]],DATA_MAYO_2026[[ASER_]:[R_M]],24,0)</f>
        <v>#N/A</v>
      </c>
      <c r="G79" s="87" t="e">
        <f>Tabla1[[#This Row],[RECUPEROS]]/Tabla1[[#This Row],[METAS]]</f>
        <v>#N/A</v>
      </c>
    </row>
    <row r="80" spans="1:7" x14ac:dyDescent="0.25">
      <c r="A80" t="s">
        <v>1184</v>
      </c>
      <c r="B80" t="s">
        <v>1246</v>
      </c>
      <c r="C80" t="s">
        <v>1209</v>
      </c>
      <c r="D80" t="s">
        <v>1226</v>
      </c>
      <c r="E80" s="87" t="s">
        <v>548</v>
      </c>
      <c r="F80" s="87" t="e">
        <f>VLOOKUP(Tabla1[[#This Row],[ASESOR]],DATA_MAYO_2026[[ASER_]:[R_M]],24,0)</f>
        <v>#N/A</v>
      </c>
      <c r="G80" s="87" t="e">
        <f>Tabla1[[#This Row],[RECUPEROS]]/Tabla1[[#This Row],[METAS]]</f>
        <v>#N/A</v>
      </c>
    </row>
    <row r="81" spans="1:7" x14ac:dyDescent="0.25">
      <c r="A81" t="s">
        <v>1185</v>
      </c>
      <c r="B81" t="s">
        <v>1246</v>
      </c>
      <c r="C81" t="s">
        <v>1209</v>
      </c>
      <c r="D81" t="s">
        <v>1226</v>
      </c>
      <c r="E81" s="87" t="s">
        <v>548</v>
      </c>
      <c r="F81" s="87" t="e">
        <f>VLOOKUP(Tabla1[[#This Row],[ASESOR]],DATA_MAYO_2026[[ASER_]:[R_M]],24,0)</f>
        <v>#N/A</v>
      </c>
      <c r="G81" s="87" t="e">
        <f>Tabla1[[#This Row],[RECUPEROS]]/Tabla1[[#This Row],[METAS]]</f>
        <v>#N/A</v>
      </c>
    </row>
    <row r="82" spans="1:7" x14ac:dyDescent="0.25">
      <c r="A82" t="s">
        <v>1186</v>
      </c>
      <c r="B82" t="s">
        <v>1246</v>
      </c>
      <c r="C82" t="s">
        <v>1209</v>
      </c>
      <c r="D82" t="s">
        <v>1226</v>
      </c>
      <c r="E82" s="87" t="s">
        <v>548</v>
      </c>
      <c r="F82" s="87" t="e">
        <f>VLOOKUP(Tabla1[[#This Row],[ASESOR]],DATA_MAYO_2026[[ASER_]:[R_M]],24,0)</f>
        <v>#N/A</v>
      </c>
      <c r="G82" s="87" t="e">
        <f>Tabla1[[#This Row],[RECUPEROS]]/Tabla1[[#This Row],[METAS]]</f>
        <v>#N/A</v>
      </c>
    </row>
    <row r="83" spans="1:7" x14ac:dyDescent="0.25">
      <c r="A83" t="s">
        <v>1187</v>
      </c>
      <c r="B83" t="s">
        <v>1246</v>
      </c>
      <c r="C83" t="s">
        <v>1209</v>
      </c>
      <c r="D83" t="s">
        <v>1226</v>
      </c>
      <c r="E83" s="87" t="s">
        <v>548</v>
      </c>
      <c r="F83" s="87" t="e">
        <f>VLOOKUP(Tabla1[[#This Row],[ASESOR]],DATA_MAYO_2026[[ASER_]:[R_M]],24,0)</f>
        <v>#N/A</v>
      </c>
      <c r="G83" s="87" t="e">
        <f>Tabla1[[#This Row],[RECUPEROS]]/Tabla1[[#This Row],[METAS]]</f>
        <v>#N/A</v>
      </c>
    </row>
    <row r="84" spans="1:7" x14ac:dyDescent="0.25">
      <c r="A84" t="s">
        <v>1215</v>
      </c>
      <c r="B84" t="s">
        <v>1246</v>
      </c>
      <c r="C84" t="s">
        <v>1210</v>
      </c>
      <c r="D84" t="s">
        <v>1227</v>
      </c>
      <c r="E84" s="87" t="s">
        <v>548</v>
      </c>
      <c r="F84" s="87" t="e">
        <f>VLOOKUP(Tabla1[[#This Row],[ASESOR]],DATA_MAYO_2026[[ASER_]:[R_M]],24,0)</f>
        <v>#N/A</v>
      </c>
      <c r="G84" s="87" t="e">
        <f>Tabla1[[#This Row],[RECUPEROS]]/Tabla1[[#This Row],[METAS]]</f>
        <v>#N/A</v>
      </c>
    </row>
    <row r="85" spans="1:7" x14ac:dyDescent="0.25">
      <c r="A85" t="s">
        <v>1216</v>
      </c>
      <c r="B85" t="s">
        <v>1246</v>
      </c>
      <c r="C85" t="s">
        <v>1210</v>
      </c>
      <c r="D85" t="s">
        <v>1227</v>
      </c>
      <c r="E85" s="87" t="s">
        <v>548</v>
      </c>
      <c r="F85" s="87" t="e">
        <f>VLOOKUP(Tabla1[[#This Row],[ASESOR]],DATA_MAYO_2026[[ASER_]:[R_M]],24,0)</f>
        <v>#N/A</v>
      </c>
      <c r="G85" s="87" t="e">
        <f>Tabla1[[#This Row],[RECUPEROS]]/Tabla1[[#This Row],[METAS]]</f>
        <v>#N/A</v>
      </c>
    </row>
    <row r="86" spans="1:7" x14ac:dyDescent="0.25">
      <c r="A86" t="s">
        <v>1217</v>
      </c>
      <c r="B86" t="s">
        <v>1246</v>
      </c>
      <c r="C86" t="s">
        <v>1210</v>
      </c>
      <c r="D86" t="s">
        <v>1227</v>
      </c>
      <c r="E86" s="87" t="s">
        <v>548</v>
      </c>
      <c r="F86" s="87" t="e">
        <f>VLOOKUP(Tabla1[[#This Row],[ASESOR]],DATA_MAYO_2026[[ASER_]:[R_M]],24,0)</f>
        <v>#N/A</v>
      </c>
      <c r="G86" s="87" t="e">
        <f>Tabla1[[#This Row],[RECUPEROS]]/Tabla1[[#This Row],[METAS]]</f>
        <v>#N/A</v>
      </c>
    </row>
    <row r="87" spans="1:7" x14ac:dyDescent="0.25">
      <c r="A87" t="s">
        <v>1218</v>
      </c>
      <c r="B87" t="s">
        <v>1246</v>
      </c>
      <c r="C87" t="s">
        <v>1210</v>
      </c>
      <c r="D87" t="s">
        <v>1227</v>
      </c>
      <c r="E87" s="87" t="s">
        <v>548</v>
      </c>
      <c r="F87" s="87" t="e">
        <f>VLOOKUP(Tabla1[[#This Row],[ASESOR]],DATA_MAYO_2026[[ASER_]:[R_M]],24,0)</f>
        <v>#N/A</v>
      </c>
      <c r="G87" s="87" t="e">
        <f>Tabla1[[#This Row],[RECUPEROS]]/Tabla1[[#This Row],[METAS]]</f>
        <v>#N/A</v>
      </c>
    </row>
    <row r="88" spans="1:7" x14ac:dyDescent="0.25">
      <c r="A88" t="s">
        <v>1188</v>
      </c>
      <c r="B88" t="s">
        <v>1246</v>
      </c>
      <c r="C88" t="s">
        <v>1211</v>
      </c>
      <c r="D88" t="s">
        <v>1228</v>
      </c>
      <c r="E88" s="87" t="s">
        <v>548</v>
      </c>
      <c r="F88" s="87" t="e">
        <f>VLOOKUP(Tabla1[[#This Row],[ASESOR]],DATA_MAYO_2026[[ASER_]:[R_M]],24,0)</f>
        <v>#N/A</v>
      </c>
      <c r="G88" s="87" t="e">
        <f>Tabla1[[#This Row],[RECUPEROS]]/Tabla1[[#This Row],[METAS]]</f>
        <v>#N/A</v>
      </c>
    </row>
    <row r="89" spans="1:7" x14ac:dyDescent="0.25">
      <c r="A89" t="s">
        <v>1189</v>
      </c>
      <c r="B89" t="s">
        <v>1246</v>
      </c>
      <c r="C89" t="s">
        <v>1211</v>
      </c>
      <c r="D89" t="s">
        <v>1228</v>
      </c>
      <c r="E89" s="87" t="s">
        <v>548</v>
      </c>
      <c r="F89" s="87" t="e">
        <f>VLOOKUP(Tabla1[[#This Row],[ASESOR]],DATA_MAYO_2026[[ASER_]:[R_M]],24,0)</f>
        <v>#N/A</v>
      </c>
      <c r="G89" s="87" t="e">
        <f>Tabla1[[#This Row],[RECUPEROS]]/Tabla1[[#This Row],[METAS]]</f>
        <v>#N/A</v>
      </c>
    </row>
    <row r="90" spans="1:7" x14ac:dyDescent="0.25">
      <c r="A90" t="s">
        <v>1190</v>
      </c>
      <c r="B90" t="s">
        <v>1246</v>
      </c>
      <c r="C90" t="s">
        <v>1211</v>
      </c>
      <c r="D90" t="s">
        <v>1228</v>
      </c>
      <c r="E90" s="87" t="s">
        <v>548</v>
      </c>
      <c r="F90" s="87" t="e">
        <f>VLOOKUP(Tabla1[[#This Row],[ASESOR]],DATA_MAYO_2026[[ASER_]:[R_M]],24,0)</f>
        <v>#N/A</v>
      </c>
      <c r="G90" s="87" t="e">
        <f>Tabla1[[#This Row],[RECUPEROS]]/Tabla1[[#This Row],[METAS]]</f>
        <v>#N/A</v>
      </c>
    </row>
    <row r="91" spans="1:7" x14ac:dyDescent="0.25">
      <c r="A91" t="s">
        <v>1191</v>
      </c>
      <c r="B91" t="s">
        <v>1246</v>
      </c>
      <c r="C91" t="s">
        <v>1211</v>
      </c>
      <c r="D91" t="s">
        <v>1228</v>
      </c>
      <c r="E91" s="87" t="s">
        <v>548</v>
      </c>
      <c r="F91" s="87" t="e">
        <f>VLOOKUP(Tabla1[[#This Row],[ASESOR]],DATA_MAYO_2026[[ASER_]:[R_M]],24,0)</f>
        <v>#N/A</v>
      </c>
      <c r="G91" s="87" t="e">
        <f>Tabla1[[#This Row],[RECUPEROS]]/Tabla1[[#This Row],[METAS]]</f>
        <v>#N/A</v>
      </c>
    </row>
    <row r="92" spans="1:7" x14ac:dyDescent="0.25">
      <c r="A92" t="s">
        <v>1192</v>
      </c>
      <c r="B92" t="s">
        <v>1246</v>
      </c>
      <c r="C92" t="s">
        <v>1211</v>
      </c>
      <c r="D92" t="s">
        <v>1228</v>
      </c>
      <c r="E92" s="87" t="s">
        <v>548</v>
      </c>
      <c r="F92" s="87" t="e">
        <f>VLOOKUP(Tabla1[[#This Row],[ASESOR]],DATA_MAYO_2026[[ASER_]:[R_M]],24,0)</f>
        <v>#N/A</v>
      </c>
      <c r="G92" s="87" t="e">
        <f>Tabla1[[#This Row],[RECUPEROS]]/Tabla1[[#This Row],[METAS]]</f>
        <v>#N/A</v>
      </c>
    </row>
    <row r="93" spans="1:7" x14ac:dyDescent="0.25">
      <c r="A93" t="s">
        <v>93</v>
      </c>
      <c r="B93" t="s">
        <v>1246</v>
      </c>
      <c r="C93" t="s">
        <v>1212</v>
      </c>
      <c r="D93" t="s">
        <v>1229</v>
      </c>
      <c r="E93" s="87" t="s">
        <v>548</v>
      </c>
      <c r="F93" s="87" t="e">
        <f>VLOOKUP(Tabla1[[#This Row],[ASESOR]],DATA_MAYO_2026[[ASER_]:[R_M]],24,0)</f>
        <v>#N/A</v>
      </c>
      <c r="G93" s="87" t="e">
        <f>Tabla1[[#This Row],[RECUPEROS]]/Tabla1[[#This Row],[METAS]]</f>
        <v>#N/A</v>
      </c>
    </row>
    <row r="94" spans="1:7" x14ac:dyDescent="0.25">
      <c r="A94" t="s">
        <v>14</v>
      </c>
      <c r="B94" t="s">
        <v>1246</v>
      </c>
      <c r="C94" t="s">
        <v>1212</v>
      </c>
      <c r="D94" t="s">
        <v>1229</v>
      </c>
      <c r="E94" s="87" t="s">
        <v>548</v>
      </c>
      <c r="F94" s="87" t="e">
        <f>VLOOKUP(Tabla1[[#This Row],[ASESOR]],DATA_MAYO_2026[[ASER_]:[R_M]],24,0)</f>
        <v>#N/A</v>
      </c>
      <c r="G94" s="87" t="e">
        <f>Tabla1[[#This Row],[RECUPEROS]]/Tabla1[[#This Row],[METAS]]</f>
        <v>#N/A</v>
      </c>
    </row>
    <row r="95" spans="1:7" x14ac:dyDescent="0.25">
      <c r="A95" t="s">
        <v>1193</v>
      </c>
      <c r="B95" t="s">
        <v>1246</v>
      </c>
      <c r="C95" t="s">
        <v>1212</v>
      </c>
      <c r="D95" t="s">
        <v>1229</v>
      </c>
      <c r="E95" s="87" t="s">
        <v>548</v>
      </c>
      <c r="F95" s="87" t="e">
        <f>VLOOKUP(Tabla1[[#This Row],[ASESOR]],DATA_MAYO_2026[[ASER_]:[R_M]],24,0)</f>
        <v>#N/A</v>
      </c>
      <c r="G95" s="87" t="e">
        <f>Tabla1[[#This Row],[RECUPEROS]]/Tabla1[[#This Row],[METAS]]</f>
        <v>#N/A</v>
      </c>
    </row>
    <row r="96" spans="1:7" x14ac:dyDescent="0.25">
      <c r="A96" t="s">
        <v>1194</v>
      </c>
      <c r="B96" t="s">
        <v>1246</v>
      </c>
      <c r="C96" t="s">
        <v>1212</v>
      </c>
      <c r="D96" t="s">
        <v>1229</v>
      </c>
      <c r="E96" s="87" t="s">
        <v>548</v>
      </c>
      <c r="F96" s="87" t="e">
        <f>VLOOKUP(Tabla1[[#This Row],[ASESOR]],DATA_MAYO_2026[[ASER_]:[R_M]],24,0)</f>
        <v>#N/A</v>
      </c>
      <c r="G96" s="87" t="e">
        <f>Tabla1[[#This Row],[RECUPEROS]]/Tabla1[[#This Row],[METAS]]</f>
        <v>#N/A</v>
      </c>
    </row>
    <row r="97" spans="1:7" x14ac:dyDescent="0.25">
      <c r="A97" t="s">
        <v>1195</v>
      </c>
      <c r="B97" t="s">
        <v>1246</v>
      </c>
      <c r="C97" t="s">
        <v>1214</v>
      </c>
      <c r="D97" t="s">
        <v>1230</v>
      </c>
      <c r="E97" s="87" t="s">
        <v>548</v>
      </c>
      <c r="F97" s="87" t="e">
        <f>VLOOKUP(Tabla1[[#This Row],[ASESOR]],DATA_MAYO_2026[[ASER_]:[R_M]],24,0)</f>
        <v>#N/A</v>
      </c>
      <c r="G97" s="87" t="e">
        <f>Tabla1[[#This Row],[RECUPEROS]]/Tabla1[[#This Row],[METAS]]</f>
        <v>#N/A</v>
      </c>
    </row>
    <row r="98" spans="1:7" x14ac:dyDescent="0.25">
      <c r="A98" t="s">
        <v>44</v>
      </c>
      <c r="B98" t="s">
        <v>1246</v>
      </c>
      <c r="C98" t="s">
        <v>1214</v>
      </c>
      <c r="D98" t="s">
        <v>1230</v>
      </c>
      <c r="E98" s="87" t="s">
        <v>548</v>
      </c>
      <c r="F98" s="87" t="e">
        <f>VLOOKUP(Tabla1[[#This Row],[ASESOR]],DATA_MAYO_2026[[ASER_]:[R_M]],24,0)</f>
        <v>#N/A</v>
      </c>
      <c r="G98" s="87" t="e">
        <f>Tabla1[[#This Row],[RECUPEROS]]/Tabla1[[#This Row],[METAS]]</f>
        <v>#N/A</v>
      </c>
    </row>
    <row r="99" spans="1:7" x14ac:dyDescent="0.25">
      <c r="A99" t="s">
        <v>1196</v>
      </c>
      <c r="B99" t="s">
        <v>1246</v>
      </c>
      <c r="C99" t="s">
        <v>1214</v>
      </c>
      <c r="D99" t="s">
        <v>1230</v>
      </c>
      <c r="E99" s="87" t="s">
        <v>548</v>
      </c>
      <c r="F99" s="87" t="e">
        <f>VLOOKUP(Tabla1[[#This Row],[ASESOR]],DATA_MAYO_2026[[ASER_]:[R_M]],24,0)</f>
        <v>#N/A</v>
      </c>
      <c r="G99" s="87" t="e">
        <f>Tabla1[[#This Row],[RECUPEROS]]/Tabla1[[#This Row],[METAS]]</f>
        <v>#N/A</v>
      </c>
    </row>
    <row r="100" spans="1:7" x14ac:dyDescent="0.25">
      <c r="A100" t="s">
        <v>1197</v>
      </c>
      <c r="B100" t="s">
        <v>1246</v>
      </c>
      <c r="C100" t="s">
        <v>1214</v>
      </c>
      <c r="D100" t="s">
        <v>1230</v>
      </c>
      <c r="E100" s="87" t="s">
        <v>548</v>
      </c>
      <c r="F100" s="87" t="e">
        <f>VLOOKUP(Tabla1[[#This Row],[ASESOR]],DATA_MAYO_2026[[ASER_]:[R_M]],24,0)</f>
        <v>#N/A</v>
      </c>
      <c r="G100" s="87" t="e">
        <f>Tabla1[[#This Row],[RECUPEROS]]/Tabla1[[#This Row],[METAS]]</f>
        <v>#N/A</v>
      </c>
    </row>
    <row r="101" spans="1:7" x14ac:dyDescent="0.25">
      <c r="A101" t="s">
        <v>1198</v>
      </c>
      <c r="B101" t="s">
        <v>1246</v>
      </c>
      <c r="C101" t="s">
        <v>1213</v>
      </c>
      <c r="D101" t="s">
        <v>1231</v>
      </c>
      <c r="E101" s="87" t="s">
        <v>548</v>
      </c>
      <c r="F101" s="87" t="e">
        <f>VLOOKUP(Tabla1[[#This Row],[ASESOR]],DATA_MAYO_2026[[ASER_]:[R_M]],24,0)</f>
        <v>#N/A</v>
      </c>
      <c r="G101" s="87" t="e">
        <f>Tabla1[[#This Row],[RECUPEROS]]/Tabla1[[#This Row],[METAS]]</f>
        <v>#N/A</v>
      </c>
    </row>
    <row r="102" spans="1:7" x14ac:dyDescent="0.25">
      <c r="A102" t="s">
        <v>1199</v>
      </c>
      <c r="B102" t="s">
        <v>1246</v>
      </c>
      <c r="C102" t="s">
        <v>1213</v>
      </c>
      <c r="D102" t="s">
        <v>1231</v>
      </c>
      <c r="E102" s="87" t="s">
        <v>548</v>
      </c>
      <c r="F102" s="87" t="e">
        <f>VLOOKUP(Tabla1[[#This Row],[ASESOR]],DATA_MAYO_2026[[ASER_]:[R_M]],24,0)</f>
        <v>#N/A</v>
      </c>
      <c r="G102" s="87" t="e">
        <f>Tabla1[[#This Row],[RECUPEROS]]/Tabla1[[#This Row],[METAS]]</f>
        <v>#N/A</v>
      </c>
    </row>
    <row r="103" spans="1:7" x14ac:dyDescent="0.25">
      <c r="A103" t="s">
        <v>1200</v>
      </c>
      <c r="B103" t="s">
        <v>1246</v>
      </c>
      <c r="C103" t="s">
        <v>1213</v>
      </c>
      <c r="D103" t="s">
        <v>1231</v>
      </c>
      <c r="E103" s="87" t="s">
        <v>548</v>
      </c>
      <c r="F103" s="87" t="e">
        <f>VLOOKUP(Tabla1[[#This Row],[ASESOR]],DATA_MAYO_2026[[ASER_]:[R_M]],24,0)</f>
        <v>#N/A</v>
      </c>
      <c r="G103" s="87" t="e">
        <f>Tabla1[[#This Row],[RECUPEROS]]/Tabla1[[#This Row],[METAS]]</f>
        <v>#N/A</v>
      </c>
    </row>
    <row r="104" spans="1:7" x14ac:dyDescent="0.25">
      <c r="A104" t="s">
        <v>1201</v>
      </c>
      <c r="B104" t="s">
        <v>1246</v>
      </c>
      <c r="C104" t="s">
        <v>1213</v>
      </c>
      <c r="D104" t="s">
        <v>1231</v>
      </c>
      <c r="E104" s="87" t="s">
        <v>548</v>
      </c>
      <c r="F104" s="87" t="e">
        <f>VLOOKUP(Tabla1[[#This Row],[ASESOR]],DATA_MAYO_2026[[ASER_]:[R_M]],24,0)</f>
        <v>#N/A</v>
      </c>
      <c r="G104" s="87" t="e">
        <f>Tabla1[[#This Row],[RECUPEROS]]/Tabla1[[#This Row],[METAS]]</f>
        <v>#N/A</v>
      </c>
    </row>
  </sheetData>
  <phoneticPr fontId="2" type="noConversion"/>
  <pageMargins left="0.7" right="0.7" top="0.75" bottom="0.75" header="0.3" footer="0.3"/>
  <tableParts count="2">
    <tablePart r:id="rId1"/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CC7DD-D5A9-4D8F-A5A1-438E29C26134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25</vt:i4>
      </vt:variant>
    </vt:vector>
  </HeadingPairs>
  <TitlesOfParts>
    <vt:vector size="25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JUNIO_2026</vt:lpstr>
      <vt:lpstr>INF</vt:lpstr>
      <vt:lpstr>DIM</vt:lpstr>
      <vt:lpstr>METAS</vt:lpstr>
      <vt:lpstr>ME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2026-06-16T16:10:53Z</dcterms:modified>
</cp:coreProperties>
</file>