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26C3CE27-333D-4A29-A418-D43465D9A0CA}" xr6:coauthVersionLast="47" xr6:coauthVersionMax="47" xr10:uidLastSave="{00000000-0000-0000-0000-000000000000}"/>
  <bookViews>
    <workbookView xWindow="-120" yWindow="-120" windowWidth="20730" windowHeight="11040" firstSheet="15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DIM!$A$1:$J$587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8" i="35" l="1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AY10" i="37"/>
  <c r="AY11" i="37"/>
  <c r="AY12" i="37"/>
  <c r="AY13" i="37"/>
  <c r="AY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CE9" i="35"/>
  <c r="CE10" i="35"/>
  <c r="CE11" i="35"/>
  <c r="CE12" i="35"/>
  <c r="CE13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54" i="17" a="1"/>
  <c r="B53" i="17" a="1"/>
  <c r="A209" i="22"/>
  <c r="A210" i="22"/>
  <c r="A211" i="22"/>
  <c r="A212" i="22"/>
  <c r="A213" i="22"/>
  <c r="A214" i="22"/>
  <c r="B52" i="17" a="1"/>
  <c r="B51" i="17" a="1"/>
  <c r="B50" i="17" a="1"/>
  <c r="B49" i="17" a="1"/>
  <c r="A6" i="30"/>
  <c r="B38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7" i="17" a="1"/>
  <c r="B39" i="17" a="1"/>
  <c r="B40" i="17" a="1"/>
  <c r="B41" i="17" a="1"/>
  <c r="B42" i="17" a="1"/>
  <c r="B43" i="17" a="1"/>
  <c r="B44" i="17" a="1"/>
  <c r="K44" i="17" s="1" a="1"/>
  <c r="B45" i="17" a="1"/>
  <c r="B46" i="17" a="1"/>
  <c r="B47" i="17" a="1"/>
  <c r="B48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AY10" i="35" l="1"/>
  <c r="H58" i="36" a="1"/>
  <c r="I58" i="36" a="1"/>
  <c r="J58" i="36" a="1"/>
  <c r="K58" i="36" a="1"/>
  <c r="AV13" i="36"/>
  <c r="AV12" i="36"/>
  <c r="AV11" i="36"/>
  <c r="AV10" i="36"/>
  <c r="AV9" i="36"/>
  <c r="BA10" i="37"/>
  <c r="BA11" i="37"/>
  <c r="BA12" i="37"/>
  <c r="BA13" i="37"/>
  <c r="BA9" i="37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AY13" i="35"/>
  <c r="AY12" i="35"/>
  <c r="AY11" i="35"/>
  <c r="AY9" i="35"/>
  <c r="P56" i="17"/>
  <c r="H54" i="17" a="1"/>
  <c r="I54" i="17" a="1"/>
  <c r="J54" i="17" a="1"/>
  <c r="K54" i="17" a="1"/>
  <c r="A54" i="17" a="1"/>
  <c r="P49" i="17"/>
  <c r="P50" i="17"/>
  <c r="P51" i="17"/>
  <c r="P52" i="17"/>
  <c r="P53" i="17"/>
  <c r="P54" i="17"/>
  <c r="P55" i="17"/>
  <c r="H53" i="17" a="1"/>
  <c r="I53" i="17" a="1"/>
  <c r="J53" i="17" a="1"/>
  <c r="K53" i="17" a="1"/>
  <c r="A53" i="17" a="1"/>
  <c r="H52" i="17" a="1"/>
  <c r="J52" i="17" a="1"/>
  <c r="K52" i="17" a="1"/>
  <c r="I52" i="17" a="1"/>
  <c r="A52" i="17" a="1"/>
  <c r="K51" i="17" a="1"/>
  <c r="I51" i="17" a="1"/>
  <c r="H51" i="17" a="1"/>
  <c r="J51" i="17" a="1"/>
  <c r="A51" i="17" a="1"/>
  <c r="I50" i="17" a="1"/>
  <c r="K50" i="17" a="1"/>
  <c r="J50" i="17" a="1"/>
  <c r="A50" i="17" a="1"/>
  <c r="H50" i="17" a="1"/>
  <c r="K49" i="17" a="1"/>
  <c r="H49" i="17" a="1"/>
  <c r="I49" i="17" a="1"/>
  <c r="J49" i="17" a="1"/>
  <c r="A49" i="17" a="1"/>
  <c r="J38" i="17" a="1"/>
  <c r="A38" i="17" a="1"/>
  <c r="K38" i="17" a="1"/>
  <c r="I38" i="17" a="1"/>
  <c r="H38" i="17" a="1"/>
  <c r="P48" i="17"/>
  <c r="K48" i="17" a="1"/>
  <c r="J48" i="17" a="1"/>
  <c r="I48" i="17" a="1"/>
  <c r="H48" i="17" a="1"/>
  <c r="A48" i="17" a="1"/>
  <c r="E48" i="17" s="1"/>
  <c r="P47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7" i="17" a="1"/>
  <c r="J47" i="17" a="1"/>
  <c r="K47" i="17" a="1"/>
  <c r="H47" i="17" a="1"/>
  <c r="I47" i="17" a="1"/>
  <c r="A46" i="17" a="1"/>
  <c r="J46" i="17" a="1"/>
  <c r="K46" i="17" a="1"/>
  <c r="H46" i="17" a="1"/>
  <c r="I46" i="17" a="1"/>
  <c r="K45" i="17" a="1"/>
  <c r="H45" i="17" a="1"/>
  <c r="J45" i="17" a="1"/>
  <c r="I45" i="17" a="1"/>
  <c r="A45" i="17" a="1"/>
  <c r="A44" i="17" a="1"/>
  <c r="J44" i="17" a="1"/>
  <c r="I44" i="17" a="1"/>
  <c r="H44" i="17" a="1"/>
  <c r="O58" i="36" l="1"/>
  <c r="C9" i="37" a="1"/>
  <c r="C10" i="37" a="1"/>
  <c r="C11" i="37" a="1"/>
  <c r="C12" i="37" a="1"/>
  <c r="C13" i="37" a="1"/>
  <c r="C14" i="37" a="1"/>
  <c r="C15" i="37" a="1"/>
  <c r="C16" i="37" a="1"/>
  <c r="C17" i="37" a="1"/>
  <c r="C18" i="37" a="1"/>
  <c r="C19" i="37" a="1"/>
  <c r="C20" i="37" a="1"/>
  <c r="C21" i="37" a="1"/>
  <c r="C22" i="37" a="1"/>
  <c r="C23" i="37" a="1"/>
  <c r="C24" i="37" a="1"/>
  <c r="C25" i="37" a="1"/>
  <c r="C26" i="37" a="1"/>
  <c r="C27" i="37" a="1"/>
  <c r="C28" i="37" a="1"/>
  <c r="C29" i="37" a="1"/>
  <c r="C30" i="37" a="1"/>
  <c r="C31" i="37" a="1"/>
  <c r="C32" i="37" a="1"/>
  <c r="C33" i="37" a="1"/>
  <c r="C34" i="37" a="1"/>
  <c r="C35" i="37" a="1"/>
  <c r="C36" i="37" a="1"/>
  <c r="C37" i="37" a="1"/>
  <c r="C38" i="37" a="1"/>
  <c r="C39" i="37" a="1"/>
  <c r="C40" i="37" a="1"/>
  <c r="C41" i="37" a="1"/>
  <c r="C42" i="37" a="1"/>
  <c r="C43" i="37" a="1"/>
  <c r="C44" i="37" a="1"/>
  <c r="C45" i="37" a="1"/>
  <c r="C46" i="37" a="1"/>
  <c r="C47" i="37" a="1"/>
  <c r="C48" i="37" a="1"/>
  <c r="C49" i="37" a="1"/>
  <c r="C50" i="37" a="1"/>
  <c r="C51" i="37" a="1"/>
  <c r="C52" i="37" a="1"/>
  <c r="C53" i="37" a="1"/>
  <c r="C54" i="37" a="1"/>
  <c r="C8" i="37" a="1"/>
  <c r="Q45" i="37"/>
  <c r="M45" i="37" s="1"/>
  <c r="Q56" i="37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C55" i="37" a="1"/>
  <c r="E56" i="37"/>
  <c r="O14" i="37" s="1"/>
  <c r="C56" i="37" a="1"/>
  <c r="E57" i="37"/>
  <c r="O19" i="37" s="1"/>
  <c r="C57" i="37" a="1"/>
  <c r="E58" i="36"/>
  <c r="C58" i="36" a="1"/>
  <c r="D58" i="36" s="1"/>
  <c r="E53" i="36"/>
  <c r="E54" i="17"/>
  <c r="C54" i="17" a="1"/>
  <c r="D54" i="17" s="1"/>
  <c r="E53" i="17"/>
  <c r="C53" i="17" a="1"/>
  <c r="E52" i="17"/>
  <c r="E51" i="17"/>
  <c r="E50" i="17"/>
  <c r="E49" i="17"/>
  <c r="E38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O24" i="35" s="1"/>
  <c r="E42" i="35"/>
  <c r="O22" i="35" s="1"/>
  <c r="E41" i="35"/>
  <c r="E40" i="35"/>
  <c r="O20" i="35" s="1"/>
  <c r="E39" i="35"/>
  <c r="E38" i="35"/>
  <c r="E37" i="35"/>
  <c r="E36" i="35"/>
  <c r="E35" i="35"/>
  <c r="O60" i="35" s="1"/>
  <c r="E34" i="35"/>
  <c r="E33" i="35"/>
  <c r="O33" i="35" s="1"/>
  <c r="E32" i="35"/>
  <c r="E31" i="35"/>
  <c r="E30" i="35"/>
  <c r="O36" i="35" s="1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O45" i="35" s="1"/>
  <c r="E7" i="35"/>
  <c r="O46" i="35" s="1"/>
  <c r="E6" i="35"/>
  <c r="E5" i="35"/>
  <c r="E4" i="35"/>
  <c r="E3" i="35"/>
  <c r="E47" i="17"/>
  <c r="E46" i="17"/>
  <c r="E45" i="17"/>
  <c r="E44" i="17"/>
  <c r="O48" i="35" l="1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D9" i="37"/>
  <c r="Q24" i="37"/>
  <c r="M24" i="37" s="1"/>
  <c r="N24" i="37" s="1"/>
  <c r="O29" i="35"/>
  <c r="O23" i="35"/>
  <c r="O42" i="35"/>
  <c r="D26" i="37"/>
  <c r="Q34" i="37"/>
  <c r="M34" i="37" s="1"/>
  <c r="N34" i="37" s="1"/>
  <c r="D10" i="37"/>
  <c r="Q22" i="37"/>
  <c r="M22" i="37" s="1"/>
  <c r="N22" i="37" s="1"/>
  <c r="D39" i="37"/>
  <c r="Q40" i="37"/>
  <c r="M40" i="37" s="1"/>
  <c r="N40" i="37" s="1"/>
  <c r="D11" i="37"/>
  <c r="D12" i="37"/>
  <c r="D13" i="37"/>
  <c r="Q37" i="37"/>
  <c r="M37" i="37" s="1"/>
  <c r="N37" i="37" s="1"/>
  <c r="M56" i="37"/>
  <c r="N56" i="37" s="1"/>
  <c r="O23" i="36"/>
  <c r="O38" i="35"/>
  <c r="Q31" i="37"/>
  <c r="M31" i="37" s="1"/>
  <c r="N31" i="37" s="1"/>
  <c r="D14" i="37"/>
  <c r="Q38" i="37"/>
  <c r="M38" i="37" s="1"/>
  <c r="N38" i="37" s="1"/>
  <c r="D15" i="37"/>
  <c r="Q43" i="37"/>
  <c r="M43" i="37" s="1"/>
  <c r="N43" i="37" s="1"/>
  <c r="D16" i="37"/>
  <c r="Q51" i="37"/>
  <c r="M51" i="37" s="1"/>
  <c r="N51" i="37" s="1"/>
  <c r="D17" i="37"/>
  <c r="Q53" i="37"/>
  <c r="M53" i="37" s="1"/>
  <c r="N53" i="37" s="1"/>
  <c r="D18" i="37"/>
  <c r="Q48" i="37"/>
  <c r="M48" i="37" s="1"/>
  <c r="N48" i="37" s="1"/>
  <c r="D19" i="37"/>
  <c r="Q41" i="37"/>
  <c r="M41" i="37" s="1"/>
  <c r="N41" i="37" s="1"/>
  <c r="D20" i="37"/>
  <c r="Q25" i="37"/>
  <c r="M25" i="37" s="1"/>
  <c r="N25" i="37" s="1"/>
  <c r="D21" i="37"/>
  <c r="Q15" i="37"/>
  <c r="M15" i="37" s="1"/>
  <c r="N15" i="37" s="1"/>
  <c r="D22" i="37"/>
  <c r="Q57" i="37"/>
  <c r="M57" i="37" s="1"/>
  <c r="N57" i="37" s="1"/>
  <c r="D23" i="37"/>
  <c r="Q49" i="37"/>
  <c r="M49" i="37" s="1"/>
  <c r="N49" i="37" s="1"/>
  <c r="D24" i="37"/>
  <c r="Q44" i="37"/>
  <c r="M44" i="37" s="1"/>
  <c r="N44" i="37" s="1"/>
  <c r="D25" i="37"/>
  <c r="Q26" i="37"/>
  <c r="M26" i="37" s="1"/>
  <c r="N26" i="37" s="1"/>
  <c r="D27" i="37"/>
  <c r="Q36" i="37"/>
  <c r="M36" i="37" s="1"/>
  <c r="N36" i="37" s="1"/>
  <c r="D28" i="37"/>
  <c r="Q42" i="37"/>
  <c r="M42" i="37" s="1"/>
  <c r="N42" i="37" s="1"/>
  <c r="D29" i="37"/>
  <c r="Q10" i="37"/>
  <c r="M10" i="37" s="1"/>
  <c r="N10" i="37" s="1"/>
  <c r="D30" i="37"/>
  <c r="Q30" i="37"/>
  <c r="M30" i="37" s="1"/>
  <c r="N30" i="37" s="1"/>
  <c r="D31" i="37"/>
  <c r="Q13" i="37"/>
  <c r="M13" i="37" s="1"/>
  <c r="N13" i="37" s="1"/>
  <c r="D32" i="37"/>
  <c r="Q47" i="37"/>
  <c r="M47" i="37" s="1"/>
  <c r="N47" i="37" s="1"/>
  <c r="D33" i="37"/>
  <c r="Q16" i="37"/>
  <c r="M16" i="37" s="1"/>
  <c r="N16" i="37" s="1"/>
  <c r="D34" i="37"/>
  <c r="Q39" i="37"/>
  <c r="M39" i="37" s="1"/>
  <c r="N39" i="37" s="1"/>
  <c r="D35" i="37"/>
  <c r="Q58" i="37"/>
  <c r="M58" i="37" s="1"/>
  <c r="N58" i="37" s="1"/>
  <c r="D36" i="37"/>
  <c r="Q35" i="37"/>
  <c r="M35" i="37" s="1"/>
  <c r="N35" i="37" s="1"/>
  <c r="D37" i="37"/>
  <c r="Q50" i="37"/>
  <c r="M50" i="37" s="1"/>
  <c r="N50" i="37" s="1"/>
  <c r="D38" i="37"/>
  <c r="Q55" i="37"/>
  <c r="M55" i="37" s="1"/>
  <c r="N55" i="37" s="1"/>
  <c r="D40" i="37"/>
  <c r="Q11" i="37"/>
  <c r="M11" i="37" s="1"/>
  <c r="N11" i="37" s="1"/>
  <c r="D41" i="37"/>
  <c r="Q20" i="37"/>
  <c r="M20" i="37" s="1"/>
  <c r="N20" i="37" s="1"/>
  <c r="D42" i="37"/>
  <c r="Q23" i="37"/>
  <c r="M23" i="37" s="1"/>
  <c r="N23" i="37" s="1"/>
  <c r="D43" i="37"/>
  <c r="Q32" i="37"/>
  <c r="M32" i="37" s="1"/>
  <c r="N32" i="37" s="1"/>
  <c r="D44" i="37"/>
  <c r="Q54" i="37"/>
  <c r="M54" i="37" s="1"/>
  <c r="N54" i="37" s="1"/>
  <c r="D45" i="37"/>
  <c r="Q52" i="37"/>
  <c r="M52" i="37" s="1"/>
  <c r="N52" i="37" s="1"/>
  <c r="D46" i="37"/>
  <c r="Q17" i="37"/>
  <c r="M17" i="37" s="1"/>
  <c r="N17" i="37" s="1"/>
  <c r="D47" i="37"/>
  <c r="Q9" i="37"/>
  <c r="M9" i="37" s="1"/>
  <c r="N45" i="37" s="1"/>
  <c r="D48" i="37"/>
  <c r="Q18" i="37"/>
  <c r="M18" i="37" s="1"/>
  <c r="N18" i="37" s="1"/>
  <c r="D49" i="37"/>
  <c r="Q12" i="37"/>
  <c r="M12" i="37" s="1"/>
  <c r="N12" i="37" s="1"/>
  <c r="D50" i="37"/>
  <c r="Q21" i="37"/>
  <c r="M21" i="37" s="1"/>
  <c r="N21" i="37" s="1"/>
  <c r="D51" i="37"/>
  <c r="Q27" i="37"/>
  <c r="M27" i="37" s="1"/>
  <c r="N27" i="37" s="1"/>
  <c r="D52" i="37"/>
  <c r="Q33" i="37"/>
  <c r="M33" i="37" s="1"/>
  <c r="N33" i="37" s="1"/>
  <c r="D53" i="37"/>
  <c r="Q46" i="37"/>
  <c r="M46" i="37" s="1"/>
  <c r="N46" i="37" s="1"/>
  <c r="D54" i="37"/>
  <c r="Q29" i="37"/>
  <c r="M29" i="37" s="1"/>
  <c r="N29" i="37" s="1"/>
  <c r="D8" i="37"/>
  <c r="D55" i="37"/>
  <c r="Q28" i="37"/>
  <c r="M28" i="37" s="1"/>
  <c r="N28" i="37" s="1"/>
  <c r="Q14" i="37"/>
  <c r="M14" i="37" s="1"/>
  <c r="N14" i="37" s="1"/>
  <c r="D56" i="37"/>
  <c r="Q19" i="37"/>
  <c r="M19" i="37" s="1"/>
  <c r="N19" i="37" s="1"/>
  <c r="D57" i="37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D53" i="17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N9" i="37" l="1"/>
  <c r="BO9" i="17" a="1"/>
  <c r="BO10" i="17" a="1"/>
  <c r="BO11" i="17" a="1"/>
  <c r="BO13" i="17" a="1"/>
  <c r="A194" i="22"/>
  <c r="A195" i="22"/>
  <c r="A196" i="22"/>
  <c r="P46" i="17" l="1"/>
  <c r="K37" i="17" a="1"/>
  <c r="J37" i="17" a="1"/>
  <c r="H37" i="17" a="1"/>
  <c r="I37" i="17" a="1"/>
  <c r="K36" i="17" a="1"/>
  <c r="H36" i="17" a="1"/>
  <c r="I36" i="17" a="1"/>
  <c r="J36" i="17" a="1"/>
  <c r="J33" i="17" a="1"/>
  <c r="I33" i="17" a="1"/>
  <c r="K33" i="17" a="1"/>
  <c r="H33" i="17" a="1"/>
  <c r="K32" i="17" a="1"/>
  <c r="J32" i="17" a="1"/>
  <c r="H32" i="17" a="1"/>
  <c r="I32" i="17" a="1"/>
  <c r="H31" i="17" a="1"/>
  <c r="I31" i="17" a="1"/>
  <c r="J31" i="17" a="1"/>
  <c r="K31" i="17" a="1"/>
  <c r="P34" i="17"/>
  <c r="P38" i="17"/>
  <c r="P37" i="17"/>
  <c r="P39" i="17"/>
  <c r="P40" i="17"/>
  <c r="P35" i="17"/>
  <c r="P41" i="17"/>
  <c r="P36" i="17"/>
  <c r="H35" i="17" a="1"/>
  <c r="I35" i="17" a="1"/>
  <c r="J35" i="17" a="1"/>
  <c r="K35" i="17" a="1"/>
  <c r="H34" i="17" a="1"/>
  <c r="I34" i="17" a="1"/>
  <c r="J34" i="17" a="1"/>
  <c r="K34" i="17" a="1"/>
  <c r="P45" i="17"/>
  <c r="P44" i="17"/>
  <c r="P43" i="17"/>
  <c r="A43" i="17" a="1"/>
  <c r="J43" i="17" a="1"/>
  <c r="H43" i="17" a="1"/>
  <c r="I43" i="17" a="1"/>
  <c r="K43" i="17" a="1"/>
  <c r="H42" i="17" a="1"/>
  <c r="P42" i="17"/>
  <c r="K42" i="17" a="1"/>
  <c r="J42" i="17" a="1"/>
  <c r="A42" i="17" a="1"/>
  <c r="I42" i="17" a="1"/>
  <c r="A41" i="17" a="1"/>
  <c r="E41" i="17" s="1"/>
  <c r="H41" i="17" a="1"/>
  <c r="I41" i="17" a="1"/>
  <c r="K41" i="17" a="1"/>
  <c r="J41" i="17" a="1"/>
  <c r="A40" i="17" a="1"/>
  <c r="E40" i="17" s="1"/>
  <c r="H40" i="17" a="1"/>
  <c r="I40" i="17" a="1"/>
  <c r="K40" i="17" a="1"/>
  <c r="J40" i="17" a="1"/>
  <c r="A39" i="17" a="1"/>
  <c r="E39" i="17" s="1"/>
  <c r="H39" i="17" a="1"/>
  <c r="I39" i="17" a="1"/>
  <c r="K39" i="17" a="1"/>
  <c r="J39" i="17" a="1"/>
  <c r="A37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A34" i="17" a="1"/>
  <c r="H27" i="17" a="1"/>
  <c r="K27" i="17" a="1"/>
  <c r="A27" i="17" a="1"/>
  <c r="I27" i="17" a="1"/>
  <c r="J27" i="17" a="1"/>
  <c r="I13" i="17" a="1"/>
  <c r="H13" i="17" a="1"/>
  <c r="K13" i="17" a="1"/>
  <c r="J13" i="17" a="1"/>
  <c r="A13" i="17" a="1"/>
  <c r="E13" i="17" s="1"/>
  <c r="I20" i="17" a="1"/>
  <c r="A20" i="17" a="1"/>
  <c r="K20" i="17" a="1"/>
  <c r="H20" i="17" a="1"/>
  <c r="J20" i="17" a="1"/>
  <c r="A12" i="17" a="1"/>
  <c r="E12" i="17" s="1"/>
  <c r="J12" i="17" a="1"/>
  <c r="H12" i="17" a="1"/>
  <c r="K12" i="17" a="1"/>
  <c r="I12" i="17" a="1"/>
  <c r="A33" i="17" a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2" i="17" a="1"/>
  <c r="I18" i="17" a="1"/>
  <c r="A18" i="17" a="1"/>
  <c r="K18" i="17" a="1"/>
  <c r="H18" i="17" a="1"/>
  <c r="J18" i="17" a="1"/>
  <c r="J10" i="17" a="1"/>
  <c r="A10" i="17" a="1"/>
  <c r="E10" i="17" s="1"/>
  <c r="H10" i="17" a="1"/>
  <c r="K10" i="17" a="1"/>
  <c r="I10" i="17" a="1"/>
  <c r="K26" i="17" a="1"/>
  <c r="J26" i="17" a="1"/>
  <c r="H26" i="17" a="1"/>
  <c r="A26" i="17" a="1"/>
  <c r="I26" i="17" a="1"/>
  <c r="K17" i="17" a="1"/>
  <c r="J17" i="17" a="1"/>
  <c r="I17" i="17" a="1"/>
  <c r="H17" i="17" a="1"/>
  <c r="A17" i="17" a="1"/>
  <c r="A31" i="17" a="1"/>
  <c r="K25" i="17" a="1"/>
  <c r="H25" i="17" a="1"/>
  <c r="J25" i="17" a="1"/>
  <c r="A25" i="17" a="1"/>
  <c r="I25" i="17" a="1"/>
  <c r="H24" i="17" a="1"/>
  <c r="I24" i="17" a="1"/>
  <c r="K24" i="17" a="1"/>
  <c r="J24" i="17" a="1"/>
  <c r="A24" i="17" a="1"/>
  <c r="H16" i="17" a="1"/>
  <c r="J16" i="17" a="1"/>
  <c r="I16" i="17" a="1"/>
  <c r="K16" i="17" a="1"/>
  <c r="A16" i="17" a="1"/>
  <c r="K23" i="17" a="1"/>
  <c r="J23" i="17" a="1"/>
  <c r="H23" i="17" a="1"/>
  <c r="I23" i="17" a="1"/>
  <c r="A23" i="17" a="1"/>
  <c r="K22" i="17" a="1"/>
  <c r="J22" i="17" a="1"/>
  <c r="H22" i="17" a="1"/>
  <c r="I22" i="17" a="1"/>
  <c r="A22" i="17" a="1"/>
  <c r="J15" i="17" a="1"/>
  <c r="I15" i="17" a="1"/>
  <c r="H15" i="17" a="1"/>
  <c r="K15" i="17" a="1"/>
  <c r="A15" i="17" a="1"/>
  <c r="A36" i="17" a="1"/>
  <c r="A30" i="17" a="1"/>
  <c r="J30" i="17" a="1"/>
  <c r="K30" i="17" a="1"/>
  <c r="I30" i="17" a="1"/>
  <c r="H30" i="17" a="1"/>
  <c r="A35" i="17" a="1"/>
  <c r="A29" i="17" a="1"/>
  <c r="K29" i="17" a="1"/>
  <c r="J29" i="17" a="1"/>
  <c r="I29" i="17" a="1"/>
  <c r="H29" i="17" a="1"/>
  <c r="A21" i="17" a="1"/>
  <c r="K21" i="17" a="1"/>
  <c r="I21" i="17" a="1"/>
  <c r="H21" i="17" a="1"/>
  <c r="J21" i="17" a="1"/>
  <c r="K28" i="17" a="1"/>
  <c r="A28" i="17" a="1"/>
  <c r="H28" i="17" a="1"/>
  <c r="I28" i="17" a="1"/>
  <c r="J28" i="17" a="1"/>
  <c r="K14" i="17" a="1"/>
  <c r="I14" i="17" a="1"/>
  <c r="A14" i="17" a="1"/>
  <c r="E14" i="17" s="1"/>
  <c r="J14" i="17" a="1"/>
  <c r="H14" i="17" a="1"/>
  <c r="K8" i="17" a="1"/>
  <c r="J8" i="17" a="1"/>
  <c r="H8" i="17" a="1"/>
  <c r="I8" i="17" a="1"/>
  <c r="A8" i="17" a="1"/>
  <c r="E8" i="17" s="1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P60" i="32"/>
  <c r="M60" i="32" s="1"/>
  <c r="P61" i="32"/>
  <c r="M61" i="32" s="1"/>
  <c r="P62" i="32"/>
  <c r="P63" i="32"/>
  <c r="P64" i="32"/>
  <c r="P65" i="32"/>
  <c r="P66" i="32"/>
  <c r="P67" i="32"/>
  <c r="P68" i="32"/>
  <c r="P69" i="32"/>
  <c r="M69" i="32" s="1"/>
  <c r="P70" i="32"/>
  <c r="M70" i="32" s="1"/>
  <c r="P71" i="32"/>
  <c r="M71" i="32" s="1"/>
  <c r="P72" i="32"/>
  <c r="M72" i="32" s="1"/>
  <c r="P73" i="32"/>
  <c r="M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P61" i="31"/>
  <c r="M61" i="31" s="1"/>
  <c r="P62" i="31"/>
  <c r="P63" i="31"/>
  <c r="P64" i="31"/>
  <c r="M64" i="31" s="1"/>
  <c r="P65" i="31"/>
  <c r="M65" i="31" s="1"/>
  <c r="P66" i="31"/>
  <c r="M66" i="31" s="1"/>
  <c r="P67" i="31"/>
  <c r="P68" i="31"/>
  <c r="P69" i="31"/>
  <c r="M69" i="31" s="1"/>
  <c r="P70" i="31"/>
  <c r="P71" i="31"/>
  <c r="P72" i="31"/>
  <c r="M72" i="31" s="1"/>
  <c r="P73" i="31"/>
  <c r="M73" i="31" s="1"/>
  <c r="P74" i="31"/>
  <c r="P75" i="31"/>
  <c r="P76" i="31"/>
  <c r="M76" i="31" s="1"/>
  <c r="P77" i="31"/>
  <c r="M77" i="31" s="1"/>
  <c r="P78" i="31"/>
  <c r="M78" i="31" s="1"/>
  <c r="P79" i="31"/>
  <c r="P80" i="31"/>
  <c r="P81" i="31"/>
  <c r="M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P56" i="32"/>
  <c r="P55" i="32"/>
  <c r="P54" i="32"/>
  <c r="P53" i="32"/>
  <c r="P52" i="32"/>
  <c r="P51" i="32"/>
  <c r="M51" i="32" s="1"/>
  <c r="P50" i="32"/>
  <c r="M50" i="32" s="1"/>
  <c r="P49" i="32"/>
  <c r="M49" i="32" s="1"/>
  <c r="P48" i="32"/>
  <c r="M48" i="32" s="1"/>
  <c r="P47" i="32"/>
  <c r="M47" i="32" s="1"/>
  <c r="P46" i="32"/>
  <c r="P45" i="32"/>
  <c r="M45" i="32" s="1"/>
  <c r="P44" i="32"/>
  <c r="P43" i="32"/>
  <c r="P42" i="32"/>
  <c r="P41" i="32"/>
  <c r="P40" i="32"/>
  <c r="P39" i="32"/>
  <c r="M39" i="32" s="1"/>
  <c r="P38" i="32"/>
  <c r="M38" i="32" s="1"/>
  <c r="P37" i="32"/>
  <c r="M37" i="32" s="1"/>
  <c r="P36" i="32"/>
  <c r="M36" i="32" s="1"/>
  <c r="P35" i="32"/>
  <c r="M35" i="32" s="1"/>
  <c r="P34" i="32"/>
  <c r="P33" i="32"/>
  <c r="M33" i="32" s="1"/>
  <c r="P32" i="32"/>
  <c r="P31" i="32"/>
  <c r="P30" i="32"/>
  <c r="P29" i="32"/>
  <c r="P28" i="32"/>
  <c r="P27" i="32"/>
  <c r="M27" i="32" s="1"/>
  <c r="P26" i="32"/>
  <c r="M26" i="32" s="1"/>
  <c r="P25" i="32"/>
  <c r="M25" i="32" s="1"/>
  <c r="P24" i="32"/>
  <c r="M24" i="32" s="1"/>
  <c r="P23" i="32"/>
  <c r="M23" i="32" s="1"/>
  <c r="P22" i="32"/>
  <c r="M22" i="32"/>
  <c r="P21" i="32"/>
  <c r="M21" i="32" s="1"/>
  <c r="P20" i="32"/>
  <c r="P19" i="32"/>
  <c r="P18" i="32"/>
  <c r="P17" i="32"/>
  <c r="P16" i="32"/>
  <c r="M16" i="32" s="1"/>
  <c r="P15" i="32"/>
  <c r="M15" i="32" s="1"/>
  <c r="P14" i="32"/>
  <c r="M14" i="32" s="1"/>
  <c r="BA13" i="32"/>
  <c r="BB13" i="32" s="1"/>
  <c r="P13" i="32"/>
  <c r="M13" i="32" s="1"/>
  <c r="BA12" i="32"/>
  <c r="BB12" i="32" s="1"/>
  <c r="P12" i="32"/>
  <c r="BA11" i="32"/>
  <c r="BB11" i="32" s="1"/>
  <c r="P11" i="32"/>
  <c r="M11" i="32" s="1"/>
  <c r="BA10" i="32"/>
  <c r="BB10" i="32" s="1"/>
  <c r="P10" i="32"/>
  <c r="M10" i="32" s="1"/>
  <c r="BA9" i="32"/>
  <c r="BB9" i="32" s="1"/>
  <c r="P9" i="32"/>
  <c r="M9" i="32" s="1"/>
  <c r="P58" i="31"/>
  <c r="M58" i="31" s="1"/>
  <c r="P57" i="31"/>
  <c r="M57" i="31" s="1"/>
  <c r="P56" i="31"/>
  <c r="P55" i="31"/>
  <c r="P54" i="31"/>
  <c r="P53" i="31"/>
  <c r="M53" i="31" s="1"/>
  <c r="P52" i="31"/>
  <c r="M52" i="31" s="1"/>
  <c r="P51" i="31"/>
  <c r="M51" i="31" s="1"/>
  <c r="P50" i="31"/>
  <c r="M50" i="31" s="1"/>
  <c r="P49" i="31"/>
  <c r="M49" i="31" s="1"/>
  <c r="P48" i="31"/>
  <c r="M48" i="31" s="1"/>
  <c r="P47" i="31"/>
  <c r="M47" i="31" s="1"/>
  <c r="P46" i="31"/>
  <c r="M46" i="31" s="1"/>
  <c r="P45" i="31"/>
  <c r="M45" i="31" s="1"/>
  <c r="P44" i="31"/>
  <c r="P43" i="31"/>
  <c r="P42" i="31"/>
  <c r="P41" i="31"/>
  <c r="M41" i="31" s="1"/>
  <c r="P40" i="31"/>
  <c r="M40" i="31" s="1"/>
  <c r="P39" i="31"/>
  <c r="M39" i="31" s="1"/>
  <c r="P38" i="31"/>
  <c r="M38" i="31" s="1"/>
  <c r="P37" i="31"/>
  <c r="M37" i="31" s="1"/>
  <c r="P36" i="31"/>
  <c r="M36" i="31" s="1"/>
  <c r="P35" i="31"/>
  <c r="M35" i="31" s="1"/>
  <c r="P34" i="31"/>
  <c r="M34" i="31" s="1"/>
  <c r="P33" i="31"/>
  <c r="M33" i="31" s="1"/>
  <c r="P32" i="31"/>
  <c r="P31" i="31"/>
  <c r="P30" i="31"/>
  <c r="P29" i="31"/>
  <c r="M29" i="31" s="1"/>
  <c r="P28" i="31"/>
  <c r="M28" i="31" s="1"/>
  <c r="P27" i="31"/>
  <c r="P26" i="31"/>
  <c r="P25" i="31"/>
  <c r="M25" i="31" s="1"/>
  <c r="P24" i="31"/>
  <c r="M24" i="31" s="1"/>
  <c r="P23" i="31"/>
  <c r="M23" i="31" s="1"/>
  <c r="P22" i="31"/>
  <c r="M22" i="31" s="1"/>
  <c r="P21" i="31"/>
  <c r="M21" i="31" s="1"/>
  <c r="P20" i="31"/>
  <c r="P19" i="31"/>
  <c r="M19" i="31" s="1"/>
  <c r="P18" i="31"/>
  <c r="M18" i="31" s="1"/>
  <c r="P17" i="31"/>
  <c r="M17" i="31" s="1"/>
  <c r="P16" i="31"/>
  <c r="M16" i="31" s="1"/>
  <c r="P15" i="31"/>
  <c r="P14" i="31"/>
  <c r="BA14" i="31"/>
  <c r="BB14" i="31" s="1"/>
  <c r="P13" i="31"/>
  <c r="M13" i="31" s="1"/>
  <c r="BA10" i="31"/>
  <c r="BB10" i="31" s="1"/>
  <c r="P12" i="31"/>
  <c r="M12" i="31" s="1"/>
  <c r="BA9" i="31"/>
  <c r="BB9" i="31" s="1"/>
  <c r="P11" i="31"/>
  <c r="M11" i="31" s="1"/>
  <c r="BA13" i="31"/>
  <c r="BB13" i="31" s="1"/>
  <c r="P10" i="31"/>
  <c r="M10" i="31" s="1"/>
  <c r="BA15" i="31"/>
  <c r="BB15" i="31" s="1"/>
  <c r="P9" i="31"/>
  <c r="M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/>
  <c r="P58" i="30"/>
  <c r="M58" i="30" s="1"/>
  <c r="N58" i="30" s="1"/>
  <c r="P59" i="30"/>
  <c r="M59" i="30" s="1"/>
  <c r="N59" i="30" s="1"/>
  <c r="P54" i="30"/>
  <c r="M54" i="30" s="1"/>
  <c r="N54" i="30" s="1"/>
  <c r="P55" i="30"/>
  <c r="M55" i="30" s="1"/>
  <c r="N55" i="30" s="1"/>
  <c r="P56" i="30"/>
  <c r="M56" i="30" s="1"/>
  <c r="N56" i="30" s="1"/>
  <c r="P51" i="30"/>
  <c r="M51" i="30" s="1"/>
  <c r="N51" i="30" s="1"/>
  <c r="P52" i="30"/>
  <c r="M52" i="30" s="1"/>
  <c r="N52" i="30" s="1"/>
  <c r="P53" i="30"/>
  <c r="M53" i="30" s="1"/>
  <c r="N53" i="30" s="1"/>
  <c r="P49" i="30"/>
  <c r="M49" i="30" s="1"/>
  <c r="N49" i="30" s="1"/>
  <c r="P50" i="30"/>
  <c r="M50" i="30" s="1"/>
  <c r="N50" i="30" s="1"/>
  <c r="P47" i="30"/>
  <c r="M47" i="30" s="1"/>
  <c r="N47" i="30" s="1"/>
  <c r="P48" i="30"/>
  <c r="M48" i="30" s="1"/>
  <c r="N48" i="30" s="1"/>
  <c r="P45" i="30"/>
  <c r="M45" i="30" s="1"/>
  <c r="N45" i="30" s="1"/>
  <c r="P46" i="30"/>
  <c r="M46" i="30" s="1"/>
  <c r="N46" i="30" s="1"/>
  <c r="P43" i="30"/>
  <c r="M43" i="30" s="1"/>
  <c r="N43" i="30" s="1"/>
  <c r="P44" i="30"/>
  <c r="M44" i="30" s="1"/>
  <c r="N44" i="30" s="1"/>
  <c r="P41" i="30"/>
  <c r="M41" i="30" s="1"/>
  <c r="N41" i="30" s="1"/>
  <c r="P42" i="30"/>
  <c r="M42" i="30" s="1"/>
  <c r="N42" i="30" s="1"/>
  <c r="P39" i="30"/>
  <c r="M39" i="30" s="1"/>
  <c r="N39" i="30" s="1"/>
  <c r="P40" i="30"/>
  <c r="M40" i="30" s="1"/>
  <c r="N40" i="30" s="1"/>
  <c r="P37" i="30"/>
  <c r="M37" i="30" s="1"/>
  <c r="N37" i="30" s="1"/>
  <c r="P38" i="30"/>
  <c r="M38" i="30" s="1"/>
  <c r="N38" i="30" s="1"/>
  <c r="P34" i="30"/>
  <c r="M34" i="30" s="1"/>
  <c r="N34" i="30" s="1"/>
  <c r="P35" i="30"/>
  <c r="M35" i="30" s="1"/>
  <c r="N35" i="30" s="1"/>
  <c r="P36" i="30"/>
  <c r="M36" i="30" s="1"/>
  <c r="N36" i="30" s="1"/>
  <c r="P31" i="30"/>
  <c r="M31" i="30" s="1"/>
  <c r="N31" i="30" s="1"/>
  <c r="P32" i="30"/>
  <c r="M32" i="30" s="1"/>
  <c r="N32" i="30" s="1"/>
  <c r="P33" i="30"/>
  <c r="M33" i="30" s="1"/>
  <c r="N33" i="30" s="1"/>
  <c r="P28" i="30"/>
  <c r="M28" i="30" s="1"/>
  <c r="N28" i="30" s="1"/>
  <c r="P29" i="30"/>
  <c r="M29" i="30" s="1"/>
  <c r="N29" i="30" s="1"/>
  <c r="P30" i="30"/>
  <c r="M30" i="30" s="1"/>
  <c r="N30" i="30" s="1"/>
  <c r="P23" i="30"/>
  <c r="M23" i="30" s="1"/>
  <c r="N23" i="30" s="1"/>
  <c r="P24" i="30"/>
  <c r="M24" i="30" s="1"/>
  <c r="N24" i="30" s="1"/>
  <c r="P25" i="30"/>
  <c r="M25" i="30" s="1"/>
  <c r="N25" i="30" s="1"/>
  <c r="P26" i="30"/>
  <c r="M26" i="30" s="1"/>
  <c r="N26" i="30" s="1"/>
  <c r="P27" i="30"/>
  <c r="M27" i="30" s="1"/>
  <c r="N27" i="30" s="1"/>
  <c r="P15" i="30"/>
  <c r="M15" i="30" s="1"/>
  <c r="N15" i="30" s="1"/>
  <c r="P16" i="30"/>
  <c r="M16" i="30" s="1"/>
  <c r="N16" i="30" s="1"/>
  <c r="P17" i="30"/>
  <c r="M17" i="30" s="1"/>
  <c r="N17" i="30" s="1"/>
  <c r="P18" i="30"/>
  <c r="M18" i="30" s="1"/>
  <c r="N18" i="30" s="1"/>
  <c r="P19" i="30"/>
  <c r="M19" i="30" s="1"/>
  <c r="N19" i="30" s="1"/>
  <c r="P20" i="30"/>
  <c r="M20" i="30" s="1"/>
  <c r="N20" i="30" s="1"/>
  <c r="P21" i="30"/>
  <c r="M21" i="30" s="1"/>
  <c r="N21" i="30" s="1"/>
  <c r="P22" i="30"/>
  <c r="M22" i="30" s="1"/>
  <c r="N22" i="30" s="1"/>
  <c r="P10" i="30"/>
  <c r="M10" i="30" s="1"/>
  <c r="N10" i="30" s="1"/>
  <c r="P11" i="30"/>
  <c r="M11" i="30" s="1"/>
  <c r="N11" i="30" s="1"/>
  <c r="P12" i="30"/>
  <c r="M12" i="30" s="1"/>
  <c r="N12" i="30" s="1"/>
  <c r="P13" i="30"/>
  <c r="M13" i="30" s="1"/>
  <c r="N13" i="30" s="1"/>
  <c r="P14" i="30"/>
  <c r="M14" i="30" s="1"/>
  <c r="N14" i="30" s="1"/>
  <c r="P9" i="30"/>
  <c r="M9" i="30" s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P16" i="16"/>
  <c r="M16" i="16" s="1"/>
  <c r="P17" i="16"/>
  <c r="M17" i="16" s="1"/>
  <c r="P18" i="16"/>
  <c r="M18" i="16" s="1"/>
  <c r="P19" i="16"/>
  <c r="M19" i="16" s="1"/>
  <c r="P20" i="16"/>
  <c r="M20" i="16" s="1"/>
  <c r="P25" i="16"/>
  <c r="M25" i="16" s="1"/>
  <c r="P26" i="16"/>
  <c r="M26" i="16" s="1"/>
  <c r="P27" i="16"/>
  <c r="M27" i="16" s="1"/>
  <c r="P28" i="16"/>
  <c r="M28" i="16" s="1"/>
  <c r="P29" i="16"/>
  <c r="M29" i="16" s="1"/>
  <c r="P30" i="16"/>
  <c r="M30" i="16" s="1"/>
  <c r="P31" i="16"/>
  <c r="M31" i="16" s="1"/>
  <c r="P32" i="16"/>
  <c r="M32" i="16" s="1"/>
  <c r="P35" i="16"/>
  <c r="M35" i="16" s="1"/>
  <c r="P40" i="16"/>
  <c r="M40" i="16" s="1"/>
  <c r="P41" i="16"/>
  <c r="M41" i="16" s="1"/>
  <c r="P42" i="16"/>
  <c r="M42" i="16" s="1"/>
  <c r="P43" i="16"/>
  <c r="M43" i="16" s="1"/>
  <c r="P44" i="16"/>
  <c r="M44" i="16" s="1"/>
  <c r="P47" i="16"/>
  <c r="M47" i="16" s="1"/>
  <c r="P65" i="16"/>
  <c r="M65" i="16" s="1"/>
  <c r="P66" i="16"/>
  <c r="M66" i="16" s="1"/>
  <c r="P67" i="16"/>
  <c r="M67" i="16" s="1"/>
  <c r="P68" i="16"/>
  <c r="M68" i="16" s="1"/>
  <c r="P70" i="16"/>
  <c r="M70" i="16" s="1"/>
  <c r="P71" i="16"/>
  <c r="M71" i="16" s="1"/>
  <c r="P74" i="16"/>
  <c r="M74" i="16" s="1"/>
  <c r="P75" i="16"/>
  <c r="M75" i="16" s="1"/>
  <c r="P76" i="16"/>
  <c r="M76" i="16" s="1"/>
  <c r="P77" i="16"/>
  <c r="M77" i="16" s="1"/>
  <c r="P78" i="16"/>
  <c r="M78" i="16" s="1"/>
  <c r="P79" i="16"/>
  <c r="M79" i="16" s="1"/>
  <c r="P80" i="16"/>
  <c r="M80" i="16" s="1"/>
  <c r="P14" i="16"/>
  <c r="M14" i="16" s="1"/>
  <c r="P22" i="16"/>
  <c r="M22" i="16" s="1"/>
  <c r="P23" i="16"/>
  <c r="M23" i="16" s="1"/>
  <c r="P24" i="16"/>
  <c r="M24" i="16" s="1"/>
  <c r="P36" i="16"/>
  <c r="M36" i="16" s="1"/>
  <c r="P37" i="16"/>
  <c r="M37" i="16" s="1"/>
  <c r="P38" i="16"/>
  <c r="M38" i="16" s="1"/>
  <c r="P39" i="16"/>
  <c r="M39" i="16" s="1"/>
  <c r="P49" i="16"/>
  <c r="M49" i="16" s="1"/>
  <c r="P50" i="16"/>
  <c r="M50" i="16" s="1"/>
  <c r="P51" i="16"/>
  <c r="M51" i="16" s="1"/>
  <c r="P52" i="16"/>
  <c r="M52" i="16" s="1"/>
  <c r="P53" i="16"/>
  <c r="M53" i="16" s="1"/>
  <c r="P55" i="16"/>
  <c r="M55" i="16" s="1"/>
  <c r="P56" i="16"/>
  <c r="M56" i="16" s="1"/>
  <c r="P57" i="16"/>
  <c r="M57" i="16" s="1"/>
  <c r="P58" i="16"/>
  <c r="M58" i="16" s="1"/>
  <c r="P59" i="16"/>
  <c r="M59" i="16" s="1"/>
  <c r="P60" i="16"/>
  <c r="M60" i="16" s="1"/>
  <c r="P61" i="16"/>
  <c r="M61" i="16" s="1"/>
  <c r="P62" i="16"/>
  <c r="M62" i="16" s="1"/>
  <c r="P63" i="16"/>
  <c r="M63" i="16" s="1"/>
  <c r="P69" i="16"/>
  <c r="M69" i="16" s="1"/>
  <c r="P81" i="16"/>
  <c r="M81" i="16" s="1"/>
  <c r="P82" i="16"/>
  <c r="P64" i="16"/>
  <c r="P54" i="16"/>
  <c r="M54" i="16" s="1"/>
  <c r="C76" i="16"/>
  <c r="D76" i="16" s="1"/>
  <c r="P9" i="16"/>
  <c r="P10" i="16"/>
  <c r="M10" i="16" s="1"/>
  <c r="P12" i="16"/>
  <c r="M12" i="16" s="1"/>
  <c r="P13" i="16"/>
  <c r="M13" i="16" s="1"/>
  <c r="P21" i="16"/>
  <c r="M21" i="16" s="1"/>
  <c r="P33" i="16"/>
  <c r="M33" i="16" s="1"/>
  <c r="P34" i="16"/>
  <c r="M34" i="16" s="1"/>
  <c r="P45" i="16"/>
  <c r="M45" i="16" s="1"/>
  <c r="P46" i="16"/>
  <c r="M46" i="16" s="1"/>
  <c r="P48" i="16"/>
  <c r="M48" i="16" s="1"/>
  <c r="P73" i="16"/>
  <c r="M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/>
  <c r="P11" i="12"/>
  <c r="M11" i="12" s="1"/>
  <c r="N11" i="12" s="1"/>
  <c r="P12" i="12"/>
  <c r="M12" i="12" s="1"/>
  <c r="N12" i="12" s="1"/>
  <c r="P13" i="12"/>
  <c r="M13" i="12" s="1"/>
  <c r="N13" i="12" s="1"/>
  <c r="P14" i="12"/>
  <c r="M14" i="12" s="1"/>
  <c r="N14" i="12" s="1"/>
  <c r="P15" i="12"/>
  <c r="M15" i="12" s="1"/>
  <c r="N15" i="12" s="1"/>
  <c r="P16" i="12"/>
  <c r="M16" i="12" s="1"/>
  <c r="N16" i="12" s="1"/>
  <c r="P17" i="12"/>
  <c r="M17" i="12" s="1"/>
  <c r="N17" i="12" s="1"/>
  <c r="P18" i="12"/>
  <c r="M18" i="12" s="1"/>
  <c r="N18" i="12" s="1"/>
  <c r="P19" i="12"/>
  <c r="M19" i="12" s="1"/>
  <c r="N19" i="12" s="1"/>
  <c r="P20" i="12"/>
  <c r="M20" i="12" s="1"/>
  <c r="N20" i="12" s="1"/>
  <c r="P21" i="12"/>
  <c r="M21" i="12" s="1"/>
  <c r="N21" i="12" s="1"/>
  <c r="P22" i="12"/>
  <c r="M22" i="12" s="1"/>
  <c r="N22" i="12" s="1"/>
  <c r="P23" i="12"/>
  <c r="M23" i="12" s="1"/>
  <c r="N23" i="12" s="1"/>
  <c r="P24" i="12"/>
  <c r="M24" i="12" s="1"/>
  <c r="N24" i="12" s="1"/>
  <c r="P25" i="12"/>
  <c r="M25" i="12" s="1"/>
  <c r="N25" i="12" s="1"/>
  <c r="P26" i="12"/>
  <c r="M26" i="12" s="1"/>
  <c r="N26" i="12" s="1"/>
  <c r="P27" i="12"/>
  <c r="M27" i="12" s="1"/>
  <c r="N27" i="12" s="1"/>
  <c r="P28" i="12"/>
  <c r="M28" i="12" s="1"/>
  <c r="N28" i="12" s="1"/>
  <c r="P29" i="12"/>
  <c r="M29" i="12" s="1"/>
  <c r="N29" i="12" s="1"/>
  <c r="P30" i="12"/>
  <c r="M30" i="12" s="1"/>
  <c r="N30" i="12" s="1"/>
  <c r="P31" i="12"/>
  <c r="M31" i="12" s="1"/>
  <c r="N31" i="12" s="1"/>
  <c r="P32" i="12"/>
  <c r="M32" i="12" s="1"/>
  <c r="N32" i="12" s="1"/>
  <c r="P33" i="12"/>
  <c r="M33" i="12" s="1"/>
  <c r="N33" i="12" s="1"/>
  <c r="P34" i="12"/>
  <c r="M34" i="12" s="1"/>
  <c r="N34" i="12" s="1"/>
  <c r="P35" i="12"/>
  <c r="M35" i="12" s="1"/>
  <c r="N35" i="12" s="1"/>
  <c r="P36" i="12"/>
  <c r="M36" i="12" s="1"/>
  <c r="N36" i="12" s="1"/>
  <c r="P37" i="12"/>
  <c r="M37" i="12" s="1"/>
  <c r="N37" i="12" s="1"/>
  <c r="P38" i="12"/>
  <c r="M38" i="12" s="1"/>
  <c r="N38" i="12" s="1"/>
  <c r="P39" i="12"/>
  <c r="M39" i="12" s="1"/>
  <c r="N39" i="12" s="1"/>
  <c r="P40" i="12"/>
  <c r="M40" i="12" s="1"/>
  <c r="N40" i="12" s="1"/>
  <c r="P41" i="12"/>
  <c r="M41" i="12" s="1"/>
  <c r="N41" i="12" s="1"/>
  <c r="P42" i="12"/>
  <c r="M42" i="12" s="1"/>
  <c r="N42" i="12" s="1"/>
  <c r="P43" i="12"/>
  <c r="M43" i="12" s="1"/>
  <c r="N43" i="12" s="1"/>
  <c r="P44" i="12"/>
  <c r="M44" i="12" s="1"/>
  <c r="N44" i="12" s="1"/>
  <c r="P45" i="12"/>
  <c r="M45" i="12" s="1"/>
  <c r="N45" i="12" s="1"/>
  <c r="P46" i="12"/>
  <c r="M46" i="12" s="1"/>
  <c r="N46" i="12" s="1"/>
  <c r="P47" i="12"/>
  <c r="M47" i="12" s="1"/>
  <c r="N47" i="12" s="1"/>
  <c r="P48" i="12"/>
  <c r="M48" i="12" s="1"/>
  <c r="N48" i="12" s="1"/>
  <c r="P49" i="12"/>
  <c r="M49" i="12" s="1"/>
  <c r="N49" i="12" s="1"/>
  <c r="P50" i="12"/>
  <c r="M50" i="12" s="1"/>
  <c r="N50" i="12" s="1"/>
  <c r="P51" i="12"/>
  <c r="M51" i="12" s="1"/>
  <c r="N51" i="12" s="1"/>
  <c r="P52" i="12"/>
  <c r="M52" i="12" s="1"/>
  <c r="N52" i="12" s="1"/>
  <c r="P53" i="12"/>
  <c r="M53" i="12" s="1"/>
  <c r="N53" i="12" s="1"/>
  <c r="P54" i="12"/>
  <c r="M54" i="12" s="1"/>
  <c r="N54" i="12" s="1"/>
  <c r="P55" i="12"/>
  <c r="M55" i="12" s="1"/>
  <c r="N55" i="12" s="1"/>
  <c r="P56" i="12"/>
  <c r="M56" i="12" s="1"/>
  <c r="N56" i="12" s="1"/>
  <c r="P57" i="12"/>
  <c r="M57" i="12" s="1"/>
  <c r="N57" i="12" s="1"/>
  <c r="P58" i="12"/>
  <c r="M58" i="12" s="1"/>
  <c r="N58" i="12" s="1"/>
  <c r="P59" i="12"/>
  <c r="M59" i="12" s="1"/>
  <c r="N59" i="12" s="1"/>
  <c r="P60" i="12"/>
  <c r="M60" i="12" s="1"/>
  <c r="N60" i="12" s="1"/>
  <c r="P61" i="12"/>
  <c r="M61" i="12" s="1"/>
  <c r="N61" i="12" s="1"/>
  <c r="P62" i="12"/>
  <c r="M62" i="12" s="1"/>
  <c r="N62" i="12" s="1"/>
  <c r="P63" i="12"/>
  <c r="M63" i="12" s="1"/>
  <c r="N63" i="12" s="1"/>
  <c r="P64" i="12"/>
  <c r="M64" i="12" s="1"/>
  <c r="N64" i="12" s="1"/>
  <c r="P65" i="12"/>
  <c r="M65" i="12" s="1"/>
  <c r="N65" i="12" s="1"/>
  <c r="P66" i="12"/>
  <c r="M66" i="12" s="1"/>
  <c r="N66" i="12" s="1"/>
  <c r="P67" i="12"/>
  <c r="M67" i="12" s="1"/>
  <c r="N67" i="12" s="1"/>
  <c r="P68" i="12"/>
  <c r="M68" i="12" s="1"/>
  <c r="N68" i="12" s="1"/>
  <c r="P69" i="12"/>
  <c r="M69" i="12" s="1"/>
  <c r="N69" i="12" s="1"/>
  <c r="P70" i="12"/>
  <c r="M70" i="12" s="1"/>
  <c r="N70" i="12" s="1"/>
  <c r="P71" i="12"/>
  <c r="M71" i="12" s="1"/>
  <c r="N71" i="12" s="1"/>
  <c r="P72" i="12"/>
  <c r="M72" i="12" s="1"/>
  <c r="N72" i="12" s="1"/>
  <c r="P73" i="12"/>
  <c r="M73" i="12" s="1"/>
  <c r="N73" i="12" s="1"/>
  <c r="P74" i="12"/>
  <c r="M74" i="12" s="1"/>
  <c r="N74" i="12" s="1"/>
  <c r="P75" i="12"/>
  <c r="M75" i="12" s="1"/>
  <c r="N75" i="12" s="1"/>
  <c r="P76" i="12"/>
  <c r="M76" i="12" s="1"/>
  <c r="N76" i="12" s="1"/>
  <c r="P77" i="12"/>
  <c r="M77" i="12" s="1"/>
  <c r="N77" i="12" s="1"/>
  <c r="P78" i="12"/>
  <c r="M78" i="12" s="1"/>
  <c r="N78" i="12" s="1"/>
  <c r="P9" i="12"/>
  <c r="M9" i="12" s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/>
  <c r="P11" i="13"/>
  <c r="M11" i="13" s="1"/>
  <c r="N11" i="13" s="1"/>
  <c r="P12" i="13"/>
  <c r="M12" i="13" s="1"/>
  <c r="N12" i="13" s="1"/>
  <c r="P13" i="13"/>
  <c r="M13" i="13" s="1"/>
  <c r="N13" i="13" s="1"/>
  <c r="P14" i="13"/>
  <c r="M14" i="13" s="1"/>
  <c r="N14" i="13" s="1"/>
  <c r="P15" i="13"/>
  <c r="P16" i="13"/>
  <c r="M16" i="13" s="1"/>
  <c r="N16" i="13" s="1"/>
  <c r="P17" i="13"/>
  <c r="P18" i="13"/>
  <c r="M18" i="13" s="1"/>
  <c r="N18" i="13" s="1"/>
  <c r="P19" i="13"/>
  <c r="M19" i="13" s="1"/>
  <c r="N19" i="13" s="1"/>
  <c r="P20" i="13"/>
  <c r="M20" i="13" s="1"/>
  <c r="N20" i="13" s="1"/>
  <c r="P21" i="13"/>
  <c r="M21" i="13" s="1"/>
  <c r="N21" i="13" s="1"/>
  <c r="P22" i="13"/>
  <c r="M22" i="13" s="1"/>
  <c r="N22" i="13" s="1"/>
  <c r="P23" i="13"/>
  <c r="M23" i="13" s="1"/>
  <c r="N23" i="13" s="1"/>
  <c r="P24" i="13"/>
  <c r="M24" i="13" s="1"/>
  <c r="N24" i="13" s="1"/>
  <c r="P25" i="13"/>
  <c r="M25" i="13" s="1"/>
  <c r="N25" i="13" s="1"/>
  <c r="P26" i="13"/>
  <c r="M26" i="13" s="1"/>
  <c r="N26" i="13" s="1"/>
  <c r="P27" i="13"/>
  <c r="M27" i="13" s="1"/>
  <c r="N27" i="13" s="1"/>
  <c r="P28" i="13"/>
  <c r="M28" i="13" s="1"/>
  <c r="N28" i="13" s="1"/>
  <c r="P29" i="13"/>
  <c r="M29" i="13" s="1"/>
  <c r="N29" i="13" s="1"/>
  <c r="P30" i="13"/>
  <c r="M30" i="13" s="1"/>
  <c r="N30" i="13" s="1"/>
  <c r="P31" i="13"/>
  <c r="M31" i="13" s="1"/>
  <c r="N31" i="13" s="1"/>
  <c r="P32" i="13"/>
  <c r="M32" i="13" s="1"/>
  <c r="N32" i="13" s="1"/>
  <c r="P33" i="13"/>
  <c r="M33" i="13" s="1"/>
  <c r="N33" i="13" s="1"/>
  <c r="P34" i="13"/>
  <c r="M34" i="13" s="1"/>
  <c r="N34" i="13" s="1"/>
  <c r="P35" i="13"/>
  <c r="M35" i="13" s="1"/>
  <c r="N35" i="13" s="1"/>
  <c r="P36" i="13"/>
  <c r="M36" i="13" s="1"/>
  <c r="N36" i="13" s="1"/>
  <c r="P37" i="13"/>
  <c r="M37" i="13" s="1"/>
  <c r="N37" i="13" s="1"/>
  <c r="P38" i="13"/>
  <c r="M38" i="13" s="1"/>
  <c r="N38" i="13" s="1"/>
  <c r="P39" i="13"/>
  <c r="M39" i="13" s="1"/>
  <c r="N39" i="13" s="1"/>
  <c r="P40" i="13"/>
  <c r="M40" i="13" s="1"/>
  <c r="N40" i="13" s="1"/>
  <c r="P41" i="13"/>
  <c r="M41" i="13" s="1"/>
  <c r="N41" i="13" s="1"/>
  <c r="P42" i="13"/>
  <c r="M42" i="13" s="1"/>
  <c r="N42" i="13" s="1"/>
  <c r="P43" i="13"/>
  <c r="M43" i="13" s="1"/>
  <c r="N43" i="13" s="1"/>
  <c r="P44" i="13"/>
  <c r="M44" i="13" s="1"/>
  <c r="N44" i="13" s="1"/>
  <c r="P45" i="13"/>
  <c r="M45" i="13" s="1"/>
  <c r="N45" i="13" s="1"/>
  <c r="P46" i="13"/>
  <c r="M46" i="13" s="1"/>
  <c r="N46" i="13" s="1"/>
  <c r="P47" i="13"/>
  <c r="P48" i="13"/>
  <c r="M48" i="13" s="1"/>
  <c r="N48" i="13" s="1"/>
  <c r="P49" i="13"/>
  <c r="P50" i="13"/>
  <c r="M50" i="13" s="1"/>
  <c r="N50" i="13" s="1"/>
  <c r="P51" i="13"/>
  <c r="M51" i="13" s="1"/>
  <c r="N51" i="13" s="1"/>
  <c r="P52" i="13"/>
  <c r="M52" i="13" s="1"/>
  <c r="N52" i="13" s="1"/>
  <c r="P53" i="13"/>
  <c r="M53" i="13" s="1"/>
  <c r="N53" i="13" s="1"/>
  <c r="P54" i="13"/>
  <c r="M54" i="13" s="1"/>
  <c r="N54" i="13" s="1"/>
  <c r="P55" i="13"/>
  <c r="M55" i="13" s="1"/>
  <c r="N55" i="13" s="1"/>
  <c r="P56" i="13"/>
  <c r="M56" i="13" s="1"/>
  <c r="N56" i="13" s="1"/>
  <c r="P57" i="13"/>
  <c r="M57" i="13" s="1"/>
  <c r="N57" i="13" s="1"/>
  <c r="P58" i="13"/>
  <c r="M58" i="13" s="1"/>
  <c r="N58" i="13" s="1"/>
  <c r="P59" i="13"/>
  <c r="M59" i="13" s="1"/>
  <c r="N59" i="13" s="1"/>
  <c r="P60" i="13"/>
  <c r="M60" i="13" s="1"/>
  <c r="N60" i="13" s="1"/>
  <c r="P61" i="13"/>
  <c r="M61" i="13" s="1"/>
  <c r="N61" i="13" s="1"/>
  <c r="P62" i="13"/>
  <c r="M62" i="13" s="1"/>
  <c r="N62" i="13" s="1"/>
  <c r="P63" i="13"/>
  <c r="M63" i="13" s="1"/>
  <c r="N63" i="13" s="1"/>
  <c r="P64" i="13"/>
  <c r="M64" i="13" s="1"/>
  <c r="N64" i="13" s="1"/>
  <c r="P65" i="13"/>
  <c r="M65" i="13" s="1"/>
  <c r="N65" i="13" s="1"/>
  <c r="P66" i="13"/>
  <c r="M66" i="13" s="1"/>
  <c r="N66" i="13" s="1"/>
  <c r="P67" i="13"/>
  <c r="M67" i="13" s="1"/>
  <c r="N67" i="13" s="1"/>
  <c r="P68" i="13"/>
  <c r="M68" i="13" s="1"/>
  <c r="N68" i="13" s="1"/>
  <c r="P69" i="13"/>
  <c r="M69" i="13" s="1"/>
  <c r="N69" i="13" s="1"/>
  <c r="P70" i="13"/>
  <c r="M70" i="13" s="1"/>
  <c r="N70" i="13" s="1"/>
  <c r="P71" i="13"/>
  <c r="M71" i="13" s="1"/>
  <c r="N71" i="13" s="1"/>
  <c r="P72" i="13"/>
  <c r="M72" i="13" s="1"/>
  <c r="N72" i="13" s="1"/>
  <c r="P73" i="13"/>
  <c r="M73" i="13" s="1"/>
  <c r="N73" i="13" s="1"/>
  <c r="P74" i="13"/>
  <c r="M74" i="13" s="1"/>
  <c r="N74" i="13" s="1"/>
  <c r="P75" i="13"/>
  <c r="M75" i="13" s="1"/>
  <c r="N75" i="13" s="1"/>
  <c r="P76" i="13"/>
  <c r="M76" i="13" s="1"/>
  <c r="N76" i="13" s="1"/>
  <c r="P77" i="13"/>
  <c r="M77" i="13" s="1"/>
  <c r="N77" i="13" s="1"/>
  <c r="P78" i="13"/>
  <c r="M78" i="13" s="1"/>
  <c r="N78" i="13" s="1"/>
  <c r="P79" i="13"/>
  <c r="M79" i="13" s="1"/>
  <c r="N79" i="13" s="1"/>
  <c r="P80" i="13"/>
  <c r="M80" i="13" s="1"/>
  <c r="N80" i="13" s="1"/>
  <c r="P81" i="13"/>
  <c r="M81" i="13" s="1"/>
  <c r="N81" i="13" s="1"/>
  <c r="P82" i="13"/>
  <c r="M82" i="13" s="1"/>
  <c r="N82" i="13" s="1"/>
  <c r="P83" i="13"/>
  <c r="M83" i="13" s="1"/>
  <c r="N83" i="13" s="1"/>
  <c r="P84" i="13"/>
  <c r="M84" i="13" s="1"/>
  <c r="N84" i="13" s="1"/>
  <c r="P85" i="13"/>
  <c r="M85" i="13" s="1"/>
  <c r="N85" i="13" s="1"/>
  <c r="P9" i="13"/>
  <c r="M9" i="13" s="1"/>
  <c r="M15" i="13"/>
  <c r="N15" i="13" s="1"/>
  <c r="M17" i="13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/>
  <c r="B75" i="13"/>
  <c r="C75" i="13"/>
  <c r="D75" i="13" s="1"/>
  <c r="M49" i="13"/>
  <c r="N49" i="13" s="1"/>
  <c r="P9" i="15"/>
  <c r="M9" i="15" s="1"/>
  <c r="P10" i="15"/>
  <c r="M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P20" i="15"/>
  <c r="M20" i="15" s="1"/>
  <c r="P21" i="15"/>
  <c r="M21" i="15" s="1"/>
  <c r="P22" i="15"/>
  <c r="M22" i="15" s="1"/>
  <c r="P23" i="15"/>
  <c r="M23" i="15" s="1"/>
  <c r="P24" i="15"/>
  <c r="M24" i="15" s="1"/>
  <c r="P25" i="15"/>
  <c r="M25" i="15" s="1"/>
  <c r="P26" i="15"/>
  <c r="M26" i="15" s="1"/>
  <c r="P27" i="15"/>
  <c r="M27" i="15" s="1"/>
  <c r="P28" i="15"/>
  <c r="M28" i="15" s="1"/>
  <c r="P29" i="15"/>
  <c r="M29" i="15" s="1"/>
  <c r="P30" i="15"/>
  <c r="M30" i="15" s="1"/>
  <c r="P31" i="15"/>
  <c r="M31" i="15" s="1"/>
  <c r="P32" i="15"/>
  <c r="M32" i="15" s="1"/>
  <c r="P33" i="15"/>
  <c r="M33" i="15" s="1"/>
  <c r="P34" i="15"/>
  <c r="M34" i="15" s="1"/>
  <c r="P35" i="15"/>
  <c r="M35" i="15" s="1"/>
  <c r="P36" i="15"/>
  <c r="M36" i="15" s="1"/>
  <c r="P37" i="15"/>
  <c r="M37" i="15" s="1"/>
  <c r="P38" i="15"/>
  <c r="P39" i="15"/>
  <c r="P40" i="15"/>
  <c r="P41" i="15"/>
  <c r="P42" i="15"/>
  <c r="M42" i="15" s="1"/>
  <c r="P43" i="15"/>
  <c r="M43" i="15" s="1"/>
  <c r="P44" i="15"/>
  <c r="M44" i="15" s="1"/>
  <c r="P45" i="15"/>
  <c r="M45" i="15" s="1"/>
  <c r="P46" i="15"/>
  <c r="M46" i="15" s="1"/>
  <c r="P47" i="15"/>
  <c r="M47" i="15" s="1"/>
  <c r="P48" i="15"/>
  <c r="M48" i="15" s="1"/>
  <c r="P49" i="15"/>
  <c r="M49" i="15" s="1"/>
  <c r="P50" i="15"/>
  <c r="M50" i="15" s="1"/>
  <c r="P51" i="15"/>
  <c r="M51" i="15" s="1"/>
  <c r="P52" i="15"/>
  <c r="M52" i="15" s="1"/>
  <c r="P53" i="15"/>
  <c r="M53" i="15" s="1"/>
  <c r="P54" i="15"/>
  <c r="M54" i="15" s="1"/>
  <c r="P55" i="15"/>
  <c r="M55" i="15" s="1"/>
  <c r="P56" i="15"/>
  <c r="M56" i="15" s="1"/>
  <c r="P57" i="15"/>
  <c r="M57" i="15" s="1"/>
  <c r="P58" i="15"/>
  <c r="M58" i="15" s="1"/>
  <c r="P59" i="15"/>
  <c r="M59" i="15" s="1"/>
  <c r="P60" i="15"/>
  <c r="M60" i="15" s="1"/>
  <c r="P61" i="15"/>
  <c r="M61" i="15" s="1"/>
  <c r="P62" i="15"/>
  <c r="P63" i="15"/>
  <c r="P64" i="15"/>
  <c r="P65" i="15"/>
  <c r="P66" i="15"/>
  <c r="M66" i="15" s="1"/>
  <c r="P67" i="15"/>
  <c r="M67" i="15" s="1"/>
  <c r="P68" i="15"/>
  <c r="M68" i="15" s="1"/>
  <c r="P69" i="15"/>
  <c r="M69" i="15" s="1"/>
  <c r="P70" i="15"/>
  <c r="M70" i="15" s="1"/>
  <c r="P71" i="15"/>
  <c r="M71" i="15" s="1"/>
  <c r="P72" i="15"/>
  <c r="M72" i="15" s="1"/>
  <c r="P73" i="15"/>
  <c r="M73" i="15" s="1"/>
  <c r="P74" i="15"/>
  <c r="M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N9" i="13" l="1"/>
  <c r="M15" i="15"/>
  <c r="M14" i="15"/>
  <c r="M16" i="15"/>
  <c r="M17" i="15"/>
  <c r="M18" i="15"/>
  <c r="M38" i="15"/>
  <c r="M39" i="15"/>
  <c r="M40" i="15"/>
  <c r="M41" i="15"/>
  <c r="M62" i="15"/>
  <c r="M63" i="15"/>
  <c r="N63" i="15" s="1"/>
  <c r="M64" i="15"/>
  <c r="M65" i="15"/>
  <c r="N65" i="15" s="1"/>
  <c r="O50" i="17"/>
  <c r="E43" i="17"/>
  <c r="E42" i="17"/>
  <c r="E37" i="17"/>
  <c r="O55" i="17" s="1"/>
  <c r="E15" i="17"/>
  <c r="E16" i="17"/>
  <c r="E33" i="17"/>
  <c r="E34" i="17"/>
  <c r="E36" i="17"/>
  <c r="O54" i="17" s="1"/>
  <c r="E35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/>
  <c r="M28" i="32"/>
  <c r="N28" i="32" s="1"/>
  <c r="M40" i="32"/>
  <c r="N40" i="32" s="1"/>
  <c r="M52" i="32"/>
  <c r="N52" i="32" s="1"/>
  <c r="M68" i="32"/>
  <c r="N68" i="32" s="1"/>
  <c r="M18" i="32"/>
  <c r="N18" i="32" s="1"/>
  <c r="M29" i="32"/>
  <c r="N29" i="32" s="1"/>
  <c r="M41" i="32"/>
  <c r="N41" i="32" s="1"/>
  <c r="M53" i="32"/>
  <c r="N53" i="32" s="1"/>
  <c r="M67" i="32"/>
  <c r="N67" i="32" s="1"/>
  <c r="M19" i="32"/>
  <c r="N19" i="32" s="1"/>
  <c r="M30" i="32"/>
  <c r="N30" i="32" s="1"/>
  <c r="M42" i="32"/>
  <c r="N42" i="32" s="1"/>
  <c r="M54" i="32"/>
  <c r="N54" i="32" s="1"/>
  <c r="M78" i="32"/>
  <c r="N78" i="32" s="1"/>
  <c r="M66" i="32"/>
  <c r="N66" i="32" s="1"/>
  <c r="M20" i="32"/>
  <c r="N20" i="32" s="1"/>
  <c r="M31" i="32"/>
  <c r="N31" i="32" s="1"/>
  <c r="M43" i="32"/>
  <c r="N43" i="32" s="1"/>
  <c r="M55" i="32"/>
  <c r="N55" i="32" s="1"/>
  <c r="M77" i="32"/>
  <c r="N77" i="32" s="1"/>
  <c r="M65" i="32"/>
  <c r="N65" i="32" s="1"/>
  <c r="M32" i="32"/>
  <c r="N32" i="32" s="1"/>
  <c r="M44" i="32"/>
  <c r="N44" i="32" s="1"/>
  <c r="M56" i="32"/>
  <c r="N56" i="32" s="1"/>
  <c r="M76" i="32"/>
  <c r="N76" i="32" s="1"/>
  <c r="M64" i="32"/>
  <c r="N64" i="32" s="1"/>
  <c r="M12" i="32"/>
  <c r="M75" i="32"/>
  <c r="N75" i="32" s="1"/>
  <c r="M63" i="32"/>
  <c r="N63" i="32" s="1"/>
  <c r="M34" i="32"/>
  <c r="N34" i="32" s="1"/>
  <c r="M46" i="32"/>
  <c r="N46" i="32" s="1"/>
  <c r="M58" i="32"/>
  <c r="N58" i="32" s="1"/>
  <c r="M74" i="32"/>
  <c r="N74" i="32" s="1"/>
  <c r="M62" i="32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/>
  <c r="M75" i="31"/>
  <c r="N75" i="31" s="1"/>
  <c r="M63" i="31"/>
  <c r="N63" i="31" s="1"/>
  <c r="M20" i="31"/>
  <c r="N20" i="31" s="1"/>
  <c r="M42" i="31"/>
  <c r="N42" i="31" s="1"/>
  <c r="M54" i="31"/>
  <c r="N54" i="31" s="1"/>
  <c r="M74" i="31"/>
  <c r="N74" i="31" s="1"/>
  <c r="M62" i="31"/>
  <c r="N62" i="31" s="1"/>
  <c r="M71" i="31"/>
  <c r="N71" i="31" s="1"/>
  <c r="M59" i="31"/>
  <c r="N59" i="31" s="1"/>
  <c r="M31" i="31"/>
  <c r="N31" i="31" s="1"/>
  <c r="M43" i="31"/>
  <c r="N43" i="31" s="1"/>
  <c r="M55" i="31"/>
  <c r="N55" i="31" s="1"/>
  <c r="M32" i="31"/>
  <c r="N32" i="31" s="1"/>
  <c r="M44" i="31"/>
  <c r="N44" i="31" s="1"/>
  <c r="M56" i="31"/>
  <c r="N56" i="31" s="1"/>
  <c r="M14" i="31"/>
  <c r="M82" i="31"/>
  <c r="N82" i="31" s="1"/>
  <c r="M70" i="31"/>
  <c r="N70" i="31" s="1"/>
  <c r="C27" i="31"/>
  <c r="D27" i="31" s="1"/>
  <c r="M26" i="31"/>
  <c r="N26" i="31" s="1"/>
  <c r="M80" i="31"/>
  <c r="N80" i="31" s="1"/>
  <c r="M68" i="31"/>
  <c r="N68" i="31" s="1"/>
  <c r="M15" i="31"/>
  <c r="N15" i="31" s="1"/>
  <c r="M27" i="31"/>
  <c r="N27" i="31" s="1"/>
  <c r="M79" i="31"/>
  <c r="N79" i="31" s="1"/>
  <c r="M67" i="3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M64" i="16"/>
  <c r="M82" i="16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P9" i="14"/>
  <c r="M9" i="14" s="1"/>
  <c r="P10" i="14"/>
  <c r="M10" i="14" s="1"/>
  <c r="P11" i="14"/>
  <c r="M11" i="14" s="1"/>
  <c r="P12" i="14"/>
  <c r="M12" i="14" s="1"/>
  <c r="P13" i="14"/>
  <c r="M13" i="14" s="1"/>
  <c r="P14" i="14"/>
  <c r="M14" i="14" s="1"/>
  <c r="P15" i="14"/>
  <c r="M15" i="14" s="1"/>
  <c r="P16" i="14"/>
  <c r="M16" i="14" s="1"/>
  <c r="P17" i="14"/>
  <c r="M17" i="14" s="1"/>
  <c r="P18" i="14"/>
  <c r="P19" i="14"/>
  <c r="M19" i="14" s="1"/>
  <c r="P20" i="14"/>
  <c r="M20" i="14" s="1"/>
  <c r="P21" i="14"/>
  <c r="M21" i="14" s="1"/>
  <c r="P22" i="14"/>
  <c r="M22" i="14" s="1"/>
  <c r="P23" i="14"/>
  <c r="M23" i="14" s="1"/>
  <c r="P24" i="14"/>
  <c r="M24" i="14" s="1"/>
  <c r="P25" i="14"/>
  <c r="M25" i="14" s="1"/>
  <c r="P26" i="14"/>
  <c r="M26" i="14" s="1"/>
  <c r="P27" i="14"/>
  <c r="M27" i="14" s="1"/>
  <c r="P28" i="14"/>
  <c r="M28" i="14" s="1"/>
  <c r="P29" i="14"/>
  <c r="M29" i="14" s="1"/>
  <c r="P30" i="14"/>
  <c r="M30" i="14" s="1"/>
  <c r="P31" i="14"/>
  <c r="M31" i="14" s="1"/>
  <c r="P32" i="14"/>
  <c r="M32" i="14" s="1"/>
  <c r="P33" i="14"/>
  <c r="M33" i="14" s="1"/>
  <c r="P34" i="14"/>
  <c r="M34" i="14" s="1"/>
  <c r="P35" i="14"/>
  <c r="M35" i="14" s="1"/>
  <c r="P36" i="14"/>
  <c r="M36" i="14" s="1"/>
  <c r="P37" i="14"/>
  <c r="M37" i="14" s="1"/>
  <c r="P38" i="14"/>
  <c r="M38" i="14" s="1"/>
  <c r="P39" i="14"/>
  <c r="M39" i="14" s="1"/>
  <c r="P40" i="14"/>
  <c r="P41" i="14"/>
  <c r="M41" i="14" s="1"/>
  <c r="P42" i="14"/>
  <c r="M42" i="14" s="1"/>
  <c r="P43" i="14"/>
  <c r="M43" i="14" s="1"/>
  <c r="P44" i="14"/>
  <c r="P45" i="14"/>
  <c r="P46" i="14"/>
  <c r="M46" i="14" s="1"/>
  <c r="P47" i="14"/>
  <c r="M47" i="14" s="1"/>
  <c r="P48" i="14"/>
  <c r="M48" i="14" s="1"/>
  <c r="P49" i="14"/>
  <c r="M49" i="14" s="1"/>
  <c r="P50" i="14"/>
  <c r="M50" i="14" s="1"/>
  <c r="P51" i="14"/>
  <c r="M51" i="14" s="1"/>
  <c r="P52" i="14"/>
  <c r="M52" i="14" s="1"/>
  <c r="P53" i="14"/>
  <c r="M53" i="14" s="1"/>
  <c r="P54" i="14"/>
  <c r="M54" i="14" s="1"/>
  <c r="P55" i="14"/>
  <c r="P56" i="14"/>
  <c r="M56" i="14" s="1"/>
  <c r="P57" i="14"/>
  <c r="M57" i="14" s="1"/>
  <c r="P58" i="14"/>
  <c r="M58" i="14" s="1"/>
  <c r="P59" i="14"/>
  <c r="M59" i="14" s="1"/>
  <c r="P60" i="14"/>
  <c r="M60" i="14" s="1"/>
  <c r="P61" i="14"/>
  <c r="M61" i="14" s="1"/>
  <c r="P62" i="14"/>
  <c r="M62" i="14" s="1"/>
  <c r="P63" i="14"/>
  <c r="M63" i="14" s="1"/>
  <c r="P64" i="14"/>
  <c r="M64" i="14" s="1"/>
  <c r="P65" i="14"/>
  <c r="M65" i="14" s="1"/>
  <c r="P66" i="14"/>
  <c r="M66" i="14" s="1"/>
  <c r="P67" i="14"/>
  <c r="M67" i="14" s="1"/>
  <c r="P68" i="14"/>
  <c r="M68" i="14" s="1"/>
  <c r="P69" i="14"/>
  <c r="M69" i="14" s="1"/>
  <c r="P70" i="14"/>
  <c r="M70" i="14" s="1"/>
  <c r="P71" i="14"/>
  <c r="M71" i="14" s="1"/>
  <c r="P72" i="14"/>
  <c r="M72" i="14" s="1"/>
  <c r="P73" i="14"/>
  <c r="M73" i="14" s="1"/>
  <c r="P74" i="14"/>
  <c r="M74" i="14" s="1"/>
  <c r="P75" i="14"/>
  <c r="M75" i="14" s="1"/>
  <c r="P76" i="14"/>
  <c r="M76" i="14" s="1"/>
  <c r="P77" i="14"/>
  <c r="M77" i="14" s="1"/>
  <c r="P78" i="14"/>
  <c r="M78" i="14" s="1"/>
  <c r="P79" i="14"/>
  <c r="M79" i="14" s="1"/>
  <c r="P80" i="14"/>
  <c r="M80" i="14" s="1"/>
  <c r="P81" i="14"/>
  <c r="M81" i="14" s="1"/>
  <c r="P82" i="14"/>
  <c r="M82" i="14" s="1"/>
  <c r="P83" i="14"/>
  <c r="M83" i="14" s="1"/>
  <c r="P84" i="14"/>
  <c r="M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/>
  <c r="P16" i="23"/>
  <c r="M16" i="23" s="1"/>
  <c r="N16" i="23" s="1"/>
  <c r="P17" i="23"/>
  <c r="M17" i="23" s="1"/>
  <c r="N17" i="23" s="1"/>
  <c r="P18" i="23"/>
  <c r="M18" i="23" s="1"/>
  <c r="N18" i="23" s="1"/>
  <c r="P19" i="23"/>
  <c r="M19" i="23" s="1"/>
  <c r="N19" i="23" s="1"/>
  <c r="P20" i="23"/>
  <c r="M20" i="23" s="1"/>
  <c r="N20" i="23" s="1"/>
  <c r="P28" i="23"/>
  <c r="M28" i="23" s="1"/>
  <c r="N28" i="23" s="1"/>
  <c r="P30" i="23"/>
  <c r="M30" i="23" s="1"/>
  <c r="N30" i="23" s="1"/>
  <c r="P31" i="23"/>
  <c r="M31" i="23" s="1"/>
  <c r="N31" i="23" s="1"/>
  <c r="P32" i="23"/>
  <c r="M32" i="23" s="1"/>
  <c r="N32" i="23" s="1"/>
  <c r="P36" i="23"/>
  <c r="M36" i="23" s="1"/>
  <c r="N36" i="23" s="1"/>
  <c r="P39" i="23"/>
  <c r="M39" i="23" s="1"/>
  <c r="N39" i="23" s="1"/>
  <c r="P40" i="23"/>
  <c r="M40" i="23" s="1"/>
  <c r="N40" i="23" s="1"/>
  <c r="P41" i="23"/>
  <c r="M41" i="23" s="1"/>
  <c r="N41" i="23" s="1"/>
  <c r="P42" i="23"/>
  <c r="M42" i="23" s="1"/>
  <c r="N42" i="23" s="1"/>
  <c r="P43" i="23"/>
  <c r="M43" i="23" s="1"/>
  <c r="N43" i="23" s="1"/>
  <c r="P44" i="23"/>
  <c r="M44" i="23" s="1"/>
  <c r="N44" i="23" s="1"/>
  <c r="P55" i="23"/>
  <c r="M55" i="23" s="1"/>
  <c r="N55" i="23" s="1"/>
  <c r="P56" i="23"/>
  <c r="M56" i="23" s="1"/>
  <c r="N56" i="23" s="1"/>
  <c r="P24" i="23"/>
  <c r="M24" i="23" s="1"/>
  <c r="N24" i="23" s="1"/>
  <c r="P25" i="23"/>
  <c r="M25" i="23" s="1"/>
  <c r="N25" i="23" s="1"/>
  <c r="P26" i="23"/>
  <c r="M26" i="23" s="1"/>
  <c r="N26" i="23" s="1"/>
  <c r="P27" i="23"/>
  <c r="M27" i="23" s="1"/>
  <c r="N27" i="23" s="1"/>
  <c r="P49" i="23"/>
  <c r="M49" i="23" s="1"/>
  <c r="N49" i="23" s="1"/>
  <c r="P50" i="23"/>
  <c r="M50" i="23" s="1"/>
  <c r="N50" i="23" s="1"/>
  <c r="P52" i="23"/>
  <c r="M52" i="23" s="1"/>
  <c r="N52" i="23" s="1"/>
  <c r="P54" i="23"/>
  <c r="M54" i="23" s="1"/>
  <c r="N54" i="23" s="1"/>
  <c r="P38" i="23"/>
  <c r="M38" i="23" s="1"/>
  <c r="N38" i="23" s="1"/>
  <c r="P15" i="23"/>
  <c r="M15" i="23" s="1"/>
  <c r="N15" i="23" s="1"/>
  <c r="P33" i="23"/>
  <c r="M33" i="23" s="1"/>
  <c r="N33" i="23" s="1"/>
  <c r="P53" i="23"/>
  <c r="M53" i="23" s="1"/>
  <c r="N53" i="23" s="1"/>
  <c r="P48" i="23"/>
  <c r="M48" i="23" s="1"/>
  <c r="N48" i="23" s="1"/>
  <c r="P9" i="23"/>
  <c r="M9" i="23" s="1"/>
  <c r="N9" i="23" s="1"/>
  <c r="P21" i="23"/>
  <c r="M21" i="23" s="1"/>
  <c r="N21" i="23" s="1"/>
  <c r="P58" i="23"/>
  <c r="M58" i="23" s="1"/>
  <c r="N58" i="23" s="1"/>
  <c r="P34" i="23"/>
  <c r="M34" i="23" s="1"/>
  <c r="N34" i="23" s="1"/>
  <c r="P23" i="23"/>
  <c r="M23" i="23" s="1"/>
  <c r="N23" i="23" s="1"/>
  <c r="P35" i="23"/>
  <c r="M35" i="23" s="1"/>
  <c r="N35" i="23" s="1"/>
  <c r="P46" i="23"/>
  <c r="M46" i="23" s="1"/>
  <c r="N46" i="23" s="1"/>
  <c r="P22" i="23"/>
  <c r="M22" i="23" s="1"/>
  <c r="N22" i="23" s="1"/>
  <c r="P47" i="23"/>
  <c r="M47" i="23" s="1"/>
  <c r="N47" i="23" s="1"/>
  <c r="P13" i="23"/>
  <c r="M13" i="23" s="1"/>
  <c r="N13" i="23" s="1"/>
  <c r="P45" i="23"/>
  <c r="M45" i="23" s="1"/>
  <c r="N45" i="23" s="1"/>
  <c r="P59" i="23"/>
  <c r="M59" i="23" s="1"/>
  <c r="N59" i="23" s="1"/>
  <c r="P51" i="23"/>
  <c r="M51" i="23" s="1"/>
  <c r="N51" i="23" s="1"/>
  <c r="P37" i="23"/>
  <c r="M37" i="23" s="1"/>
  <c r="N37" i="23" s="1"/>
  <c r="P57" i="23"/>
  <c r="M57" i="23" s="1"/>
  <c r="N57" i="23" s="1"/>
  <c r="P11" i="23"/>
  <c r="M11" i="23" s="1"/>
  <c r="N11" i="23" s="1"/>
  <c r="P10" i="23"/>
  <c r="M10" i="23" s="1"/>
  <c r="N10" i="23" s="1"/>
  <c r="P29" i="23"/>
  <c r="M29" i="23" s="1"/>
  <c r="N29" i="23" s="1"/>
  <c r="P14" i="23"/>
  <c r="M14" i="23" s="1"/>
  <c r="N14" i="23" s="1"/>
  <c r="P14" i="21"/>
  <c r="M14" i="21" s="1"/>
  <c r="N14" i="21" s="1"/>
  <c r="P15" i="21"/>
  <c r="M15" i="21" s="1"/>
  <c r="N15" i="21" s="1"/>
  <c r="P16" i="21"/>
  <c r="M16" i="21" s="1"/>
  <c r="N16" i="21" s="1"/>
  <c r="P17" i="21"/>
  <c r="M17" i="21" s="1"/>
  <c r="N17" i="21" s="1"/>
  <c r="P18" i="21"/>
  <c r="M18" i="21" s="1"/>
  <c r="N18" i="21" s="1"/>
  <c r="P19" i="21"/>
  <c r="M19" i="21" s="1"/>
  <c r="N19" i="21" s="1"/>
  <c r="P20" i="21"/>
  <c r="M20" i="21" s="1"/>
  <c r="N20" i="21" s="1"/>
  <c r="P30" i="21"/>
  <c r="M30" i="21" s="1"/>
  <c r="N30" i="21" s="1"/>
  <c r="P32" i="21"/>
  <c r="M32" i="21" s="1"/>
  <c r="N32" i="21" s="1"/>
  <c r="P38" i="21"/>
  <c r="M38" i="21" s="1"/>
  <c r="N38" i="21" s="1"/>
  <c r="P39" i="21"/>
  <c r="M39" i="21" s="1"/>
  <c r="N39" i="21" s="1"/>
  <c r="P40" i="21"/>
  <c r="M40" i="21" s="1"/>
  <c r="N40" i="21" s="1"/>
  <c r="P41" i="21"/>
  <c r="M41" i="21" s="1"/>
  <c r="N41" i="21" s="1"/>
  <c r="P42" i="21"/>
  <c r="M42" i="21" s="1"/>
  <c r="N42" i="21" s="1"/>
  <c r="P43" i="21"/>
  <c r="M43" i="21" s="1"/>
  <c r="N43" i="21" s="1"/>
  <c r="P44" i="21"/>
  <c r="M44" i="21" s="1"/>
  <c r="N44" i="21" s="1"/>
  <c r="P48" i="21"/>
  <c r="M48" i="21" s="1"/>
  <c r="N48" i="21" s="1"/>
  <c r="P49" i="21"/>
  <c r="M49" i="21" s="1"/>
  <c r="N49" i="21" s="1"/>
  <c r="P50" i="21"/>
  <c r="M50" i="21" s="1"/>
  <c r="N50" i="21" s="1"/>
  <c r="P51" i="21"/>
  <c r="M51" i="21" s="1"/>
  <c r="N51" i="21" s="1"/>
  <c r="P53" i="21"/>
  <c r="M53" i="21" s="1"/>
  <c r="N53" i="21" s="1"/>
  <c r="P54" i="21"/>
  <c r="M54" i="21" s="1"/>
  <c r="N54" i="21" s="1"/>
  <c r="P55" i="21"/>
  <c r="M55" i="21" s="1"/>
  <c r="N55" i="21" s="1"/>
  <c r="P56" i="21"/>
  <c r="M56" i="21" s="1"/>
  <c r="N56" i="21" s="1"/>
  <c r="P64" i="21"/>
  <c r="M64" i="21" s="1"/>
  <c r="N64" i="21" s="1"/>
  <c r="P66" i="21"/>
  <c r="M66" i="21" s="1"/>
  <c r="N66" i="21" s="1"/>
  <c r="P25" i="21"/>
  <c r="M25" i="21" s="1"/>
  <c r="N25" i="21" s="1"/>
  <c r="P26" i="21"/>
  <c r="M26" i="21" s="1"/>
  <c r="N26" i="21" s="1"/>
  <c r="P28" i="21"/>
  <c r="M28" i="21" s="1"/>
  <c r="N28" i="21" s="1"/>
  <c r="P29" i="21"/>
  <c r="M29" i="21" s="1"/>
  <c r="N29" i="21" s="1"/>
  <c r="P31" i="21"/>
  <c r="M31" i="21" s="1"/>
  <c r="N31" i="21" s="1"/>
  <c r="P67" i="21"/>
  <c r="M67" i="21" s="1"/>
  <c r="N67" i="21" s="1"/>
  <c r="P68" i="21"/>
  <c r="M68" i="21" s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/>
  <c r="P47" i="21"/>
  <c r="M47" i="21" s="1"/>
  <c r="N47" i="21" s="1"/>
  <c r="P57" i="21"/>
  <c r="M57" i="21" s="1"/>
  <c r="N57" i="21" s="1"/>
  <c r="P12" i="21"/>
  <c r="M12" i="21" s="1"/>
  <c r="N12" i="21" s="1"/>
  <c r="P58" i="21"/>
  <c r="M58" i="21" s="1"/>
  <c r="N58" i="21" s="1"/>
  <c r="P36" i="21"/>
  <c r="M36" i="21" s="1"/>
  <c r="N36" i="21" s="1"/>
  <c r="P10" i="21"/>
  <c r="M10" i="21" s="1"/>
  <c r="N10" i="21" s="1"/>
  <c r="P60" i="21"/>
  <c r="M60" i="21" s="1"/>
  <c r="N60" i="21" s="1"/>
  <c r="P45" i="21"/>
  <c r="M45" i="21" s="1"/>
  <c r="N45" i="21" s="1"/>
  <c r="P37" i="21"/>
  <c r="M37" i="21" s="1"/>
  <c r="N37" i="21" s="1"/>
  <c r="P9" i="21"/>
  <c r="M9" i="21" s="1"/>
  <c r="N9" i="21" s="1"/>
  <c r="P27" i="21"/>
  <c r="M27" i="21" s="1"/>
  <c r="N27" i="21" s="1"/>
  <c r="P21" i="21"/>
  <c r="M21" i="21" s="1"/>
  <c r="N21" i="21" s="1"/>
  <c r="P65" i="21"/>
  <c r="M65" i="21" s="1"/>
  <c r="N65" i="21" s="1"/>
  <c r="P59" i="21"/>
  <c r="M59" i="21" s="1"/>
  <c r="N59" i="21" s="1"/>
  <c r="P24" i="21"/>
  <c r="M24" i="21" s="1"/>
  <c r="N24" i="21" s="1"/>
  <c r="P13" i="21"/>
  <c r="M13" i="21" s="1"/>
  <c r="N13" i="21" s="1"/>
  <c r="P63" i="21"/>
  <c r="M63" i="21" s="1"/>
  <c r="N63" i="21" s="1"/>
  <c r="P22" i="21"/>
  <c r="M22" i="21" s="1"/>
  <c r="N22" i="21" s="1"/>
  <c r="P11" i="21"/>
  <c r="M11" i="21" s="1"/>
  <c r="N11" i="21" s="1"/>
  <c r="P23" i="21"/>
  <c r="M23" i="21" s="1"/>
  <c r="N23" i="21" s="1"/>
  <c r="P46" i="21"/>
  <c r="M46" i="21" s="1"/>
  <c r="N46" i="21" s="1"/>
  <c r="P52" i="21"/>
  <c r="M52" i="21" s="1"/>
  <c r="N52" i="21" s="1"/>
  <c r="P34" i="21"/>
  <c r="M34" i="21" s="1"/>
  <c r="N34" i="21" s="1"/>
  <c r="P33" i="21"/>
  <c r="M33" i="21" s="1"/>
  <c r="N33" i="21" s="1"/>
  <c r="P35" i="21"/>
  <c r="M35" i="21" s="1"/>
  <c r="N35" i="21" s="1"/>
  <c r="P62" i="21"/>
  <c r="M62" i="21" s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/>
  <c r="C89" i="10"/>
  <c r="D89" i="10" s="1"/>
  <c r="P88" i="10"/>
  <c r="M88" i="10" s="1"/>
  <c r="N88" i="10" s="1"/>
  <c r="C88" i="10"/>
  <c r="D88" i="10" s="1"/>
  <c r="P87" i="10"/>
  <c r="M87" i="10" s="1"/>
  <c r="N87" i="10" s="1"/>
  <c r="C87" i="10"/>
  <c r="D87" i="10" s="1"/>
  <c r="P86" i="10"/>
  <c r="M86" i="10" s="1"/>
  <c r="N86" i="10" s="1"/>
  <c r="C86" i="10"/>
  <c r="D86" i="10" s="1"/>
  <c r="P85" i="10"/>
  <c r="M85" i="10" s="1"/>
  <c r="N85" i="10" s="1"/>
  <c r="C85" i="10"/>
  <c r="D85" i="10" s="1"/>
  <c r="P84" i="10"/>
  <c r="M84" i="10" s="1"/>
  <c r="N84" i="10" s="1"/>
  <c r="C84" i="10"/>
  <c r="D84" i="10" s="1"/>
  <c r="P83" i="10"/>
  <c r="M83" i="10"/>
  <c r="N83" i="10" s="1"/>
  <c r="C83" i="10"/>
  <c r="D83" i="10" s="1"/>
  <c r="P82" i="10"/>
  <c r="M82" i="10" s="1"/>
  <c r="N82" i="10" s="1"/>
  <c r="C82" i="10"/>
  <c r="D82" i="10" s="1"/>
  <c r="P81" i="10"/>
  <c r="M81" i="10" s="1"/>
  <c r="N81" i="10" s="1"/>
  <c r="C81" i="10"/>
  <c r="D81" i="10" s="1"/>
  <c r="P80" i="10"/>
  <c r="M80" i="10" s="1"/>
  <c r="N80" i="10" s="1"/>
  <c r="C80" i="10"/>
  <c r="D80" i="10" s="1"/>
  <c r="P79" i="10"/>
  <c r="M79" i="10" s="1"/>
  <c r="N79" i="10" s="1"/>
  <c r="C79" i="10"/>
  <c r="D79" i="10" s="1"/>
  <c r="P78" i="10"/>
  <c r="M78" i="10" s="1"/>
  <c r="N78" i="10" s="1"/>
  <c r="C78" i="10"/>
  <c r="D78" i="10" s="1"/>
  <c r="P77" i="10"/>
  <c r="M77" i="10" s="1"/>
  <c r="N77" i="10" s="1"/>
  <c r="C77" i="10"/>
  <c r="D77" i="10" s="1"/>
  <c r="P76" i="10"/>
  <c r="M76" i="10" s="1"/>
  <c r="N76" i="10" s="1"/>
  <c r="C76" i="10"/>
  <c r="D76" i="10" s="1"/>
  <c r="P75" i="10"/>
  <c r="M75" i="10" s="1"/>
  <c r="N75" i="10" s="1"/>
  <c r="C75" i="10"/>
  <c r="D75" i="10" s="1"/>
  <c r="P74" i="10"/>
  <c r="M74" i="10" s="1"/>
  <c r="N74" i="10" s="1"/>
  <c r="C74" i="10"/>
  <c r="D74" i="10" s="1"/>
  <c r="P73" i="10"/>
  <c r="M73" i="10" s="1"/>
  <c r="N73" i="10" s="1"/>
  <c r="C73" i="10"/>
  <c r="D73" i="10" s="1"/>
  <c r="P72" i="10"/>
  <c r="M72" i="10" s="1"/>
  <c r="N72" i="10" s="1"/>
  <c r="C72" i="10"/>
  <c r="D72" i="10" s="1"/>
  <c r="P71" i="10"/>
  <c r="M71" i="10" s="1"/>
  <c r="N71" i="10" s="1"/>
  <c r="C71" i="10"/>
  <c r="D71" i="10" s="1"/>
  <c r="P70" i="10"/>
  <c r="M70" i="10" s="1"/>
  <c r="N70" i="10" s="1"/>
  <c r="C70" i="10"/>
  <c r="D70" i="10" s="1"/>
  <c r="P69" i="10"/>
  <c r="M69" i="10" s="1"/>
  <c r="N69" i="10" s="1"/>
  <c r="C69" i="10"/>
  <c r="D69" i="10" s="1"/>
  <c r="P68" i="10"/>
  <c r="M68" i="10" s="1"/>
  <c r="N68" i="10" s="1"/>
  <c r="C68" i="10"/>
  <c r="D68" i="10" s="1"/>
  <c r="P67" i="10"/>
  <c r="M67" i="10" s="1"/>
  <c r="N67" i="10" s="1"/>
  <c r="C67" i="10"/>
  <c r="D67" i="10" s="1"/>
  <c r="P66" i="10"/>
  <c r="M66" i="10" s="1"/>
  <c r="N66" i="10" s="1"/>
  <c r="C66" i="10"/>
  <c r="D66" i="10" s="1"/>
  <c r="P65" i="10"/>
  <c r="M65" i="10" s="1"/>
  <c r="N65" i="10" s="1"/>
  <c r="C65" i="10"/>
  <c r="D65" i="10" s="1"/>
  <c r="P64" i="10"/>
  <c r="M64" i="10" s="1"/>
  <c r="N64" i="10" s="1"/>
  <c r="C64" i="10"/>
  <c r="D64" i="10" s="1"/>
  <c r="P63" i="10"/>
  <c r="M63" i="10" s="1"/>
  <c r="N63" i="10" s="1"/>
  <c r="C63" i="10"/>
  <c r="D63" i="10" s="1"/>
  <c r="P62" i="10"/>
  <c r="M62" i="10" s="1"/>
  <c r="N62" i="10" s="1"/>
  <c r="C62" i="10"/>
  <c r="D62" i="10" s="1"/>
  <c r="P61" i="10"/>
  <c r="M61" i="10" s="1"/>
  <c r="N61" i="10" s="1"/>
  <c r="C61" i="10"/>
  <c r="D61" i="10" s="1"/>
  <c r="P60" i="10"/>
  <c r="M60" i="10" s="1"/>
  <c r="N60" i="10" s="1"/>
  <c r="C60" i="10"/>
  <c r="D60" i="10" s="1"/>
  <c r="P59" i="10"/>
  <c r="M59" i="10" s="1"/>
  <c r="N59" i="10" s="1"/>
  <c r="C59" i="10"/>
  <c r="D59" i="10" s="1"/>
  <c r="P58" i="10"/>
  <c r="M58" i="10" s="1"/>
  <c r="N58" i="10" s="1"/>
  <c r="C58" i="10"/>
  <c r="D58" i="10" s="1"/>
  <c r="P57" i="10"/>
  <c r="M57" i="10" s="1"/>
  <c r="N57" i="10" s="1"/>
  <c r="C57" i="10"/>
  <c r="D57" i="10" s="1"/>
  <c r="P56" i="10"/>
  <c r="M56" i="10" s="1"/>
  <c r="N56" i="10" s="1"/>
  <c r="C56" i="10"/>
  <c r="D56" i="10" s="1"/>
  <c r="P55" i="10"/>
  <c r="M55" i="10" s="1"/>
  <c r="N55" i="10" s="1"/>
  <c r="C55" i="10"/>
  <c r="D55" i="10" s="1"/>
  <c r="P54" i="10"/>
  <c r="M54" i="10" s="1"/>
  <c r="N54" i="10" s="1"/>
  <c r="C54" i="10"/>
  <c r="D54" i="10" s="1"/>
  <c r="P53" i="10"/>
  <c r="M53" i="10" s="1"/>
  <c r="N53" i="10" s="1"/>
  <c r="C53" i="10"/>
  <c r="D53" i="10" s="1"/>
  <c r="P52" i="10"/>
  <c r="M52" i="10" s="1"/>
  <c r="N52" i="10" s="1"/>
  <c r="C52" i="10"/>
  <c r="D52" i="10" s="1"/>
  <c r="P51" i="10"/>
  <c r="M51" i="10"/>
  <c r="N51" i="10" s="1"/>
  <c r="C51" i="10"/>
  <c r="D51" i="10" s="1"/>
  <c r="P50" i="10"/>
  <c r="M50" i="10" s="1"/>
  <c r="N50" i="10" s="1"/>
  <c r="C50" i="10"/>
  <c r="D50" i="10" s="1"/>
  <c r="P49" i="10"/>
  <c r="M49" i="10" s="1"/>
  <c r="N49" i="10" s="1"/>
  <c r="C49" i="10"/>
  <c r="D49" i="10" s="1"/>
  <c r="P48" i="10"/>
  <c r="M48" i="10" s="1"/>
  <c r="N48" i="10" s="1"/>
  <c r="C48" i="10"/>
  <c r="D48" i="10" s="1"/>
  <c r="P47" i="10"/>
  <c r="M47" i="10" s="1"/>
  <c r="N47" i="10" s="1"/>
  <c r="C47" i="10"/>
  <c r="D47" i="10" s="1"/>
  <c r="P46" i="10"/>
  <c r="M46" i="10" s="1"/>
  <c r="N46" i="10" s="1"/>
  <c r="C46" i="10"/>
  <c r="D46" i="10" s="1"/>
  <c r="P45" i="10"/>
  <c r="M45" i="10" s="1"/>
  <c r="N45" i="10" s="1"/>
  <c r="C45" i="10"/>
  <c r="D45" i="10" s="1"/>
  <c r="P44" i="10"/>
  <c r="M44" i="10" s="1"/>
  <c r="N44" i="10" s="1"/>
  <c r="C44" i="10"/>
  <c r="D44" i="10" s="1"/>
  <c r="P43" i="10"/>
  <c r="M43" i="10" s="1"/>
  <c r="N43" i="10" s="1"/>
  <c r="C43" i="10"/>
  <c r="D43" i="10" s="1"/>
  <c r="P42" i="10"/>
  <c r="M42" i="10" s="1"/>
  <c r="N42" i="10" s="1"/>
  <c r="C42" i="10"/>
  <c r="D42" i="10" s="1"/>
  <c r="P41" i="10"/>
  <c r="M41" i="10" s="1"/>
  <c r="N41" i="10" s="1"/>
  <c r="C41" i="10"/>
  <c r="D41" i="10" s="1"/>
  <c r="P40" i="10"/>
  <c r="M40" i="10" s="1"/>
  <c r="N40" i="10" s="1"/>
  <c r="C40" i="10"/>
  <c r="D40" i="10" s="1"/>
  <c r="P39" i="10"/>
  <c r="M39" i="10" s="1"/>
  <c r="N39" i="10" s="1"/>
  <c r="C39" i="10"/>
  <c r="D39" i="10" s="1"/>
  <c r="P38" i="10"/>
  <c r="M38" i="10" s="1"/>
  <c r="N38" i="10" s="1"/>
  <c r="C38" i="10"/>
  <c r="D38" i="10" s="1"/>
  <c r="P37" i="10"/>
  <c r="M37" i="10" s="1"/>
  <c r="N37" i="10" s="1"/>
  <c r="C37" i="10"/>
  <c r="D37" i="10" s="1"/>
  <c r="P36" i="10"/>
  <c r="M36" i="10" s="1"/>
  <c r="N36" i="10" s="1"/>
  <c r="C36" i="10"/>
  <c r="D36" i="10" s="1"/>
  <c r="P35" i="10"/>
  <c r="M35" i="10" s="1"/>
  <c r="N35" i="10" s="1"/>
  <c r="C35" i="10"/>
  <c r="D35" i="10" s="1"/>
  <c r="P34" i="10"/>
  <c r="M34" i="10" s="1"/>
  <c r="N34" i="10" s="1"/>
  <c r="C34" i="10"/>
  <c r="D34" i="10" s="1"/>
  <c r="P33" i="10"/>
  <c r="M33" i="10" s="1"/>
  <c r="N33" i="10" s="1"/>
  <c r="C33" i="10"/>
  <c r="D33" i="10" s="1"/>
  <c r="P32" i="10"/>
  <c r="M32" i="10" s="1"/>
  <c r="N32" i="10" s="1"/>
  <c r="C32" i="10"/>
  <c r="D32" i="10" s="1"/>
  <c r="P31" i="10"/>
  <c r="M31" i="10" s="1"/>
  <c r="N31" i="10" s="1"/>
  <c r="C31" i="10"/>
  <c r="D31" i="10" s="1"/>
  <c r="P30" i="10"/>
  <c r="M30" i="10" s="1"/>
  <c r="N30" i="10" s="1"/>
  <c r="C30" i="10"/>
  <c r="D30" i="10" s="1"/>
  <c r="P29" i="10"/>
  <c r="M29" i="10" s="1"/>
  <c r="N29" i="10" s="1"/>
  <c r="C29" i="10"/>
  <c r="D29" i="10" s="1"/>
  <c r="P28" i="10"/>
  <c r="M28" i="10" s="1"/>
  <c r="N28" i="10" s="1"/>
  <c r="C28" i="10"/>
  <c r="D28" i="10" s="1"/>
  <c r="P27" i="10"/>
  <c r="M27" i="10" s="1"/>
  <c r="N27" i="10" s="1"/>
  <c r="C27" i="10"/>
  <c r="D27" i="10" s="1"/>
  <c r="P26" i="10"/>
  <c r="M26" i="10" s="1"/>
  <c r="N26" i="10" s="1"/>
  <c r="C26" i="10"/>
  <c r="D26" i="10" s="1"/>
  <c r="P25" i="10"/>
  <c r="M25" i="10" s="1"/>
  <c r="N25" i="10" s="1"/>
  <c r="C25" i="10"/>
  <c r="D25" i="10" s="1"/>
  <c r="P24" i="10"/>
  <c r="M24" i="10" s="1"/>
  <c r="N24" i="10" s="1"/>
  <c r="C24" i="10"/>
  <c r="D24" i="10" s="1"/>
  <c r="P23" i="10"/>
  <c r="M23" i="10" s="1"/>
  <c r="N23" i="10" s="1"/>
  <c r="C23" i="10"/>
  <c r="D23" i="10" s="1"/>
  <c r="P22" i="10"/>
  <c r="M22" i="10" s="1"/>
  <c r="N22" i="10" s="1"/>
  <c r="C22" i="10"/>
  <c r="D22" i="10" s="1"/>
  <c r="P21" i="10"/>
  <c r="M21" i="10" s="1"/>
  <c r="N21" i="10" s="1"/>
  <c r="C21" i="10"/>
  <c r="D21" i="10" s="1"/>
  <c r="P20" i="10"/>
  <c r="M20" i="10" s="1"/>
  <c r="N20" i="10" s="1"/>
  <c r="C20" i="10"/>
  <c r="D20" i="10" s="1"/>
  <c r="P19" i="10"/>
  <c r="M19" i="10" s="1"/>
  <c r="N19" i="10" s="1"/>
  <c r="C19" i="10"/>
  <c r="D19" i="10" s="1"/>
  <c r="P18" i="10"/>
  <c r="M18" i="10" s="1"/>
  <c r="N18" i="10" s="1"/>
  <c r="C18" i="10"/>
  <c r="D18" i="10" s="1"/>
  <c r="P17" i="10"/>
  <c r="M17" i="10" s="1"/>
  <c r="N17" i="10" s="1"/>
  <c r="C17" i="10"/>
  <c r="D17" i="10" s="1"/>
  <c r="BA16" i="10"/>
  <c r="BB16" i="10" s="1"/>
  <c r="P16" i="10"/>
  <c r="M16" i="10" s="1"/>
  <c r="N16" i="10" s="1"/>
  <c r="C16" i="10"/>
  <c r="D16" i="10" s="1"/>
  <c r="BA15" i="10"/>
  <c r="BB15" i="10" s="1"/>
  <c r="P15" i="10"/>
  <c r="M15" i="10" s="1"/>
  <c r="N15" i="10" s="1"/>
  <c r="C15" i="10"/>
  <c r="D15" i="10" s="1"/>
  <c r="BA14" i="10"/>
  <c r="BB14" i="10" s="1"/>
  <c r="P14" i="10"/>
  <c r="M14" i="10" s="1"/>
  <c r="N14" i="10" s="1"/>
  <c r="C14" i="10"/>
  <c r="D14" i="10" s="1"/>
  <c r="BA13" i="10"/>
  <c r="BB13" i="10" s="1"/>
  <c r="P13" i="10"/>
  <c r="M13" i="10" s="1"/>
  <c r="N13" i="10" s="1"/>
  <c r="C13" i="10"/>
  <c r="D13" i="10" s="1"/>
  <c r="BA12" i="10"/>
  <c r="BB12" i="10" s="1"/>
  <c r="P12" i="10"/>
  <c r="M12" i="10" s="1"/>
  <c r="N12" i="10" s="1"/>
  <c r="C12" i="10"/>
  <c r="D12" i="10" s="1"/>
  <c r="BA11" i="10"/>
  <c r="BB11" i="10" s="1"/>
  <c r="P11" i="10"/>
  <c r="M11" i="10"/>
  <c r="N11" i="10" s="1"/>
  <c r="C11" i="10"/>
  <c r="D11" i="10" s="1"/>
  <c r="BA10" i="10"/>
  <c r="BB10" i="10" s="1"/>
  <c r="P10" i="10"/>
  <c r="M10" i="10" s="1"/>
  <c r="N10" i="10" s="1"/>
  <c r="BA9" i="10"/>
  <c r="BB9" i="10" s="1"/>
  <c r="P9" i="10"/>
  <c r="M9" i="10" s="1"/>
  <c r="N9" i="10" s="1"/>
  <c r="P89" i="3"/>
  <c r="M89" i="3" s="1"/>
  <c r="P88" i="3"/>
  <c r="M88" i="3" s="1"/>
  <c r="P87" i="3"/>
  <c r="M87" i="3"/>
  <c r="P86" i="3"/>
  <c r="M86" i="3"/>
  <c r="P85" i="3"/>
  <c r="M85" i="3"/>
  <c r="A85" i="3"/>
  <c r="C85" i="3" s="1"/>
  <c r="D85" i="3" s="1"/>
  <c r="P84" i="3"/>
  <c r="M84" i="3" s="1"/>
  <c r="A84" i="3"/>
  <c r="C84" i="3" s="1"/>
  <c r="D84" i="3" s="1"/>
  <c r="P83" i="3"/>
  <c r="M83" i="3"/>
  <c r="A83" i="3"/>
  <c r="C83" i="3" s="1"/>
  <c r="D83" i="3" s="1"/>
  <c r="P82" i="3"/>
  <c r="M82" i="3" s="1"/>
  <c r="A82" i="3"/>
  <c r="C82" i="3" s="1"/>
  <c r="D82" i="3" s="1"/>
  <c r="P81" i="3"/>
  <c r="M81" i="3" s="1"/>
  <c r="A81" i="3"/>
  <c r="C81" i="3" s="1"/>
  <c r="D81" i="3" s="1"/>
  <c r="P80" i="3"/>
  <c r="M80" i="3" s="1"/>
  <c r="A80" i="3"/>
  <c r="C80" i="3" s="1"/>
  <c r="D80" i="3" s="1"/>
  <c r="P79" i="3"/>
  <c r="A79" i="3"/>
  <c r="C79" i="3" s="1"/>
  <c r="D79" i="3" s="1"/>
  <c r="P78" i="3"/>
  <c r="M78" i="3" s="1"/>
  <c r="A78" i="3"/>
  <c r="C78" i="3" s="1"/>
  <c r="D78" i="3" s="1"/>
  <c r="P77" i="3"/>
  <c r="M77" i="3"/>
  <c r="A77" i="3"/>
  <c r="C77" i="3" s="1"/>
  <c r="D77" i="3" s="1"/>
  <c r="P76" i="3"/>
  <c r="M76" i="3" s="1"/>
  <c r="A76" i="3"/>
  <c r="C76" i="3" s="1"/>
  <c r="D76" i="3" s="1"/>
  <c r="P75" i="3"/>
  <c r="M75" i="3" s="1"/>
  <c r="A75" i="3"/>
  <c r="C75" i="3" s="1"/>
  <c r="D75" i="3" s="1"/>
  <c r="P74" i="3"/>
  <c r="M74" i="3" s="1"/>
  <c r="A74" i="3"/>
  <c r="C74" i="3" s="1"/>
  <c r="D74" i="3" s="1"/>
  <c r="P73" i="3"/>
  <c r="M73" i="3"/>
  <c r="A73" i="3"/>
  <c r="C73" i="3" s="1"/>
  <c r="D73" i="3" s="1"/>
  <c r="P72" i="3"/>
  <c r="M72" i="3" s="1"/>
  <c r="A72" i="3"/>
  <c r="C72" i="3" s="1"/>
  <c r="D72" i="3" s="1"/>
  <c r="P71" i="3"/>
  <c r="M71" i="3"/>
  <c r="A71" i="3"/>
  <c r="C71" i="3" s="1"/>
  <c r="D71" i="3" s="1"/>
  <c r="P70" i="3"/>
  <c r="M70" i="3" s="1"/>
  <c r="A70" i="3"/>
  <c r="C70" i="3" s="1"/>
  <c r="D70" i="3" s="1"/>
  <c r="P69" i="3"/>
  <c r="M69" i="3" s="1"/>
  <c r="A69" i="3"/>
  <c r="C69" i="3" s="1"/>
  <c r="D69" i="3" s="1"/>
  <c r="P68" i="3"/>
  <c r="M68" i="3" s="1"/>
  <c r="A68" i="3"/>
  <c r="C68" i="3" s="1"/>
  <c r="D68" i="3" s="1"/>
  <c r="P67" i="3"/>
  <c r="M67" i="3"/>
  <c r="A67" i="3"/>
  <c r="C67" i="3" s="1"/>
  <c r="D67" i="3" s="1"/>
  <c r="P66" i="3"/>
  <c r="M66" i="3" s="1"/>
  <c r="A66" i="3"/>
  <c r="C66" i="3" s="1"/>
  <c r="D66" i="3" s="1"/>
  <c r="P65" i="3"/>
  <c r="M65" i="3"/>
  <c r="A65" i="3"/>
  <c r="C65" i="3" s="1"/>
  <c r="D65" i="3" s="1"/>
  <c r="P64" i="3"/>
  <c r="M64" i="3" s="1"/>
  <c r="A64" i="3"/>
  <c r="C64" i="3" s="1"/>
  <c r="D64" i="3" s="1"/>
  <c r="P63" i="3"/>
  <c r="M63" i="3" s="1"/>
  <c r="A63" i="3"/>
  <c r="C63" i="3" s="1"/>
  <c r="D63" i="3" s="1"/>
  <c r="P62" i="3"/>
  <c r="M62" i="3" s="1"/>
  <c r="A62" i="3"/>
  <c r="C62" i="3" s="1"/>
  <c r="D62" i="3" s="1"/>
  <c r="P61" i="3"/>
  <c r="M61" i="3"/>
  <c r="A61" i="3"/>
  <c r="C61" i="3" s="1"/>
  <c r="D61" i="3" s="1"/>
  <c r="P60" i="3"/>
  <c r="M60" i="3" s="1"/>
  <c r="A60" i="3"/>
  <c r="C60" i="3" s="1"/>
  <c r="D60" i="3" s="1"/>
  <c r="P59" i="3"/>
  <c r="M59" i="3"/>
  <c r="A59" i="3"/>
  <c r="C59" i="3" s="1"/>
  <c r="D59" i="3" s="1"/>
  <c r="P58" i="3"/>
  <c r="M58" i="3" s="1"/>
  <c r="A58" i="3"/>
  <c r="C58" i="3" s="1"/>
  <c r="D58" i="3" s="1"/>
  <c r="P57" i="3"/>
  <c r="M57" i="3" s="1"/>
  <c r="A57" i="3"/>
  <c r="C57" i="3" s="1"/>
  <c r="D57" i="3" s="1"/>
  <c r="P56" i="3"/>
  <c r="M56" i="3" s="1"/>
  <c r="A56" i="3"/>
  <c r="C56" i="3" s="1"/>
  <c r="D56" i="3" s="1"/>
  <c r="P55" i="3"/>
  <c r="A55" i="3"/>
  <c r="C55" i="3" s="1"/>
  <c r="D55" i="3" s="1"/>
  <c r="P54" i="3"/>
  <c r="M54" i="3" s="1"/>
  <c r="A54" i="3"/>
  <c r="C54" i="3" s="1"/>
  <c r="D54" i="3" s="1"/>
  <c r="P53" i="3"/>
  <c r="M53" i="3"/>
  <c r="A53" i="3"/>
  <c r="C53" i="3" s="1"/>
  <c r="D53" i="3" s="1"/>
  <c r="P52" i="3"/>
  <c r="M52" i="3" s="1"/>
  <c r="A52" i="3"/>
  <c r="C52" i="3" s="1"/>
  <c r="D52" i="3" s="1"/>
  <c r="P51" i="3"/>
  <c r="M51" i="3" s="1"/>
  <c r="A51" i="3"/>
  <c r="C51" i="3" s="1"/>
  <c r="D51" i="3" s="1"/>
  <c r="P50" i="3"/>
  <c r="M50" i="3" s="1"/>
  <c r="A50" i="3"/>
  <c r="C50" i="3" s="1"/>
  <c r="D50" i="3" s="1"/>
  <c r="P49" i="3"/>
  <c r="M49" i="3"/>
  <c r="A49" i="3"/>
  <c r="C49" i="3" s="1"/>
  <c r="D49" i="3" s="1"/>
  <c r="P48" i="3"/>
  <c r="M48" i="3" s="1"/>
  <c r="A48" i="3"/>
  <c r="C48" i="3" s="1"/>
  <c r="D48" i="3" s="1"/>
  <c r="P47" i="3"/>
  <c r="M47" i="3"/>
  <c r="A47" i="3"/>
  <c r="C47" i="3" s="1"/>
  <c r="D47" i="3" s="1"/>
  <c r="P46" i="3"/>
  <c r="M46" i="3" s="1"/>
  <c r="A46" i="3"/>
  <c r="C46" i="3" s="1"/>
  <c r="D46" i="3" s="1"/>
  <c r="P45" i="3"/>
  <c r="M45" i="3" s="1"/>
  <c r="A45" i="3"/>
  <c r="C45" i="3" s="1"/>
  <c r="D45" i="3" s="1"/>
  <c r="P44" i="3"/>
  <c r="M44" i="3" s="1"/>
  <c r="A44" i="3"/>
  <c r="C44" i="3" s="1"/>
  <c r="D44" i="3" s="1"/>
  <c r="P43" i="3"/>
  <c r="M43" i="3"/>
  <c r="A43" i="3"/>
  <c r="C43" i="3" s="1"/>
  <c r="D43" i="3" s="1"/>
  <c r="P42" i="3"/>
  <c r="M42" i="3" s="1"/>
  <c r="A42" i="3"/>
  <c r="C42" i="3" s="1"/>
  <c r="D42" i="3" s="1"/>
  <c r="P41" i="3"/>
  <c r="M41" i="3"/>
  <c r="A41" i="3"/>
  <c r="C41" i="3" s="1"/>
  <c r="D41" i="3" s="1"/>
  <c r="P40" i="3"/>
  <c r="M40" i="3" s="1"/>
  <c r="A40" i="3"/>
  <c r="C40" i="3" s="1"/>
  <c r="D40" i="3" s="1"/>
  <c r="P39" i="3"/>
  <c r="M39" i="3" s="1"/>
  <c r="A39" i="3"/>
  <c r="C39" i="3" s="1"/>
  <c r="D39" i="3" s="1"/>
  <c r="P38" i="3"/>
  <c r="M38" i="3" s="1"/>
  <c r="A38" i="3"/>
  <c r="C38" i="3" s="1"/>
  <c r="D38" i="3" s="1"/>
  <c r="P37" i="3"/>
  <c r="M37" i="3"/>
  <c r="A37" i="3"/>
  <c r="C37" i="3" s="1"/>
  <c r="D37" i="3" s="1"/>
  <c r="P36" i="3"/>
  <c r="M36" i="3" s="1"/>
  <c r="A36" i="3"/>
  <c r="C36" i="3" s="1"/>
  <c r="D36" i="3" s="1"/>
  <c r="P35" i="3"/>
  <c r="M35" i="3" s="1"/>
  <c r="A35" i="3"/>
  <c r="C35" i="3" s="1"/>
  <c r="D35" i="3" s="1"/>
  <c r="P34" i="3"/>
  <c r="M34" i="3" s="1"/>
  <c r="A34" i="3"/>
  <c r="C34" i="3" s="1"/>
  <c r="D34" i="3" s="1"/>
  <c r="P33" i="3"/>
  <c r="M33" i="3" s="1"/>
  <c r="A33" i="3"/>
  <c r="C33" i="3" s="1"/>
  <c r="D33" i="3" s="1"/>
  <c r="P32" i="3"/>
  <c r="M32" i="3" s="1"/>
  <c r="A32" i="3"/>
  <c r="C32" i="3" s="1"/>
  <c r="D32" i="3" s="1"/>
  <c r="P31" i="3"/>
  <c r="M31" i="3"/>
  <c r="A31" i="3"/>
  <c r="C31" i="3" s="1"/>
  <c r="D31" i="3" s="1"/>
  <c r="P30" i="3"/>
  <c r="M30" i="3" s="1"/>
  <c r="A30" i="3"/>
  <c r="C30" i="3" s="1"/>
  <c r="D30" i="3" s="1"/>
  <c r="P29" i="3"/>
  <c r="M29" i="3"/>
  <c r="A29" i="3"/>
  <c r="C29" i="3" s="1"/>
  <c r="D29" i="3" s="1"/>
  <c r="P28" i="3"/>
  <c r="M28" i="3" s="1"/>
  <c r="A28" i="3"/>
  <c r="C28" i="3" s="1"/>
  <c r="D28" i="3" s="1"/>
  <c r="P27" i="3"/>
  <c r="M27" i="3" s="1"/>
  <c r="A27" i="3"/>
  <c r="C27" i="3" s="1"/>
  <c r="D27" i="3" s="1"/>
  <c r="P26" i="3"/>
  <c r="M26" i="3" s="1"/>
  <c r="A26" i="3"/>
  <c r="C26" i="3" s="1"/>
  <c r="D26" i="3" s="1"/>
  <c r="P25" i="3"/>
  <c r="M25" i="3"/>
  <c r="A25" i="3"/>
  <c r="C25" i="3" s="1"/>
  <c r="D25" i="3" s="1"/>
  <c r="P24" i="3"/>
  <c r="M24" i="3" s="1"/>
  <c r="A24" i="3"/>
  <c r="C24" i="3" s="1"/>
  <c r="D24" i="3" s="1"/>
  <c r="P23" i="3"/>
  <c r="M23" i="3"/>
  <c r="A23" i="3"/>
  <c r="C23" i="3" s="1"/>
  <c r="D23" i="3" s="1"/>
  <c r="P22" i="3"/>
  <c r="M22" i="3" s="1"/>
  <c r="A22" i="3"/>
  <c r="C22" i="3" s="1"/>
  <c r="D22" i="3" s="1"/>
  <c r="P21" i="3"/>
  <c r="M21" i="3" s="1"/>
  <c r="A21" i="3"/>
  <c r="C21" i="3" s="1"/>
  <c r="D21" i="3" s="1"/>
  <c r="P20" i="3"/>
  <c r="M20" i="3" s="1"/>
  <c r="A20" i="3"/>
  <c r="C20" i="3" s="1"/>
  <c r="D20" i="3" s="1"/>
  <c r="P19" i="3"/>
  <c r="M19" i="3"/>
  <c r="A19" i="3"/>
  <c r="C19" i="3" s="1"/>
  <c r="D19" i="3" s="1"/>
  <c r="P18" i="3"/>
  <c r="M18" i="3" s="1"/>
  <c r="A18" i="3"/>
  <c r="C18" i="3" s="1"/>
  <c r="D18" i="3" s="1"/>
  <c r="P17" i="3"/>
  <c r="M17" i="3"/>
  <c r="A17" i="3"/>
  <c r="C17" i="3" s="1"/>
  <c r="D17" i="3" s="1"/>
  <c r="BB16" i="3"/>
  <c r="P16" i="3"/>
  <c r="M16" i="3" s="1"/>
  <c r="A16" i="3"/>
  <c r="C16" i="3" s="1"/>
  <c r="D16" i="3" s="1"/>
  <c r="BB15" i="3"/>
  <c r="P15" i="3"/>
  <c r="M15" i="3" s="1"/>
  <c r="A15" i="3"/>
  <c r="C15" i="3" s="1"/>
  <c r="D15" i="3" s="1"/>
  <c r="BB14" i="3"/>
  <c r="P14" i="3"/>
  <c r="A14" i="3"/>
  <c r="C14" i="3" s="1"/>
  <c r="D14" i="3" s="1"/>
  <c r="BB13" i="3"/>
  <c r="P13" i="3"/>
  <c r="M13" i="3" s="1"/>
  <c r="A13" i="3"/>
  <c r="C13" i="3" s="1"/>
  <c r="D13" i="3" s="1"/>
  <c r="BB12" i="3"/>
  <c r="P12" i="3"/>
  <c r="M12" i="3" s="1"/>
  <c r="A12" i="3"/>
  <c r="C12" i="3" s="1"/>
  <c r="D12" i="3" s="1"/>
  <c r="BB11" i="3"/>
  <c r="P11" i="3"/>
  <c r="M11" i="3" s="1"/>
  <c r="A11" i="3"/>
  <c r="C11" i="3" s="1"/>
  <c r="D11" i="3" s="1"/>
  <c r="BB10" i="3"/>
  <c r="P10" i="3"/>
  <c r="M10" i="3"/>
  <c r="A10" i="3"/>
  <c r="C10" i="3" s="1"/>
  <c r="D10" i="3" s="1"/>
  <c r="BB9" i="3"/>
  <c r="P9" i="3"/>
  <c r="M9" i="3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C83" i="11"/>
  <c r="D83" i="11" s="1"/>
  <c r="P82" i="11"/>
  <c r="M82" i="11" s="1"/>
  <c r="C82" i="11"/>
  <c r="D82" i="11" s="1"/>
  <c r="P81" i="11"/>
  <c r="M81" i="11" s="1"/>
  <c r="C81" i="11"/>
  <c r="D81" i="11" s="1"/>
  <c r="P80" i="11"/>
  <c r="M80" i="11" s="1"/>
  <c r="C80" i="11"/>
  <c r="D80" i="11" s="1"/>
  <c r="P79" i="11"/>
  <c r="C79" i="11"/>
  <c r="D79" i="11" s="1"/>
  <c r="P78" i="11"/>
  <c r="M78" i="11" s="1"/>
  <c r="C78" i="11"/>
  <c r="D78" i="11" s="1"/>
  <c r="P77" i="11"/>
  <c r="M77" i="11"/>
  <c r="C77" i="11"/>
  <c r="D77" i="11" s="1"/>
  <c r="P76" i="11"/>
  <c r="M76" i="11" s="1"/>
  <c r="C76" i="11"/>
  <c r="D76" i="11" s="1"/>
  <c r="P75" i="11"/>
  <c r="M75" i="11" s="1"/>
  <c r="C75" i="11"/>
  <c r="D75" i="11" s="1"/>
  <c r="P74" i="11"/>
  <c r="M74" i="11" s="1"/>
  <c r="C74" i="11"/>
  <c r="D74" i="11" s="1"/>
  <c r="P73" i="11"/>
  <c r="M73" i="11" s="1"/>
  <c r="C73" i="11"/>
  <c r="D73" i="11" s="1"/>
  <c r="P72" i="11"/>
  <c r="M72" i="11" s="1"/>
  <c r="C72" i="11"/>
  <c r="D72" i="11" s="1"/>
  <c r="P71" i="11"/>
  <c r="M71" i="11" s="1"/>
  <c r="C71" i="11"/>
  <c r="D71" i="11" s="1"/>
  <c r="P70" i="11"/>
  <c r="M70" i="11"/>
  <c r="C70" i="11"/>
  <c r="D70" i="11" s="1"/>
  <c r="P69" i="11"/>
  <c r="M69" i="11" s="1"/>
  <c r="C69" i="11"/>
  <c r="D69" i="11" s="1"/>
  <c r="P68" i="11"/>
  <c r="C68" i="11"/>
  <c r="D68" i="11" s="1"/>
  <c r="P67" i="11"/>
  <c r="M67" i="11" s="1"/>
  <c r="C67" i="11"/>
  <c r="D67" i="11" s="1"/>
  <c r="P66" i="11"/>
  <c r="M66" i="11" s="1"/>
  <c r="C66" i="11"/>
  <c r="D66" i="11" s="1"/>
  <c r="P65" i="11"/>
  <c r="M65" i="11" s="1"/>
  <c r="C65" i="11"/>
  <c r="D65" i="11" s="1"/>
  <c r="P64" i="11"/>
  <c r="M64" i="11" s="1"/>
  <c r="C64" i="11"/>
  <c r="D64" i="11" s="1"/>
  <c r="P63" i="11"/>
  <c r="M63" i="11" s="1"/>
  <c r="C63" i="11"/>
  <c r="D63" i="11" s="1"/>
  <c r="P62" i="11"/>
  <c r="M62" i="11" s="1"/>
  <c r="C62" i="11"/>
  <c r="D62" i="11" s="1"/>
  <c r="P61" i="11"/>
  <c r="M61" i="11"/>
  <c r="C61" i="11"/>
  <c r="D61" i="11" s="1"/>
  <c r="P60" i="11"/>
  <c r="M60" i="11" s="1"/>
  <c r="C60" i="11"/>
  <c r="D60" i="11" s="1"/>
  <c r="P59" i="11"/>
  <c r="C59" i="11"/>
  <c r="D59" i="11" s="1"/>
  <c r="P58" i="11"/>
  <c r="C58" i="11"/>
  <c r="D58" i="11" s="1"/>
  <c r="P57" i="11"/>
  <c r="M57" i="11" s="1"/>
  <c r="C57" i="11"/>
  <c r="D57" i="11" s="1"/>
  <c r="P56" i="11"/>
  <c r="M56" i="11"/>
  <c r="C56" i="11"/>
  <c r="D56" i="11" s="1"/>
  <c r="P55" i="11"/>
  <c r="M55" i="11"/>
  <c r="C55" i="11"/>
  <c r="D55" i="11" s="1"/>
  <c r="P54" i="11"/>
  <c r="M54" i="11" s="1"/>
  <c r="C54" i="11"/>
  <c r="D54" i="11" s="1"/>
  <c r="P53" i="11"/>
  <c r="M53" i="11" s="1"/>
  <c r="C53" i="11"/>
  <c r="D53" i="11" s="1"/>
  <c r="P52" i="11"/>
  <c r="M52" i="11" s="1"/>
  <c r="C52" i="11"/>
  <c r="D52" i="11" s="1"/>
  <c r="P51" i="11"/>
  <c r="M51" i="11" s="1"/>
  <c r="C51" i="11"/>
  <c r="D51" i="11" s="1"/>
  <c r="P50" i="11"/>
  <c r="M50" i="11"/>
  <c r="C50" i="11"/>
  <c r="D50" i="11" s="1"/>
  <c r="P49" i="11"/>
  <c r="M49" i="11" s="1"/>
  <c r="C49" i="11"/>
  <c r="D49" i="11" s="1"/>
  <c r="P48" i="11"/>
  <c r="M48" i="11" s="1"/>
  <c r="C48" i="11"/>
  <c r="D48" i="11" s="1"/>
  <c r="P47" i="11"/>
  <c r="M47" i="11" s="1"/>
  <c r="C47" i="11"/>
  <c r="D47" i="11" s="1"/>
  <c r="P46" i="11"/>
  <c r="M46" i="11" s="1"/>
  <c r="C46" i="11"/>
  <c r="D46" i="11" s="1"/>
  <c r="P45" i="11"/>
  <c r="M45" i="11" s="1"/>
  <c r="C45" i="11"/>
  <c r="D45" i="11" s="1"/>
  <c r="P44" i="11"/>
  <c r="M44" i="11" s="1"/>
  <c r="C44" i="11"/>
  <c r="D44" i="11" s="1"/>
  <c r="P43" i="11"/>
  <c r="M43" i="11" s="1"/>
  <c r="C43" i="11"/>
  <c r="D43" i="11" s="1"/>
  <c r="P42" i="11"/>
  <c r="M42" i="11" s="1"/>
  <c r="C42" i="11"/>
  <c r="D42" i="11" s="1"/>
  <c r="P41" i="11"/>
  <c r="M41" i="11"/>
  <c r="C41" i="11"/>
  <c r="D41" i="11" s="1"/>
  <c r="P40" i="11"/>
  <c r="M40" i="11" s="1"/>
  <c r="C40" i="11"/>
  <c r="D40" i="11" s="1"/>
  <c r="P39" i="11"/>
  <c r="M39" i="11" s="1"/>
  <c r="C39" i="11"/>
  <c r="D39" i="11" s="1"/>
  <c r="P38" i="11"/>
  <c r="C38" i="11"/>
  <c r="D38" i="11" s="1"/>
  <c r="P37" i="11"/>
  <c r="M37" i="11" s="1"/>
  <c r="C37" i="11"/>
  <c r="D37" i="11" s="1"/>
  <c r="P36" i="11"/>
  <c r="M36" i="11" s="1"/>
  <c r="C36" i="11"/>
  <c r="D36" i="11" s="1"/>
  <c r="P35" i="11"/>
  <c r="M35" i="11" s="1"/>
  <c r="C35" i="11"/>
  <c r="D35" i="11" s="1"/>
  <c r="P34" i="11"/>
  <c r="M34" i="11" s="1"/>
  <c r="C34" i="11"/>
  <c r="D34" i="11" s="1"/>
  <c r="P33" i="11"/>
  <c r="M33" i="11" s="1"/>
  <c r="C33" i="11"/>
  <c r="D33" i="11" s="1"/>
  <c r="P32" i="11"/>
  <c r="M32" i="11" s="1"/>
  <c r="C32" i="11"/>
  <c r="D32" i="11" s="1"/>
  <c r="P31" i="11"/>
  <c r="M31" i="11"/>
  <c r="C31" i="11"/>
  <c r="D31" i="11" s="1"/>
  <c r="P30" i="11"/>
  <c r="M30" i="11" s="1"/>
  <c r="C30" i="11"/>
  <c r="D30" i="11" s="1"/>
  <c r="P29" i="11"/>
  <c r="M29" i="11"/>
  <c r="C29" i="11"/>
  <c r="D29" i="11" s="1"/>
  <c r="P28" i="11"/>
  <c r="M28" i="11" s="1"/>
  <c r="C28" i="11"/>
  <c r="D28" i="11" s="1"/>
  <c r="P27" i="11"/>
  <c r="M27" i="11" s="1"/>
  <c r="C27" i="11"/>
  <c r="D27" i="11" s="1"/>
  <c r="P26" i="11"/>
  <c r="M26" i="11" s="1"/>
  <c r="C26" i="11"/>
  <c r="D26" i="11" s="1"/>
  <c r="P25" i="11"/>
  <c r="M25" i="11" s="1"/>
  <c r="C25" i="11"/>
  <c r="D25" i="11" s="1"/>
  <c r="P24" i="11"/>
  <c r="M24" i="11" s="1"/>
  <c r="C24" i="11"/>
  <c r="D24" i="11" s="1"/>
  <c r="P23" i="11"/>
  <c r="C23" i="11"/>
  <c r="D23" i="11" s="1"/>
  <c r="P22" i="11"/>
  <c r="M22" i="11" s="1"/>
  <c r="C22" i="11"/>
  <c r="D22" i="11" s="1"/>
  <c r="P21" i="11"/>
  <c r="M21" i="11" s="1"/>
  <c r="C21" i="11"/>
  <c r="D21" i="11" s="1"/>
  <c r="P20" i="11"/>
  <c r="M20" i="11"/>
  <c r="C20" i="11"/>
  <c r="D20" i="11" s="1"/>
  <c r="P19" i="11"/>
  <c r="M19" i="11"/>
  <c r="C19" i="11"/>
  <c r="D19" i="11" s="1"/>
  <c r="P18" i="11"/>
  <c r="M18" i="11" s="1"/>
  <c r="C18" i="11"/>
  <c r="D18" i="11" s="1"/>
  <c r="P17" i="11"/>
  <c r="M17" i="11" s="1"/>
  <c r="C17" i="11"/>
  <c r="D17" i="11" s="1"/>
  <c r="BB16" i="11"/>
  <c r="P16" i="11"/>
  <c r="M16" i="11"/>
  <c r="C16" i="11"/>
  <c r="D16" i="11" s="1"/>
  <c r="BB15" i="11"/>
  <c r="P15" i="11"/>
  <c r="M15" i="11" s="1"/>
  <c r="C15" i="11"/>
  <c r="D15" i="11" s="1"/>
  <c r="BB14" i="11"/>
  <c r="P14" i="11"/>
  <c r="M14" i="11" s="1"/>
  <c r="C14" i="11"/>
  <c r="D14" i="11" s="1"/>
  <c r="BB13" i="11"/>
  <c r="P13" i="11"/>
  <c r="M13" i="11" s="1"/>
  <c r="C13" i="11"/>
  <c r="D13" i="11" s="1"/>
  <c r="BB12" i="11"/>
  <c r="P12" i="11"/>
  <c r="M12" i="11" s="1"/>
  <c r="C12" i="11"/>
  <c r="D12" i="11" s="1"/>
  <c r="BB11" i="11"/>
  <c r="P11" i="11"/>
  <c r="M11" i="11" s="1"/>
  <c r="C11" i="11"/>
  <c r="D11" i="11" s="1"/>
  <c r="BB10" i="11"/>
  <c r="P10" i="11"/>
  <c r="M10" i="11" s="1"/>
  <c r="C10" i="11"/>
  <c r="D10" i="11" s="1"/>
  <c r="BB9" i="11"/>
  <c r="P9" i="11"/>
  <c r="M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1" i="17" l="1"/>
  <c r="O49" i="17"/>
  <c r="O52" i="17"/>
  <c r="N26" i="32"/>
  <c r="N25" i="32"/>
  <c r="N23" i="32"/>
  <c r="N12" i="32"/>
  <c r="N21" i="32"/>
  <c r="N15" i="32"/>
  <c r="N13" i="32"/>
  <c r="N10" i="32"/>
  <c r="N57" i="32"/>
  <c r="N45" i="32"/>
  <c r="N36" i="32"/>
  <c r="N27" i="32"/>
  <c r="N24" i="32"/>
  <c r="N22" i="32"/>
  <c r="N16" i="32"/>
  <c r="N14" i="32"/>
  <c r="N11" i="32"/>
  <c r="N9" i="32"/>
  <c r="N59" i="32"/>
  <c r="N60" i="32"/>
  <c r="N61" i="32"/>
  <c r="N69" i="32"/>
  <c r="N70" i="32"/>
  <c r="N71" i="32"/>
  <c r="N72" i="32"/>
  <c r="N73" i="32"/>
  <c r="N51" i="32"/>
  <c r="N50" i="32"/>
  <c r="N49" i="32"/>
  <c r="N48" i="32"/>
  <c r="N47" i="32"/>
  <c r="N39" i="32"/>
  <c r="N38" i="32"/>
  <c r="N37" i="32"/>
  <c r="N35" i="32"/>
  <c r="N33" i="32"/>
  <c r="N9" i="31"/>
  <c r="N77" i="31"/>
  <c r="N38" i="31"/>
  <c r="N14" i="31"/>
  <c r="N33" i="31"/>
  <c r="N25" i="31"/>
  <c r="N22" i="31"/>
  <c r="N18" i="31"/>
  <c r="N13" i="31"/>
  <c r="N10" i="31"/>
  <c r="N60" i="31"/>
  <c r="N61" i="31"/>
  <c r="N64" i="31"/>
  <c r="N65" i="31"/>
  <c r="N66" i="31"/>
  <c r="N69" i="31"/>
  <c r="N72" i="31"/>
  <c r="N73" i="31"/>
  <c r="N76" i="31"/>
  <c r="N78" i="31"/>
  <c r="N81" i="31"/>
  <c r="N58" i="31"/>
  <c r="N57" i="31"/>
  <c r="N53" i="31"/>
  <c r="N52" i="31"/>
  <c r="N51" i="31"/>
  <c r="N50" i="31"/>
  <c r="N49" i="31"/>
  <c r="N48" i="31"/>
  <c r="N47" i="31"/>
  <c r="N46" i="31"/>
  <c r="N45" i="31"/>
  <c r="N41" i="31"/>
  <c r="N40" i="31"/>
  <c r="N39" i="31"/>
  <c r="N37" i="31"/>
  <c r="N36" i="31"/>
  <c r="N35" i="31"/>
  <c r="N34" i="31"/>
  <c r="N29" i="31"/>
  <c r="N28" i="31"/>
  <c r="N24" i="31"/>
  <c r="N23" i="31"/>
  <c r="N21" i="31"/>
  <c r="N19" i="31"/>
  <c r="N17" i="31"/>
  <c r="N16" i="31"/>
  <c r="N12" i="31"/>
  <c r="N11" i="31"/>
  <c r="N75" i="15"/>
  <c r="N74" i="15"/>
  <c r="N73" i="15"/>
  <c r="N72" i="15"/>
  <c r="N71" i="15"/>
  <c r="N70" i="15"/>
  <c r="N69" i="15"/>
  <c r="N68" i="15"/>
  <c r="N67" i="15"/>
  <c r="N66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3" i="15"/>
  <c r="N12" i="15"/>
  <c r="N11" i="15"/>
  <c r="N10" i="15"/>
  <c r="N9" i="15"/>
  <c r="N14" i="15"/>
  <c r="N15" i="15"/>
  <c r="N17" i="15"/>
  <c r="N18" i="15"/>
  <c r="N38" i="15"/>
  <c r="N39" i="15"/>
  <c r="N40" i="15"/>
  <c r="N62" i="15"/>
  <c r="N64" i="15"/>
  <c r="N16" i="15"/>
  <c r="N41" i="15"/>
  <c r="M18" i="14"/>
  <c r="M40" i="14"/>
  <c r="M44" i="14"/>
  <c r="M45" i="14"/>
  <c r="N45" i="14" s="1"/>
  <c r="M55" i="14"/>
  <c r="N55" i="14" s="1"/>
  <c r="M79" i="11"/>
  <c r="M59" i="11"/>
  <c r="M38" i="11"/>
  <c r="M23" i="11"/>
  <c r="M68" i="11"/>
  <c r="M58" i="11"/>
  <c r="N58" i="11" s="1"/>
  <c r="M79" i="3"/>
  <c r="M14" i="3"/>
  <c r="M55" i="3"/>
  <c r="N55" i="3" s="1"/>
  <c r="M57" i="18"/>
  <c r="N57" i="18" s="1"/>
  <c r="O53" i="17"/>
  <c r="O56" i="17"/>
  <c r="C51" i="17" a="1"/>
  <c r="C52" i="17" a="1"/>
  <c r="C50" i="17" a="1"/>
  <c r="C49" i="17" a="1"/>
  <c r="C38" i="17" a="1"/>
  <c r="C48" i="17" a="1"/>
  <c r="C57" i="36" a="1"/>
  <c r="C53" i="36" a="1"/>
  <c r="D53" i="36" s="1"/>
  <c r="C54" i="36" a="1"/>
  <c r="D54" i="36" s="1"/>
  <c r="C56" i="36" a="1"/>
  <c r="Q58" i="36" s="1"/>
  <c r="M58" i="36" s="1"/>
  <c r="C55" i="36" a="1"/>
  <c r="D55" i="36" s="1"/>
  <c r="C52" i="36" a="1"/>
  <c r="D52" i="36" s="1"/>
  <c r="C37" i="17" a="1"/>
  <c r="D37" i="17" s="1"/>
  <c r="C42" i="17" a="1"/>
  <c r="C41" i="17" a="1"/>
  <c r="D41" i="17" s="1"/>
  <c r="C43" i="17" a="1"/>
  <c r="D43" i="17" s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Z13" i="35" s="1"/>
  <c r="AX12" i="35"/>
  <c r="AZ12" i="35" s="1"/>
  <c r="AX11" i="35"/>
  <c r="AZ11" i="35" s="1"/>
  <c r="AX10" i="35"/>
  <c r="AZ10" i="35" s="1"/>
  <c r="AX9" i="35"/>
  <c r="AZ9" i="35" s="1"/>
  <c r="C44" i="17" a="1"/>
  <c r="D44" i="17" s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7" i="17" a="1"/>
  <c r="C46" i="17" a="1"/>
  <c r="D46" i="17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C7" i="35" a="1"/>
  <c r="C4" i="35" a="1"/>
  <c r="C45" i="17" a="1"/>
  <c r="D45" i="17" s="1"/>
  <c r="C51" i="36" a="1"/>
  <c r="C48" i="36" a="1"/>
  <c r="C31" i="17" a="1"/>
  <c r="C21" i="17" a="1"/>
  <c r="C10" i="17" a="1"/>
  <c r="C27" i="17" a="1"/>
  <c r="C5" i="17" a="1"/>
  <c r="C4" i="17" a="1"/>
  <c r="C20" i="17" a="1"/>
  <c r="C16" i="17" a="1"/>
  <c r="C3" i="17" a="1"/>
  <c r="C8" i="17" a="1"/>
  <c r="C26" i="17" a="1"/>
  <c r="C9" i="17" a="1"/>
  <c r="C33" i="17" a="1"/>
  <c r="D33" i="17" s="1"/>
  <c r="C39" i="17" a="1"/>
  <c r="D39" i="17" s="1"/>
  <c r="C11" i="17" a="1"/>
  <c r="C30" i="17" a="1"/>
  <c r="C24" i="17" a="1"/>
  <c r="C12" i="17" a="1"/>
  <c r="C22" i="17" a="1"/>
  <c r="C36" i="17" a="1"/>
  <c r="D36" i="17" s="1"/>
  <c r="C35" i="17" a="1"/>
  <c r="C15" i="17" a="1"/>
  <c r="D15" i="17" s="1"/>
  <c r="C28" i="17" a="1"/>
  <c r="C17" i="17" a="1"/>
  <c r="C25" i="17" a="1"/>
  <c r="C23" i="17" a="1"/>
  <c r="C32" i="17" a="1"/>
  <c r="D32" i="17" s="1"/>
  <c r="C18" i="17" a="1"/>
  <c r="C7" i="17" a="1"/>
  <c r="C13" i="17" a="1"/>
  <c r="C14" i="17" a="1"/>
  <c r="C29" i="17" a="1"/>
  <c r="C19" i="17" a="1"/>
  <c r="AP11" i="17"/>
  <c r="AP12" i="17"/>
  <c r="AP13" i="17"/>
  <c r="AP9" i="17"/>
  <c r="AP10" i="17"/>
  <c r="C34" i="17" a="1"/>
  <c r="C6" i="17" a="1"/>
  <c r="C40" i="17" a="1"/>
  <c r="D40" i="17" s="1"/>
  <c r="E32" i="17"/>
  <c r="E31" i="17"/>
  <c r="C8" i="33"/>
  <c r="D8" i="33" s="1"/>
  <c r="C52" i="33"/>
  <c r="D52" i="33" s="1"/>
  <c r="C32" i="33"/>
  <c r="Q33" i="33" s="1"/>
  <c r="M33" i="33" s="1"/>
  <c r="C46" i="33"/>
  <c r="D46" i="33" s="1"/>
  <c r="C40" i="33"/>
  <c r="Q41" i="33" s="1"/>
  <c r="M41" i="33" s="1"/>
  <c r="C21" i="33"/>
  <c r="D21" i="33" s="1"/>
  <c r="C39" i="33"/>
  <c r="Q40" i="33" s="1"/>
  <c r="M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C50" i="33"/>
  <c r="Q51" i="33" s="1"/>
  <c r="M51" i="33" s="1"/>
  <c r="C17" i="33"/>
  <c r="D17" i="33" s="1"/>
  <c r="C9" i="33"/>
  <c r="D9" i="33" s="1"/>
  <c r="C48" i="33"/>
  <c r="D48" i="33" s="1"/>
  <c r="C16" i="33"/>
  <c r="Q17" i="33" s="1"/>
  <c r="M17" i="33" s="1"/>
  <c r="C29" i="33"/>
  <c r="Q30" i="33" s="1"/>
  <c r="M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Q35" i="33"/>
  <c r="M35" i="33" s="1"/>
  <c r="Q38" i="33"/>
  <c r="M38" i="33" s="1"/>
  <c r="Q56" i="33"/>
  <c r="M56" i="33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/>
  <c r="M15" i="18"/>
  <c r="N15" i="18" s="1"/>
  <c r="M31" i="18"/>
  <c r="N31" i="18" s="1"/>
  <c r="M39" i="18"/>
  <c r="N39" i="18" s="1"/>
  <c r="M77" i="18"/>
  <c r="N77" i="18" s="1"/>
  <c r="M26" i="18"/>
  <c r="N26" i="18" s="1"/>
  <c r="M59" i="18"/>
  <c r="N59" i="18" s="1"/>
  <c r="M10" i="18"/>
  <c r="N10" i="18" s="1"/>
  <c r="M22" i="18"/>
  <c r="N22" i="18" s="1"/>
  <c r="M48" i="18"/>
  <c r="N48" i="18" s="1"/>
  <c r="M40" i="18"/>
  <c r="N40" i="18" s="1"/>
  <c r="M29" i="18"/>
  <c r="N29" i="18" s="1"/>
  <c r="M54" i="18"/>
  <c r="N54" i="18" s="1"/>
  <c r="M66" i="18"/>
  <c r="N66" i="18" s="1"/>
  <c r="M67" i="18"/>
  <c r="N67" i="18" s="1"/>
  <c r="M25" i="18"/>
  <c r="N25" i="18" s="1"/>
  <c r="M51" i="18"/>
  <c r="N51" i="18" s="1"/>
  <c r="M71" i="18"/>
  <c r="N71" i="18" s="1"/>
  <c r="M50" i="18"/>
  <c r="N50" i="18" s="1"/>
  <c r="M43" i="18"/>
  <c r="N43" i="18" s="1"/>
  <c r="M62" i="18"/>
  <c r="N62" i="18" s="1"/>
  <c r="M70" i="18"/>
  <c r="N70" i="18" s="1"/>
  <c r="M63" i="18"/>
  <c r="N63" i="18" s="1"/>
  <c r="M58" i="18"/>
  <c r="N58" i="18" s="1"/>
  <c r="M11" i="18"/>
  <c r="N11" i="18" s="1"/>
  <c r="M60" i="18"/>
  <c r="N60" i="18" s="1"/>
  <c r="M64" i="18"/>
  <c r="N64" i="18" s="1"/>
  <c r="M18" i="18"/>
  <c r="N18" i="18" s="1"/>
  <c r="M33" i="18"/>
  <c r="N33" i="18" s="1"/>
  <c r="M45" i="18"/>
  <c r="N45" i="18" s="1"/>
  <c r="M79" i="18"/>
  <c r="N79" i="18" s="1"/>
  <c r="M23" i="18"/>
  <c r="N23" i="18" s="1"/>
  <c r="M20" i="18"/>
  <c r="N20" i="18" s="1"/>
  <c r="M28" i="18"/>
  <c r="N28" i="18" s="1"/>
  <c r="M56" i="18"/>
  <c r="N56" i="18" s="1"/>
  <c r="M30" i="18"/>
  <c r="N30" i="18" s="1"/>
  <c r="M49" i="18"/>
  <c r="N49" i="18" s="1"/>
  <c r="M37" i="18"/>
  <c r="N37" i="18" s="1"/>
  <c r="M38" i="18"/>
  <c r="N38" i="18" s="1"/>
  <c r="M46" i="18"/>
  <c r="N46" i="18" s="1"/>
  <c r="M74" i="18"/>
  <c r="N74" i="18" s="1"/>
  <c r="M44" i="18"/>
  <c r="N44" i="18" s="1"/>
  <c r="M78" i="18"/>
  <c r="N78" i="18" s="1"/>
  <c r="M19" i="18"/>
  <c r="N19" i="18" s="1"/>
  <c r="M27" i="18"/>
  <c r="N27" i="18" s="1"/>
  <c r="M36" i="18"/>
  <c r="N36" i="18" s="1"/>
  <c r="M52" i="18"/>
  <c r="N52" i="18" s="1"/>
  <c r="M35" i="18"/>
  <c r="N35" i="18" s="1"/>
  <c r="M14" i="18"/>
  <c r="N14" i="18" s="1"/>
  <c r="M55" i="18"/>
  <c r="N55" i="18" s="1"/>
  <c r="M61" i="18"/>
  <c r="N61" i="18" s="1"/>
  <c r="M65" i="18"/>
  <c r="N65" i="18" s="1"/>
  <c r="M42" i="18"/>
  <c r="N42" i="18" s="1"/>
  <c r="M53" i="18"/>
  <c r="N53" i="18" s="1"/>
  <c r="M76" i="18"/>
  <c r="N76" i="18" s="1"/>
  <c r="M16" i="18"/>
  <c r="N16" i="18" s="1"/>
  <c r="M9" i="18"/>
  <c r="M12" i="18"/>
  <c r="N12" i="18" s="1"/>
  <c r="M69" i="18"/>
  <c r="N69" i="18" s="1"/>
  <c r="M68" i="18"/>
  <c r="N68" i="18" s="1"/>
  <c r="M21" i="18"/>
  <c r="N21" i="18" s="1"/>
  <c r="M32" i="18"/>
  <c r="N32" i="18" s="1"/>
  <c r="M75" i="18"/>
  <c r="N75" i="18" s="1"/>
  <c r="M72" i="18"/>
  <c r="N72" i="18" s="1"/>
  <c r="M73" i="18"/>
  <c r="N73" i="18" s="1"/>
  <c r="M17" i="18"/>
  <c r="N17" i="18" s="1"/>
  <c r="M13" i="18"/>
  <c r="N13" i="18" s="1"/>
  <c r="M47" i="18"/>
  <c r="N47" i="18" s="1"/>
  <c r="M41" i="18"/>
  <c r="N41" i="18" s="1"/>
  <c r="E3" i="17"/>
  <c r="E5" i="17"/>
  <c r="E4" i="17"/>
  <c r="E30" i="17"/>
  <c r="E29" i="17"/>
  <c r="E2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83" i="14" l="1"/>
  <c r="N81" i="14"/>
  <c r="N80" i="14"/>
  <c r="N78" i="14"/>
  <c r="N76" i="14"/>
  <c r="N71" i="14"/>
  <c r="N84" i="14"/>
  <c r="N82" i="14"/>
  <c r="N79" i="14"/>
  <c r="N77" i="14"/>
  <c r="N75" i="14"/>
  <c r="N74" i="14"/>
  <c r="N73" i="14"/>
  <c r="N72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4" i="14"/>
  <c r="N53" i="14"/>
  <c r="N52" i="14"/>
  <c r="N51" i="14"/>
  <c r="N50" i="14"/>
  <c r="N49" i="14"/>
  <c r="N48" i="14"/>
  <c r="N47" i="14"/>
  <c r="N46" i="14"/>
  <c r="N43" i="14"/>
  <c r="N42" i="14"/>
  <c r="N41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7" i="14"/>
  <c r="N16" i="14"/>
  <c r="N15" i="14"/>
  <c r="N14" i="14"/>
  <c r="N13" i="14"/>
  <c r="N12" i="14"/>
  <c r="N11" i="14"/>
  <c r="N10" i="14"/>
  <c r="N9" i="14"/>
  <c r="N18" i="14"/>
  <c r="N40" i="14"/>
  <c r="N44" i="14"/>
  <c r="N10" i="11"/>
  <c r="N14" i="11"/>
  <c r="N17" i="11"/>
  <c r="N21" i="11"/>
  <c r="N25" i="11"/>
  <c r="N29" i="11"/>
  <c r="N35" i="11"/>
  <c r="N41" i="11"/>
  <c r="N62" i="11"/>
  <c r="N11" i="11"/>
  <c r="N15" i="11"/>
  <c r="N19" i="11"/>
  <c r="N22" i="11"/>
  <c r="N27" i="11"/>
  <c r="N31" i="11"/>
  <c r="N34" i="11"/>
  <c r="N39" i="11"/>
  <c r="N42" i="11"/>
  <c r="N45" i="11"/>
  <c r="N48" i="11"/>
  <c r="N51" i="11"/>
  <c r="N54" i="11"/>
  <c r="N60" i="11"/>
  <c r="N65" i="11"/>
  <c r="N82" i="11"/>
  <c r="N9" i="11"/>
  <c r="N12" i="11"/>
  <c r="N13" i="11"/>
  <c r="N16" i="11"/>
  <c r="N18" i="11"/>
  <c r="N20" i="11"/>
  <c r="N24" i="11"/>
  <c r="N26" i="11"/>
  <c r="N28" i="11"/>
  <c r="N30" i="11"/>
  <c r="N32" i="11"/>
  <c r="N33" i="11"/>
  <c r="N36" i="11"/>
  <c r="N37" i="11"/>
  <c r="N40" i="11"/>
  <c r="N43" i="11"/>
  <c r="N44" i="11"/>
  <c r="N46" i="11"/>
  <c r="N47" i="11"/>
  <c r="N49" i="11"/>
  <c r="N50" i="11"/>
  <c r="N52" i="11"/>
  <c r="N53" i="11"/>
  <c r="N55" i="11"/>
  <c r="N56" i="11"/>
  <c r="N57" i="11"/>
  <c r="N61" i="11"/>
  <c r="N63" i="11"/>
  <c r="N64" i="11"/>
  <c r="N66" i="11"/>
  <c r="N67" i="11"/>
  <c r="N69" i="11"/>
  <c r="N70" i="11"/>
  <c r="N71" i="11"/>
  <c r="N72" i="11"/>
  <c r="N73" i="11"/>
  <c r="N74" i="11"/>
  <c r="N75" i="11"/>
  <c r="N76" i="11"/>
  <c r="N77" i="11"/>
  <c r="N78" i="11"/>
  <c r="N80" i="11"/>
  <c r="N81" i="11"/>
  <c r="N83" i="11"/>
  <c r="N23" i="11"/>
  <c r="N79" i="11"/>
  <c r="N59" i="11"/>
  <c r="N38" i="11"/>
  <c r="N68" i="11"/>
  <c r="N9" i="3"/>
  <c r="N10" i="3"/>
  <c r="N11" i="3"/>
  <c r="N12" i="3"/>
  <c r="N13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80" i="3"/>
  <c r="N81" i="3"/>
  <c r="N82" i="3"/>
  <c r="N83" i="3"/>
  <c r="N84" i="3"/>
  <c r="N85" i="3"/>
  <c r="N86" i="3"/>
  <c r="N87" i="3"/>
  <c r="N88" i="3"/>
  <c r="N89" i="3"/>
  <c r="N14" i="3"/>
  <c r="N79" i="3"/>
  <c r="N9" i="18"/>
  <c r="N34" i="18"/>
  <c r="Q53" i="35"/>
  <c r="M53" i="35" s="1"/>
  <c r="N53" i="35" s="1"/>
  <c r="Q54" i="35"/>
  <c r="M54" i="35" s="1"/>
  <c r="N54" i="35" s="1"/>
  <c r="Q56" i="35"/>
  <c r="M56" i="35" s="1"/>
  <c r="N56" i="35" s="1"/>
  <c r="Q60" i="35"/>
  <c r="M60" i="35" s="1"/>
  <c r="N60" i="35" s="1"/>
  <c r="Q55" i="35"/>
  <c r="M55" i="35" s="1"/>
  <c r="N55" i="35" s="1"/>
  <c r="Q59" i="35"/>
  <c r="M59" i="35" s="1"/>
  <c r="N59" i="35" s="1"/>
  <c r="Q57" i="35"/>
  <c r="M57" i="35" s="1"/>
  <c r="N57" i="35" s="1"/>
  <c r="Q61" i="35"/>
  <c r="M61" i="35" s="1"/>
  <c r="N61" i="35" s="1"/>
  <c r="Q56" i="36"/>
  <c r="M56" i="36" s="1"/>
  <c r="N56" i="36" s="1"/>
  <c r="Q60" i="36"/>
  <c r="M60" i="36" s="1"/>
  <c r="N60" i="36" s="1"/>
  <c r="Q54" i="36"/>
  <c r="M54" i="36" s="1"/>
  <c r="N54" i="36" s="1"/>
  <c r="Q57" i="36"/>
  <c r="M57" i="36" s="1"/>
  <c r="N57" i="36" s="1"/>
  <c r="Q55" i="36"/>
  <c r="M55" i="36" s="1"/>
  <c r="N55" i="36" s="1"/>
  <c r="Q59" i="36"/>
  <c r="M59" i="36" s="1"/>
  <c r="N59" i="36" s="1"/>
  <c r="Q49" i="36"/>
  <c r="M49" i="36" s="1"/>
  <c r="N49" i="36" s="1"/>
  <c r="Q50" i="36"/>
  <c r="M50" i="36" s="1"/>
  <c r="N50" i="36" s="1"/>
  <c r="Q45" i="36"/>
  <c r="M45" i="36" s="1"/>
  <c r="N45" i="36" s="1"/>
  <c r="Q53" i="36"/>
  <c r="M53" i="36" s="1"/>
  <c r="N53" i="36" s="1"/>
  <c r="Q46" i="36"/>
  <c r="M46" i="36" s="1"/>
  <c r="N46" i="36" s="1"/>
  <c r="Q51" i="36"/>
  <c r="M51" i="36" s="1"/>
  <c r="N51" i="36" s="1"/>
  <c r="Q48" i="36"/>
  <c r="M48" i="36" s="1"/>
  <c r="N48" i="36" s="1"/>
  <c r="Q52" i="36"/>
  <c r="M52" i="36" s="1"/>
  <c r="N52" i="36" s="1"/>
  <c r="D57" i="36"/>
  <c r="Q44" i="36"/>
  <c r="M44" i="36" s="1"/>
  <c r="N44" i="36" s="1"/>
  <c r="D56" i="36"/>
  <c r="Q47" i="36"/>
  <c r="M47" i="36" s="1"/>
  <c r="N47" i="36" s="1"/>
  <c r="D42" i="17"/>
  <c r="Q56" i="17"/>
  <c r="M56" i="17" s="1"/>
  <c r="Q55" i="17"/>
  <c r="M55" i="17" s="1"/>
  <c r="D38" i="17"/>
  <c r="Q52" i="17"/>
  <c r="M52" i="17" s="1"/>
  <c r="D51" i="17"/>
  <c r="Q53" i="17"/>
  <c r="M53" i="17" s="1"/>
  <c r="D52" i="17"/>
  <c r="Q50" i="17"/>
  <c r="M50" i="17" s="1"/>
  <c r="D50" i="17"/>
  <c r="Q49" i="17"/>
  <c r="M49" i="17" s="1"/>
  <c r="D49" i="17"/>
  <c r="Q51" i="17"/>
  <c r="M51" i="17" s="1"/>
  <c r="D47" i="17"/>
  <c r="Q54" i="17"/>
  <c r="M54" i="17" s="1"/>
  <c r="Q48" i="17"/>
  <c r="M48" i="17" s="1"/>
  <c r="D48" i="17"/>
  <c r="Q47" i="17"/>
  <c r="M47" i="17" s="1"/>
  <c r="Q45" i="17"/>
  <c r="M45" i="17" s="1"/>
  <c r="Q11" i="36"/>
  <c r="M11" i="36" s="1"/>
  <c r="N11" i="36" s="1"/>
  <c r="D47" i="36"/>
  <c r="D46" i="36"/>
  <c r="D45" i="36"/>
  <c r="Q28" i="36"/>
  <c r="M28" i="36" s="1"/>
  <c r="N28" i="36" s="1"/>
  <c r="D44" i="36"/>
  <c r="Q27" i="36"/>
  <c r="M27" i="36" s="1"/>
  <c r="N27" i="36" s="1"/>
  <c r="Q26" i="36"/>
  <c r="M26" i="36" s="1"/>
  <c r="N26" i="36" s="1"/>
  <c r="D43" i="36"/>
  <c r="D42" i="36"/>
  <c r="Q24" i="36"/>
  <c r="M24" i="36" s="1"/>
  <c r="N24" i="36" s="1"/>
  <c r="Q25" i="36"/>
  <c r="M25" i="36" s="1"/>
  <c r="N25" i="36" s="1"/>
  <c r="D41" i="36"/>
  <c r="Q23" i="36"/>
  <c r="M23" i="36" s="1"/>
  <c r="N23" i="36" s="1"/>
  <c r="D40" i="36"/>
  <c r="Q22" i="36"/>
  <c r="M22" i="36" s="1"/>
  <c r="N22" i="36" s="1"/>
  <c r="Q21" i="36"/>
  <c r="M21" i="36" s="1"/>
  <c r="N21" i="36" s="1"/>
  <c r="D39" i="36"/>
  <c r="D38" i="36"/>
  <c r="Q20" i="36"/>
  <c r="M20" i="36" s="1"/>
  <c r="N20" i="36" s="1"/>
  <c r="D37" i="36"/>
  <c r="Q30" i="36"/>
  <c r="M30" i="36" s="1"/>
  <c r="N30" i="36" s="1"/>
  <c r="D36" i="36"/>
  <c r="Q33" i="36"/>
  <c r="M33" i="36" s="1"/>
  <c r="N33" i="36" s="1"/>
  <c r="Q31" i="36"/>
  <c r="M31" i="36" s="1"/>
  <c r="N31" i="36" s="1"/>
  <c r="D35" i="36"/>
  <c r="D34" i="36"/>
  <c r="Q29" i="36"/>
  <c r="M29" i="36" s="1"/>
  <c r="N29" i="36" s="1"/>
  <c r="D33" i="36"/>
  <c r="Q32" i="36"/>
  <c r="M32" i="36" s="1"/>
  <c r="N32" i="36" s="1"/>
  <c r="Q36" i="36"/>
  <c r="M36" i="36" s="1"/>
  <c r="N36" i="36" s="1"/>
  <c r="D32" i="36"/>
  <c r="D31" i="36"/>
  <c r="Q37" i="36"/>
  <c r="M37" i="36" s="1"/>
  <c r="N37" i="36" s="1"/>
  <c r="D30" i="36"/>
  <c r="Q38" i="36"/>
  <c r="M38" i="36" s="1"/>
  <c r="N38" i="36" s="1"/>
  <c r="D29" i="36"/>
  <c r="D28" i="36"/>
  <c r="Q35" i="36"/>
  <c r="M35" i="36" s="1"/>
  <c r="N35" i="36" s="1"/>
  <c r="D27" i="36"/>
  <c r="Q34" i="36"/>
  <c r="M34" i="36" s="1"/>
  <c r="N34" i="36" s="1"/>
  <c r="D26" i="36"/>
  <c r="D25" i="36"/>
  <c r="D24" i="36"/>
  <c r="D23" i="36"/>
  <c r="D22" i="36"/>
  <c r="D21" i="36"/>
  <c r="D20" i="36"/>
  <c r="D19" i="36"/>
  <c r="Q39" i="36"/>
  <c r="M39" i="36" s="1"/>
  <c r="N39" i="36" s="1"/>
  <c r="D18" i="36"/>
  <c r="D17" i="36"/>
  <c r="D16" i="36"/>
  <c r="Q43" i="36"/>
  <c r="M43" i="36" s="1"/>
  <c r="N43" i="36" s="1"/>
  <c r="Q41" i="36"/>
  <c r="M41" i="36" s="1"/>
  <c r="N41" i="36" s="1"/>
  <c r="D15" i="36"/>
  <c r="D14" i="36"/>
  <c r="Q40" i="36"/>
  <c r="M40" i="36" s="1"/>
  <c r="N40" i="36" s="1"/>
  <c r="Q42" i="36"/>
  <c r="M42" i="36" s="1"/>
  <c r="N42" i="36" s="1"/>
  <c r="D13" i="36"/>
  <c r="D12" i="36"/>
  <c r="D11" i="36"/>
  <c r="D10" i="36"/>
  <c r="D9" i="36"/>
  <c r="D8" i="36"/>
  <c r="D7" i="36"/>
  <c r="Q14" i="35"/>
  <c r="M14" i="35" s="1"/>
  <c r="N14" i="35" s="1"/>
  <c r="D59" i="35"/>
  <c r="D58" i="35"/>
  <c r="Q9" i="35"/>
  <c r="M9" i="35" s="1"/>
  <c r="D57" i="35"/>
  <c r="Q18" i="35"/>
  <c r="M18" i="35" s="1"/>
  <c r="N18" i="35" s="1"/>
  <c r="D56" i="35"/>
  <c r="Q10" i="35"/>
  <c r="M10" i="35" s="1"/>
  <c r="N10" i="35" s="1"/>
  <c r="D55" i="35"/>
  <c r="Q12" i="35"/>
  <c r="M12" i="35" s="1"/>
  <c r="N12" i="35" s="1"/>
  <c r="D54" i="35"/>
  <c r="Q15" i="35"/>
  <c r="M15" i="35" s="1"/>
  <c r="N15" i="35" s="1"/>
  <c r="D53" i="35"/>
  <c r="Q17" i="35"/>
  <c r="M17" i="35" s="1"/>
  <c r="N17" i="35" s="1"/>
  <c r="D52" i="35"/>
  <c r="Q13" i="35"/>
  <c r="M13" i="35" s="1"/>
  <c r="N13" i="35" s="1"/>
  <c r="D51" i="35"/>
  <c r="Q16" i="35"/>
  <c r="M16" i="35" s="1"/>
  <c r="N16" i="35" s="1"/>
  <c r="D50" i="35"/>
  <c r="D49" i="35"/>
  <c r="Q11" i="35"/>
  <c r="M11" i="35" s="1"/>
  <c r="N11" i="35" s="1"/>
  <c r="D48" i="35"/>
  <c r="Q27" i="35"/>
  <c r="M27" i="35" s="1"/>
  <c r="N27" i="35" s="1"/>
  <c r="D47" i="35"/>
  <c r="Q29" i="35"/>
  <c r="M29" i="35" s="1"/>
  <c r="N29" i="35" s="1"/>
  <c r="D46" i="35"/>
  <c r="Q26" i="35"/>
  <c r="M26" i="35" s="1"/>
  <c r="N26" i="35" s="1"/>
  <c r="D45" i="35"/>
  <c r="Q25" i="35"/>
  <c r="M25" i="35" s="1"/>
  <c r="N25" i="35" s="1"/>
  <c r="D44" i="35"/>
  <c r="Q23" i="35"/>
  <c r="M23" i="35" s="1"/>
  <c r="N23" i="35" s="1"/>
  <c r="D43" i="35"/>
  <c r="Q24" i="35"/>
  <c r="M24" i="35" s="1"/>
  <c r="N24" i="35" s="1"/>
  <c r="D42" i="35"/>
  <c r="Q22" i="35"/>
  <c r="M22" i="35" s="1"/>
  <c r="N22" i="35" s="1"/>
  <c r="D41" i="35"/>
  <c r="Q21" i="35"/>
  <c r="M21" i="35" s="1"/>
  <c r="N21" i="35" s="1"/>
  <c r="D40" i="35"/>
  <c r="Q20" i="35"/>
  <c r="M20" i="35" s="1"/>
  <c r="N20" i="35" s="1"/>
  <c r="D39" i="35"/>
  <c r="Q28" i="35"/>
  <c r="M28" i="35" s="1"/>
  <c r="N28" i="35" s="1"/>
  <c r="D38" i="35"/>
  <c r="Q19" i="35"/>
  <c r="M19" i="35" s="1"/>
  <c r="N19" i="35" s="1"/>
  <c r="Q44" i="35"/>
  <c r="M44" i="35" s="1"/>
  <c r="N44" i="35" s="1"/>
  <c r="D9" i="35"/>
  <c r="D8" i="35"/>
  <c r="Q45" i="35"/>
  <c r="M45" i="35" s="1"/>
  <c r="N45" i="35" s="1"/>
  <c r="Q14" i="36"/>
  <c r="M14" i="36" s="1"/>
  <c r="N14" i="36" s="1"/>
  <c r="Q9" i="36"/>
  <c r="M9" i="36" s="1"/>
  <c r="Q19" i="36"/>
  <c r="M19" i="36" s="1"/>
  <c r="N19" i="36" s="1"/>
  <c r="Q10" i="36"/>
  <c r="M10" i="36" s="1"/>
  <c r="N10" i="36" s="1"/>
  <c r="Q12" i="36"/>
  <c r="M12" i="36" s="1"/>
  <c r="N12" i="36" s="1"/>
  <c r="Q15" i="36"/>
  <c r="M15" i="36" s="1"/>
  <c r="N15" i="36" s="1"/>
  <c r="D50" i="36"/>
  <c r="Q13" i="36"/>
  <c r="M13" i="36" s="1"/>
  <c r="N13" i="36" s="1"/>
  <c r="Q16" i="36"/>
  <c r="M16" i="36" s="1"/>
  <c r="N16" i="36" s="1"/>
  <c r="D49" i="36"/>
  <c r="D37" i="35"/>
  <c r="Q31" i="35"/>
  <c r="M31" i="35" s="1"/>
  <c r="N31" i="35" s="1"/>
  <c r="D36" i="35"/>
  <c r="Q34" i="35"/>
  <c r="M34" i="35" s="1"/>
  <c r="N34" i="35" s="1"/>
  <c r="D35" i="35"/>
  <c r="Q32" i="35"/>
  <c r="M32" i="35" s="1"/>
  <c r="N32" i="35" s="1"/>
  <c r="D34" i="35"/>
  <c r="Q30" i="35"/>
  <c r="M30" i="35" s="1"/>
  <c r="N30" i="35" s="1"/>
  <c r="D33" i="35"/>
  <c r="Q33" i="35"/>
  <c r="M33" i="35" s="1"/>
  <c r="N33" i="35" s="1"/>
  <c r="D32" i="35"/>
  <c r="D31" i="35"/>
  <c r="Q38" i="35"/>
  <c r="M38" i="35" s="1"/>
  <c r="N38" i="35" s="1"/>
  <c r="D30" i="35"/>
  <c r="Q36" i="35"/>
  <c r="M36" i="35" s="1"/>
  <c r="N36" i="35" s="1"/>
  <c r="D29" i="35"/>
  <c r="Q39" i="35"/>
  <c r="M39" i="35" s="1"/>
  <c r="N39" i="35" s="1"/>
  <c r="Q37" i="35"/>
  <c r="M37" i="35" s="1"/>
  <c r="N37" i="35" s="1"/>
  <c r="D28" i="35"/>
  <c r="D27" i="35"/>
  <c r="Q35" i="35"/>
  <c r="M35" i="35" s="1"/>
  <c r="N35" i="35" s="1"/>
  <c r="D26" i="35"/>
  <c r="Q43" i="35"/>
  <c r="M43" i="35" s="1"/>
  <c r="N43" i="35" s="1"/>
  <c r="D25" i="35"/>
  <c r="D24" i="35"/>
  <c r="Q42" i="35"/>
  <c r="M42" i="35" s="1"/>
  <c r="N42" i="35" s="1"/>
  <c r="D23" i="35"/>
  <c r="D22" i="35"/>
  <c r="Q41" i="35"/>
  <c r="M41" i="35" s="1"/>
  <c r="N41" i="35" s="1"/>
  <c r="D21" i="35"/>
  <c r="D20" i="35"/>
  <c r="D19" i="35"/>
  <c r="D18" i="35"/>
  <c r="D17" i="35"/>
  <c r="Q40" i="35"/>
  <c r="M40" i="35" s="1"/>
  <c r="N40" i="35" s="1"/>
  <c r="Q51" i="35"/>
  <c r="M51" i="35" s="1"/>
  <c r="N51" i="35" s="1"/>
  <c r="D16" i="35"/>
  <c r="D15" i="35"/>
  <c r="Q47" i="35"/>
  <c r="M47" i="35" s="1"/>
  <c r="N47" i="35" s="1"/>
  <c r="D14" i="35"/>
  <c r="D13" i="35"/>
  <c r="Q50" i="35"/>
  <c r="M50" i="35" s="1"/>
  <c r="N50" i="35" s="1"/>
  <c r="D12" i="35"/>
  <c r="Q49" i="35"/>
  <c r="M49" i="35" s="1"/>
  <c r="N49" i="35" s="1"/>
  <c r="Q48" i="35"/>
  <c r="M48" i="35" s="1"/>
  <c r="N48" i="35" s="1"/>
  <c r="D11" i="35"/>
  <c r="D10" i="35"/>
  <c r="Q52" i="35"/>
  <c r="M52" i="35" s="1"/>
  <c r="N52" i="35" s="1"/>
  <c r="D7" i="35"/>
  <c r="Q46" i="35"/>
  <c r="M46" i="35" s="1"/>
  <c r="N46" i="35" s="1"/>
  <c r="Q17" i="36"/>
  <c r="M17" i="36" s="1"/>
  <c r="N17" i="36" s="1"/>
  <c r="D51" i="36"/>
  <c r="D48" i="36"/>
  <c r="Q18" i="36"/>
  <c r="M18" i="36" s="1"/>
  <c r="N18" i="36" s="1"/>
  <c r="Q39" i="17"/>
  <c r="M39" i="17" s="1"/>
  <c r="Q36" i="17"/>
  <c r="M36" i="17" s="1"/>
  <c r="Q40" i="17"/>
  <c r="M40" i="17" s="1"/>
  <c r="Q37" i="17"/>
  <c r="M37" i="17" s="1"/>
  <c r="Q35" i="17"/>
  <c r="M35" i="17" s="1"/>
  <c r="Q34" i="17"/>
  <c r="M34" i="17" s="1"/>
  <c r="Q38" i="17"/>
  <c r="M38" i="17" s="1"/>
  <c r="D16" i="17"/>
  <c r="Q41" i="17"/>
  <c r="M41" i="17" s="1"/>
  <c r="Q44" i="17"/>
  <c r="M44" i="17" s="1"/>
  <c r="Q46" i="17"/>
  <c r="M46" i="17" s="1"/>
  <c r="Q43" i="17"/>
  <c r="M43" i="17" s="1"/>
  <c r="Q42" i="17"/>
  <c r="M42" i="17" s="1"/>
  <c r="D34" i="17"/>
  <c r="D35" i="17"/>
  <c r="D31" i="17"/>
  <c r="E27" i="17"/>
  <c r="D27" i="17"/>
  <c r="D14" i="17"/>
  <c r="E22" i="17"/>
  <c r="D22" i="17"/>
  <c r="E18" i="17"/>
  <c r="D18" i="17"/>
  <c r="E26" i="17"/>
  <c r="D26" i="17"/>
  <c r="E24" i="17"/>
  <c r="D24" i="17"/>
  <c r="E17" i="17"/>
  <c r="D17" i="17"/>
  <c r="E23" i="17"/>
  <c r="D23" i="17"/>
  <c r="E20" i="17"/>
  <c r="E19" i="17"/>
  <c r="D19" i="17"/>
  <c r="E25" i="17"/>
  <c r="D25" i="17"/>
  <c r="D12" i="17"/>
  <c r="E21" i="17"/>
  <c r="D21" i="17"/>
  <c r="D13" i="17"/>
  <c r="D9" i="17"/>
  <c r="D11" i="17"/>
  <c r="D10" i="17"/>
  <c r="D8" i="17"/>
  <c r="D7" i="17"/>
  <c r="D30" i="17"/>
  <c r="Q9" i="33"/>
  <c r="M9" i="33" s="1"/>
  <c r="D39" i="33"/>
  <c r="D16" i="33"/>
  <c r="BB13" i="33"/>
  <c r="D40" i="33"/>
  <c r="BB9" i="33"/>
  <c r="Q49" i="33"/>
  <c r="M49" i="33" s="1"/>
  <c r="N49" i="33" s="1"/>
  <c r="Q14" i="33"/>
  <c r="M14" i="33" s="1"/>
  <c r="N14" i="33" s="1"/>
  <c r="Q13" i="33"/>
  <c r="M13" i="33" s="1"/>
  <c r="N13" i="33" s="1"/>
  <c r="Q58" i="33"/>
  <c r="M58" i="33" s="1"/>
  <c r="N58" i="33" s="1"/>
  <c r="Q24" i="33"/>
  <c r="M24" i="33" s="1"/>
  <c r="N24" i="33" s="1"/>
  <c r="Q29" i="33"/>
  <c r="M29" i="33" s="1"/>
  <c r="N29" i="33" s="1"/>
  <c r="D29" i="33"/>
  <c r="Q12" i="33"/>
  <c r="M12" i="33" s="1"/>
  <c r="N12" i="33" s="1"/>
  <c r="Q45" i="33"/>
  <c r="M45" i="33" s="1"/>
  <c r="N45" i="33" s="1"/>
  <c r="D50" i="33"/>
  <c r="Q11" i="33"/>
  <c r="M11" i="33" s="1"/>
  <c r="N11" i="33" s="1"/>
  <c r="Q22" i="33"/>
  <c r="M22" i="33" s="1"/>
  <c r="N22" i="33" s="1"/>
  <c r="Q34" i="33"/>
  <c r="M34" i="33" s="1"/>
  <c r="N34" i="33" s="1"/>
  <c r="Q43" i="33"/>
  <c r="M43" i="33" s="1"/>
  <c r="N43" i="33" s="1"/>
  <c r="Q27" i="33"/>
  <c r="M27" i="33" s="1"/>
  <c r="N27" i="33" s="1"/>
  <c r="Q55" i="33"/>
  <c r="M55" i="33" s="1"/>
  <c r="N55" i="33" s="1"/>
  <c r="Q26" i="33"/>
  <c r="M26" i="33" s="1"/>
  <c r="N26" i="33" s="1"/>
  <c r="Q42" i="33"/>
  <c r="M42" i="33" s="1"/>
  <c r="N42" i="33" s="1"/>
  <c r="Q20" i="33"/>
  <c r="M20" i="33" s="1"/>
  <c r="N20" i="33" s="1"/>
  <c r="D36" i="33"/>
  <c r="Q19" i="33"/>
  <c r="M19" i="33" s="1"/>
  <c r="N19" i="33" s="1"/>
  <c r="Q54" i="33"/>
  <c r="M54" i="33" s="1"/>
  <c r="N54" i="33" s="1"/>
  <c r="Q50" i="33"/>
  <c r="M50" i="33" s="1"/>
  <c r="N50" i="33" s="1"/>
  <c r="D32" i="33"/>
  <c r="Q47" i="33"/>
  <c r="M47" i="33" s="1"/>
  <c r="N47" i="33" s="1"/>
  <c r="BB11" i="33"/>
  <c r="Q18" i="33"/>
  <c r="M18" i="33" s="1"/>
  <c r="N18" i="33" s="1"/>
  <c r="Q10" i="33"/>
  <c r="M10" i="33" s="1"/>
  <c r="N10" i="33" s="1"/>
  <c r="Q15" i="33"/>
  <c r="M15" i="33" s="1"/>
  <c r="N15" i="33" s="1"/>
  <c r="Q21" i="33"/>
  <c r="M21" i="33" s="1"/>
  <c r="N21" i="33" s="1"/>
  <c r="Q25" i="33"/>
  <c r="M25" i="33" s="1"/>
  <c r="N25" i="33" s="1"/>
  <c r="Q31" i="33"/>
  <c r="M31" i="33" s="1"/>
  <c r="N31" i="33" s="1"/>
  <c r="Q28" i="33"/>
  <c r="M28" i="33" s="1"/>
  <c r="N28" i="33" s="1"/>
  <c r="Q48" i="33"/>
  <c r="M48" i="33" s="1"/>
  <c r="N48" i="33" s="1"/>
  <c r="Q32" i="33"/>
  <c r="M32" i="33" s="1"/>
  <c r="N32" i="33" s="1"/>
  <c r="Q53" i="33"/>
  <c r="M53" i="33" s="1"/>
  <c r="N53" i="33" s="1"/>
  <c r="Q16" i="33"/>
  <c r="M16" i="33" s="1"/>
  <c r="N16" i="33" s="1"/>
  <c r="BB10" i="33"/>
  <c r="Q39" i="33"/>
  <c r="M39" i="33" s="1"/>
  <c r="N39" i="33" s="1"/>
  <c r="Q36" i="33"/>
  <c r="M36" i="33" s="1"/>
  <c r="N36" i="33" s="1"/>
  <c r="BB12" i="33"/>
  <c r="Q23" i="33"/>
  <c r="M23" i="33" s="1"/>
  <c r="N23" i="33" s="1"/>
  <c r="Q57" i="33"/>
  <c r="M57" i="33" s="1"/>
  <c r="N57" i="33" s="1"/>
  <c r="Q46" i="33"/>
  <c r="M46" i="33" s="1"/>
  <c r="N46" i="33" s="1"/>
  <c r="Q44" i="33"/>
  <c r="M44" i="33" s="1"/>
  <c r="N44" i="33" s="1"/>
  <c r="Q59" i="33"/>
  <c r="M59" i="33" s="1"/>
  <c r="N59" i="33" s="1"/>
  <c r="AR11" i="17"/>
  <c r="AR9" i="17"/>
  <c r="AR10" i="17"/>
  <c r="AR13" i="17"/>
  <c r="AR12" i="17"/>
  <c r="N9" i="33" l="1"/>
  <c r="N33" i="33"/>
  <c r="N30" i="33"/>
  <c r="N17" i="33"/>
  <c r="N51" i="33"/>
  <c r="N37" i="33"/>
  <c r="N40" i="33"/>
  <c r="N41" i="33"/>
  <c r="N56" i="33"/>
  <c r="N38" i="33"/>
  <c r="N35" i="33"/>
  <c r="N52" i="33"/>
  <c r="N9" i="35"/>
  <c r="N58" i="35"/>
  <c r="N9" i="36"/>
  <c r="N58" i="36"/>
  <c r="O48" i="17"/>
  <c r="O38" i="17"/>
  <c r="O47" i="17"/>
  <c r="O46" i="17"/>
  <c r="O37" i="17"/>
  <c r="O40" i="17"/>
  <c r="O43" i="17"/>
  <c r="O36" i="17"/>
  <c r="O34" i="17"/>
  <c r="O45" i="17"/>
  <c r="O42" i="17"/>
  <c r="O39" i="17"/>
  <c r="O35" i="17"/>
  <c r="O41" i="17"/>
  <c r="O44" i="17"/>
  <c r="O18" i="17"/>
  <c r="O10" i="17"/>
  <c r="O32" i="17"/>
  <c r="O31" i="17"/>
  <c r="O33" i="17"/>
  <c r="O16" i="17"/>
  <c r="O14" i="17"/>
  <c r="O11" i="17"/>
  <c r="O30" i="17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33" i="17"/>
  <c r="M33" i="17" s="1"/>
  <c r="D20" i="17"/>
  <c r="D28" i="17"/>
  <c r="D29" i="17"/>
  <c r="Q25" i="17"/>
  <c r="M25" i="17" s="1"/>
  <c r="Q20" i="17"/>
  <c r="M20" i="17" s="1"/>
  <c r="Q22" i="17"/>
  <c r="M22" i="17" s="1"/>
  <c r="Q32" i="17"/>
  <c r="M32" i="17" s="1"/>
  <c r="Q10" i="17"/>
  <c r="M10" i="17" s="1"/>
  <c r="Q9" i="17"/>
  <c r="M9" i="17" s="1"/>
  <c r="Q21" i="17"/>
  <c r="M21" i="17" s="1"/>
  <c r="Q29" i="17"/>
  <c r="M29" i="17" s="1"/>
  <c r="Q28" i="17"/>
  <c r="M28" i="17" s="1"/>
  <c r="Q24" i="17"/>
  <c r="M24" i="17" s="1"/>
  <c r="Q14" i="17"/>
  <c r="M14" i="17" s="1"/>
  <c r="Q13" i="17"/>
  <c r="M13" i="17" s="1"/>
  <c r="Q17" i="17"/>
  <c r="M17" i="17" s="1"/>
  <c r="Q16" i="17"/>
  <c r="M16" i="17" s="1"/>
  <c r="Q12" i="17"/>
  <c r="M12" i="17" s="1"/>
  <c r="Q15" i="17"/>
  <c r="M15" i="17" s="1"/>
  <c r="Q27" i="17"/>
  <c r="M27" i="17" s="1"/>
  <c r="Q26" i="17"/>
  <c r="M26" i="17" s="1"/>
  <c r="Q23" i="17"/>
  <c r="M23" i="17" s="1"/>
  <c r="Q30" i="17"/>
  <c r="M30" i="17" s="1"/>
  <c r="Q31" i="17"/>
  <c r="M31" i="17" s="1"/>
  <c r="Q19" i="17"/>
  <c r="M19" i="17" s="1"/>
  <c r="Q18" i="17"/>
  <c r="M18" i="17" s="1"/>
  <c r="Q11" i="17"/>
  <c r="M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l="1"/>
  <c r="N15" i="16"/>
  <c r="N16" i="16"/>
  <c r="N17" i="16"/>
  <c r="N18" i="16"/>
  <c r="N19" i="16"/>
  <c r="N20" i="16"/>
  <c r="N25" i="16"/>
  <c r="N26" i="16"/>
  <c r="N27" i="16"/>
  <c r="N28" i="16"/>
  <c r="N29" i="16"/>
  <c r="N30" i="16"/>
  <c r="N31" i="16"/>
  <c r="N32" i="16"/>
  <c r="N35" i="16"/>
  <c r="N40" i="16"/>
  <c r="N41" i="16"/>
  <c r="N42" i="16"/>
  <c r="N43" i="16"/>
  <c r="N44" i="16"/>
  <c r="N47" i="16"/>
  <c r="N65" i="16"/>
  <c r="N66" i="16"/>
  <c r="N67" i="16"/>
  <c r="N68" i="16"/>
  <c r="N70" i="16"/>
  <c r="N71" i="16"/>
  <c r="N74" i="16"/>
  <c r="N75" i="16"/>
  <c r="N76" i="16"/>
  <c r="N77" i="16"/>
  <c r="N78" i="16"/>
  <c r="N79" i="16"/>
  <c r="N80" i="16"/>
  <c r="N14" i="16"/>
  <c r="N22" i="16"/>
  <c r="N23" i="16"/>
  <c r="N24" i="16"/>
  <c r="N36" i="16"/>
  <c r="N37" i="16"/>
  <c r="N38" i="16"/>
  <c r="N39" i="16"/>
  <c r="N49" i="16"/>
  <c r="N50" i="16"/>
  <c r="N51" i="16"/>
  <c r="N52" i="16"/>
  <c r="N53" i="16"/>
  <c r="N55" i="16"/>
  <c r="N56" i="16"/>
  <c r="N57" i="16"/>
  <c r="N58" i="16"/>
  <c r="N59" i="16"/>
  <c r="N60" i="16"/>
  <c r="N61" i="16"/>
  <c r="N62" i="16"/>
  <c r="N63" i="16"/>
  <c r="N69" i="16"/>
  <c r="N81" i="16"/>
  <c r="N54" i="16"/>
  <c r="N10" i="16"/>
  <c r="N12" i="16"/>
  <c r="N13" i="16"/>
  <c r="N21" i="16"/>
  <c r="N33" i="16"/>
  <c r="N34" i="16"/>
  <c r="N45" i="16"/>
  <c r="N46" i="16"/>
  <c r="N48" i="16"/>
  <c r="N73" i="16"/>
  <c r="N11" i="16"/>
  <c r="N72" i="16"/>
  <c r="N64" i="16"/>
  <c r="N82" i="16"/>
  <c r="N16" i="17"/>
  <c r="N33" i="17"/>
  <c r="N22" i="17"/>
  <c r="N25" i="17"/>
  <c r="N32" i="17"/>
  <c r="N21" i="17"/>
  <c r="N17" i="17"/>
  <c r="N12" i="17"/>
  <c r="N28" i="17"/>
  <c r="N24" i="17"/>
  <c r="N13" i="17"/>
  <c r="N27" i="17"/>
  <c r="N30" i="17"/>
  <c r="N31" i="17"/>
  <c r="N19" i="17"/>
  <c r="N18" i="17"/>
  <c r="N11" i="17"/>
  <c r="N20" i="17"/>
  <c r="N14" i="17"/>
  <c r="N15" i="17"/>
  <c r="N10" i="17"/>
  <c r="N26" i="17"/>
  <c r="N29" i="17"/>
  <c r="N23" i="17"/>
  <c r="N39" i="17"/>
  <c r="N48" i="17"/>
  <c r="N47" i="17"/>
  <c r="N41" i="17"/>
  <c r="N45" i="17"/>
  <c r="N46" i="17"/>
  <c r="N51" i="17"/>
  <c r="N38" i="17"/>
  <c r="N35" i="17"/>
  <c r="N37" i="17"/>
  <c r="N40" i="17"/>
  <c r="N36" i="17"/>
  <c r="N34" i="17"/>
  <c r="N42" i="17"/>
  <c r="N9" i="17"/>
  <c r="N44" i="17"/>
  <c r="N43" i="17"/>
  <c r="N56" i="17"/>
  <c r="N55" i="17"/>
  <c r="N52" i="17"/>
  <c r="N53" i="17"/>
  <c r="N50" i="17"/>
  <c r="N49" i="17"/>
  <c r="N54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<sst xmlns="http://schemas.openxmlformats.org/spreadsheetml/2006/main" count="30241" uniqueCount="1138">
  <si>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</si>
  <si>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</si>
  <si>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</si>
  <si>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</si>
  <si>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</si>
  <si>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</si>
  <si>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</si>
  <si>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</si>
  <si>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</si>
  <si>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</si>
  <si>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</si>
  <si>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</si>
  <si>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</si>
  <si>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</si>
  <si>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</si>
  <si>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</si>
  <si>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</si>
  <si>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</si>
  <si>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</si>
  <si>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</si>
  <si>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</si>
  <si>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</si>
  <si>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</si>
  <si>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</si>
  <si>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</si>
  <si>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</si>
  <si>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</si>
  <si>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</si>
  <si>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</si>
  <si>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</si>
  <si>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</si>
  <si>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</si>
  <si>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</si>
  <si>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</si>
  <si>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</si>
  <si>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</si>
  <si>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</si>
  <si>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</si>
  <si>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</si>
  <si>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</si>
  <si>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</si>
  <si>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</si>
  <si>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</si>
  <si>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</si>
  <si>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</si>
  <si>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</si>
  <si>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</si>
  <si>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</si>
  <si>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</si>
  <si>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</si>
  <si>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</si>
  <si>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</si>
  <si>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</si>
  <si>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</si>
  <si>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</si>
  <si>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</si>
  <si>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</si>
  <si>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</si>
  <si>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</si>
  <si>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</si>
  <si>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</si>
  <si>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</si>
  <si>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</si>
  <si>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</si>
  <si>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</si>
  <si>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</si>
  <si>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</si>
  <si>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</si>
  <si>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</si>
  <si>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</si>
  <si>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</si>
  <si>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</si>
  <si>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</si>
  <si>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</si>
  <si>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</si>
  <si>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</si>
  <si>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</si>
  <si>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</si>
  <si>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</si>
  <si>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</si>
  <si>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</si>
  <si>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</si>
  <si>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</si>
  <si>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</si>
  <si>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</si>
  <si>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</si>
  <si>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</si>
  <si>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</si>
  <si>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</si>
  <si>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</si>
  <si>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</si>
  <si>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</si>
  <si>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</si>
  <si>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</si>
  <si>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</si>
  <si>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</si>
  <si>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</si>
  <si>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</si>
  <si>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</si>
  <si>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</si>
  <si>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</si>
  <si>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</si>
  <si>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</si>
  <si>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</si>
  <si>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</si>
  <si>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</si>
  <si>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</si>
  <si>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</si>
  <si>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</si>
  <si>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</si>
  <si>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</si>
  <si>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</si>
  <si>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</si>
  <si>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</si>
  <si>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</si>
  <si>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</si>
  <si>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</si>
  <si>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</si>
  <si>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</si>
  <si>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</si>
  <si>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</si>
  <si>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</si>
  <si>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</si>
  <si>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</si>
  <si>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</si>
  <si>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</si>
  <si>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</si>
  <si>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</si>
  <si>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</si>
  <si>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</si>
  <si>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</si>
  <si>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</si>
  <si>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</si>
  <si>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</si>
  <si>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</si>
  <si>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</si>
  <si>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</si>
  <si>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</si>
  <si>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</si>
  <si>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</si>
  <si>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</si>
  <si>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</si>
  <si>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</si>
  <si>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</si>
  <si>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</si>
  <si>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</si>
  <si>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</si>
  <si>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</si>
  <si>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</si>
  <si>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</si>
  <si>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</si>
  <si>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</si>
  <si>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</si>
  <si>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</si>
  <si>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</si>
  <si>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</si>
  <si>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</si>
  <si>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</si>
  <si>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</si>
  <si>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</si>
  <si>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</si>
  <si>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</si>
  <si>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</si>
  <si>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</si>
  <si>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</si>
  <si>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</si>
  <si>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</si>
  <si>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</si>
  <si>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</si>
  <si>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</si>
  <si>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</si>
  <si>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</si>
  <si>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</si>
  <si>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</si>
  <si>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</si>
  <si>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</si>
  <si>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</si>
  <si>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</si>
  <si>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</si>
  <si>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</si>
  <si>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</si>
  <si>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</si>
  <si>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</si>
  <si>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</si>
  <si>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</si>
  <si>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</si>
  <si>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</si>
  <si>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</si>
  <si>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</si>
  <si>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</si>
  <si>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</si>
  <si>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</si>
  <si>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</si>
  <si>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</si>
  <si>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</si>
  <si>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</si>
  <si>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</si>
  <si>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</si>
  <si>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</si>
  <si>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</si>
  <si>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</si>
  <si>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</si>
  <si>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</si>
  <si>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</si>
  <si>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</si>
  <si>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</si>
  <si>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</si>
  <si>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</si>
  <si>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</si>
  <si>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</si>
  <si>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</si>
  <si>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</si>
  <si>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</si>
  <si>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</si>
  <si>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</si>
  <si>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</si>
  <si>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</si>
  <si>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</si>
  <si>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</si>
  <si>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</si>
  <si>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</si>
  <si>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</si>
  <si>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</si>
  <si>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</si>
  <si>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</si>
  <si>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</si>
  <si>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</si>
  <si>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</si>
  <si>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</si>
  <si>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</si>
  <si>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</si>
  <si>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</si>
  <si>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</si>
  <si>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</si>
  <si>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</si>
  <si>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</si>
  <si>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</si>
  <si>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</si>
  <si>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</si>
  <si>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</si>
  <si>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</si>
  <si>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</si>
  <si>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</si>
  <si>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</si>
  <si>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</si>
  <si>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</si>
  <si>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</si>
  <si>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</si>
  <si>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</si>
  <si>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</si>
  <si>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</si>
  <si>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</si>
  <si>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</si>
  <si>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</si>
  <si>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</si>
  <si>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</si>
  <si>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</si>
  <si>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</si>
  <si>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</si>
  <si>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</si>
  <si>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</si>
  <si>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</si>
  <si>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</si>
  <si>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</si>
  <si>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</si>
  <si>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</si>
  <si>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</si>
  <si>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</si>
  <si>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</si>
  <si>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</si>
  <si>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</si>
  <si>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</si>
  <si>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</si>
  <si>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</si>
  <si>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</si>
  <si>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</si>
  <si>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</si>
  <si>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</si>
  <si>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</si>
  <si>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</si>
  <si>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</si>
  <si>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</si>
  <si>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</si>
  <si>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</si>
  <si>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</si>
  <si>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</si>
  <si>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</si>
  <si>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</si>
  <si>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</si>
  <si>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</si>
  <si>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</si>
  <si>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</si>
  <si>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</si>
  <si>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</si>
  <si>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</si>
  <si>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</si>
  <si>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</si>
  <si>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</si>
  <si>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</si>
  <si>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</si>
  <si>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</si>
  <si>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</si>
  <si>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</si>
  <si>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</si>
  <si>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</si>
  <si>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</si>
  <si>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</si>
  <si>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</si>
  <si>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</si>
  <si>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</si>
  <si>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</si>
  <si>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</si>
  <si>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</si>
  <si>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</si>
  <si>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</si>
  <si>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</si>
  <si>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</si>
  <si>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</si>
  <si>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</si>
  <si>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</si>
  <si>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</si>
  <si>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</si>
  <si>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</si>
  <si>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</si>
  <si>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</si>
  <si>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</si>
  <si>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</si>
  <si>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</si>
  <si>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</si>
  <si>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</si>
  <si>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</si>
  <si>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</si>
  <si>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</si>
  <si>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</si>
  <si>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</si>
  <si>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</si>
  <si>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</si>
  <si>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</si>
  <si>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</si>
  <si>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</si>
  <si>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</si>
  <si>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</si>
  <si>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</si>
  <si>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</si>
  <si>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</si>
  <si>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</si>
  <si>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</si>
  <si>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</si>
  <si>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</si>
  <si>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</si>
  <si>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</si>
  <si>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</si>
  <si>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</si>
  <si>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</si>
  <si>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</si>
  <si>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</si>
  <si>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</si>
  <si>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</si>
  <si>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</si>
  <si>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</si>
  <si>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</si>
  <si>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</si>
  <si>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</si>
  <si>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</si>
  <si>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</si>
  <si>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</si>
  <si>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</si>
  <si>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</si>
  <si>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</si>
  <si>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</si>
  <si>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</si>
  <si>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</si>
  <si>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</si>
  <si>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</si>
  <si>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</si>
  <si>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</si>
  <si>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</si>
  <si>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</si>
  <si>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</si>
  <si>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</si>
  <si>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</si>
  <si>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</si>
  <si>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</si>
  <si>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</si>
  <si>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</si>
  <si>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</si>
  <si>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</si>
  <si>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</si>
  <si>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</si>
  <si>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</si>
  <si>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</si>
  <si>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</si>
  <si>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</si>
  <si>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</si>
  <si>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</si>
  <si>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</si>
  <si>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</si>
  <si>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</si>
  <si>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</si>
  <si>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</si>
  <si>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</si>
  <si>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</si>
  <si>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</si>
  <si>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</si>
  <si>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</si>
  <si>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</si>
  <si>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</si>
  <si>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</si>
  <si>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</si>
  <si>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</si>
  <si>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</si>
  <si>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</si>
  <si>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</si>
  <si>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</si>
  <si>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</si>
  <si>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</si>
  <si>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</si>
  <si>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</si>
  <si>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</si>
  <si>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</si>
  <si>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</si>
  <si>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</si>
  <si>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</si>
  <si>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</si>
  <si>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</si>
  <si>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</si>
  <si>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</si>
  <si>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</si>
  <si>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</si>
  <si>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</si>
  <si>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</si>
  <si>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</si>
  <si>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</si>
  <si>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</si>
  <si>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</si>
  <si>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</si>
  <si>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</si>
  <si>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</si>
  <si>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</si>
  <si>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</si>
  <si>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</si>
  <si>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</si>
  <si>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</si>
  <si>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</si>
  <si>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</si>
  <si>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</si>
  <si>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</si>
  <si>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</si>
  <si>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</si>
  <si>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</si>
  <si>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</si>
  <si>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</si>
  <si>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</si>
  <si>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</si>
  <si>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</si>
  <si>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</si>
  <si>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</si>
  <si>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</si>
  <si>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</si>
  <si>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</si>
  <si>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</si>
  <si>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</si>
  <si>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</si>
  <si>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</si>
  <si>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</si>
  <si>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</si>
  <si>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</si>
  <si>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</si>
  <si>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</si>
  <si>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</si>
  <si>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</si>
  <si>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</si>
  <si>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</si>
  <si>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</si>
  <si>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</si>
  <si>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</si>
  <si>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</si>
  <si>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</si>
  <si>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</si>
  <si>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</si>
  <si>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</si>
  <si>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</si>
  <si>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</si>
  <si>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</si>
  <si>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</si>
  <si>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</si>
  <si>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</si>
  <si>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</si>
  <si>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</si>
  <si>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</si>
  <si>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</si>
  <si>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</si>
  <si>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</si>
  <si>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</si>
  <si>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</si>
  <si>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</si>
  <si>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</si>
  <si>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</si>
  <si>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</si>
  <si>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</si>
  <si>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</si>
  <si>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</si>
  <si>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</si>
  <si>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</si>
  <si>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</si>
  <si>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</si>
  <si>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</si>
  <si>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</si>
  <si>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</si>
  <si>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</si>
  <si>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</si>
  <si>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</si>
  <si>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</si>
  <si>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</si>
  <si>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</si>
  <si>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</si>
  <si>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</si>
  <si>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</si>
  <si>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</si>
  <si>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</si>
  <si>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</si>
  <si>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</si>
  <si>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</si>
  <si>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</si>
  <si>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</si>
  <si>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</si>
  <si>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</si>
  <si>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</si>
  <si>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</si>
  <si>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</si>
  <si>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</si>
  <si>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</si>
  <si>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</si>
  <si>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</si>
  <si>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</si>
  <si>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</si>
  <si>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</si>
  <si>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</si>
  <si>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</si>
  <si>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</si>
  <si>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</si>
  <si>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</si>
  <si>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</si>
  <si>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</si>
  <si>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</si>
  <si>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</si>
  <si>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</si>
  <si>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</si>
  <si>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</si>
  <si>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</si>
  <si>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</si>
  <si>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</si>
  <si>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</si>
  <si>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</si>
  <si>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</si>
  <si>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</si>
  <si>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</si>
  <si>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</si>
  <si>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</si>
  <si>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</si>
  <si>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</si>
  <si>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</si>
  <si>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</si>
  <si>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</si>
  <si>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</si>
  <si>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</si>
  <si>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</si>
  <si>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</si>
  <si>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</si>
  <si>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</si>
  <si>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</si>
  <si>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</si>
  <si>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</si>
  <si>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</si>
  <si>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</si>
  <si>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</si>
  <si>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</si>
  <si>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</si>
  <si>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</si>
  <si>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</si>
  <si>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</si>
  <si>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</si>
  <si>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</si>
  <si>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</si>
  <si>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</si>
  <si>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</si>
  <si>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</si>
  <si>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</si>
  <si>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</si>
  <si>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</si>
  <si>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</si>
  <si>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</si>
  <si>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</si>
  <si>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</si>
  <si>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</si>
  <si>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</si>
  <si>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</si>
  <si>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</si>
  <si>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</si>
  <si>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</si>
  <si>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</si>
  <si>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</si>
  <si>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</si>
  <si>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</si>
  <si>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</si>
  <si>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</si>
  <si>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</si>
  <si>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</si>
  <si>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</si>
  <si>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</si>
  <si>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</si>
  <si>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</si>
  <si>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</si>
  <si>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</si>
  <si>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</si>
  <si>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</si>
  <si>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</si>
  <si>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</si>
  <si>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</si>
  <si>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</si>
  <si>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</si>
  <si>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</si>
  <si>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</si>
  <si>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</si>
  <si>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</si>
  <si>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</si>
  <si>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</si>
  <si>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</si>
  <si>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</si>
  <si>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</si>
  <si>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</si>
  <si>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</si>
  <si>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</si>
  <si>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GERALDINE ARROYO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</si>
  <si>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</si>
  <si>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</si>
  <si>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</si>
  <si>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</si>
  <si>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</si>
  <si>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</si>
  <si>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</si>
  <si>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</si>
  <si>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</si>
  <si>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</si>
  <si>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</si>
  <si>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</si>
  <si>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</si>
  <si>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</si>
  <si>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</si>
  <si>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</si>
  <si>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</si>
  <si>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</si>
  <si>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</si>
  <si>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</si>
  <si>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</si>
  <si>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</si>
  <si>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</si>
  <si>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</si>
  <si>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</si>
  <si>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</si>
  <si>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</si>
  <si>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</si>
  <si>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</si>
  <si>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</si>
  <si>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</si>
  <si>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</si>
  <si>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</si>
  <si>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</si>
  <si>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</si>
  <si>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</si>
  <si>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</si>
  <si>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</si>
  <si>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</si>
  <si>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</si>
  <si>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</si>
  <si>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</si>
  <si>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</si>
  <si>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</si>
  <si>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</si>
  <si>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</si>
  <si>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</si>
  <si>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</si>
  <si>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</si>
  <si>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</si>
  <si>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</si>
  <si>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</si>
  <si>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</si>
  <si>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</si>
  <si>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</si>
  <si>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</si>
  <si>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</si>
  <si>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</si>
  <si>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</si>
  <si>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</si>
  <si>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</si>
  <si>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</si>
  <si>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</si>
  <si>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</si>
  <si>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</si>
  <si>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</si>
  <si>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</si>
  <si>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</si>
  <si>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</si>
  <si>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</si>
  <si>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</si>
  <si>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</si>
  <si>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</si>
  <si>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</si>
  <si>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</si>
  <si>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</si>
  <si>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</si>
  <si>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</si>
  <si>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</si>
  <si>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</si>
  <si>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</si>
  <si>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</si>
  <si>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</si>
  <si>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</si>
  <si>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</si>
  <si>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</si>
  <si>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</si>
  <si>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</si>
  <si>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</si>
  <si>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</si>
  <si>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</si>
  <si>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</si>
  <si>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</si>
  <si>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</si>
  <si>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</si>
  <si>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</si>
  <si>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</si>
  <si>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</si>
  <si>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</si>
  <si>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</si>
  <si>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</si>
  <si>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</si>
  <si>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</si>
  <si>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</si>
  <si>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</si>
  <si>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</si>
  <si>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</si>
  <si>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</si>
  <si>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</si>
  <si>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</si>
  <si>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</si>
  <si>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</si>
  <si>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</si>
  <si>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</si>
  <si>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</si>
  <si>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</si>
  <si>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</si>
  <si>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</si>
  <si>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</si>
  <si>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</si>
  <si>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</si>
  <si>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</si>
  <si>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</si>
  <si>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</si>
  <si>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</si>
  <si>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</si>
  <si>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</si>
  <si>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</si>
  <si>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</si>
  <si>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</si>
  <si>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</si>
  <si>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</si>
  <si>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</si>
  <si>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</si>
  <si>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</si>
  <si>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</si>
  <si>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</si>
  <si>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</si>
  <si>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</si>
  <si>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</si>
  <si>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</si>
  <si>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</si>
  <si>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</si>
  <si>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</si>
  <si>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</si>
  <si>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</si>
  <si>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</si>
  <si>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</si>
  <si>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</si>
  <si>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</si>
  <si>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</si>
  <si>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</si>
  <si>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</si>
  <si>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</si>
  <si>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</si>
  <si>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</si>
  <si>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</si>
  <si>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</si>
  <si>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</si>
  <si>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</si>
  <si>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</si>
  <si>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</si>
  <si>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</si>
  <si>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</si>
  <si>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</si>
  <si>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</si>
  <si>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</si>
  <si>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</si>
  <si>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</si>
  <si>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</si>
  <si>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</si>
  <si>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</si>
  <si>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</si>
  <si>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</si>
  <si>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</si>
  <si>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</si>
  <si>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</si>
  <si>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</si>
  <si>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</si>
  <si>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</si>
  <si>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</si>
  <si>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</si>
  <si>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</si>
  <si>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</si>
  <si>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</si>
  <si>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</si>
  <si>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</si>
  <si>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</si>
  <si>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</si>
  <si>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</si>
  <si>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</si>
  <si>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</si>
  <si>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</si>
  <si>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</si>
  <si>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</si>
  <si>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</si>
  <si>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</si>
  <si>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</si>
  <si>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</si>
  <si>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</si>
  <si>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</si>
  <si>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</si>
  <si>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</si>
  <si>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</si>
  <si>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</si>
  <si>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</si>
  <si>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</si>
  <si>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</si>
  <si>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</si>
  <si>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</si>
  <si>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</si>
  <si>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</si>
  <si>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</si>
  <si>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</si>
  <si>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</si>
  <si>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</si>
  <si>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</si>
  <si>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</si>
  <si>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</si>
  <si>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</si>
  <si>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</si>
  <si>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</si>
  <si>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</si>
  <si>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</si>
  <si>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</si>
  <si>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</si>
  <si>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</si>
  <si>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</si>
  <si>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</si>
  <si>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</si>
  <si>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</si>
  <si>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</si>
  <si>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</si>
  <si>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</si>
  <si>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</si>
  <si>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</si>
  <si>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</si>
  <si>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</si>
  <si>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</si>
  <si>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</si>
  <si>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</si>
  <si>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</si>
  <si>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</si>
  <si>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</si>
  <si>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</si>
  <si>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</si>
  <si>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</si>
  <si>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</si>
  <si>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</si>
  <si>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</si>
  <si>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</si>
  <si>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</si>
  <si>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</si>
  <si>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</si>
  <si>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</si>
  <si>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</si>
  <si>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</si>
  <si>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</si>
  <si>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</si>
  <si>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</si>
  <si>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</si>
  <si>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</si>
  <si>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</si>
  <si>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</si>
  <si>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</si>
  <si>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</si>
  <si>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</si>
  <si>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</si>
  <si>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</si>
  <si>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</si>
  <si>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</si>
  <si>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</si>
  <si>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</si>
  <si>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</si>
  <si>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</si>
  <si>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</si>
  <si>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</si>
  <si>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</si>
  <si>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</si>
  <si>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</si>
  <si>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</si>
  <si>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</si>
  <si>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</si>
  <si>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</si>
  <si>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</si>
  <si>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</si>
  <si>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</si>
  <si>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</si>
  <si>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</si>
  <si>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</si>
  <si>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</si>
  <si>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</si>
  <si>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</si>
  <si>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</si>
  <si>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</si>
  <si>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</si>
  <si>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</si>
  <si>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</si>
  <si>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</si>
  <si>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</si>
  <si>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</si>
  <si>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</si>
  <si>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</si>
  <si>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</si>
  <si>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</si>
  <si>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</si>
  <si>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</si>
  <si>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</si>
  <si>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</si>
  <si>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</si>
  <si>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</si>
  <si>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</si>
  <si>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</si>
  <si>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</si>
  <si>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</si>
  <si>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</si>
  <si>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</si>
  <si>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</si>
  <si>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</si>
  <si>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</si>
  <si>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</si>
  <si>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</si>
  <si>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</si>
  <si>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</si>
  <si>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</si>
  <si>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</si>
  <si>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</si>
  <si>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</si>
  <si>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</si>
  <si>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</si>
  <si>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</si>
  <si>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</si>
  <si>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</si>
  <si>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</si>
  <si>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</si>
  <si>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</si>
  <si>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</si>
  <si>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</si>
  <si>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</si>
  <si>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</si>
  <si>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</si>
  <si>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</si>
  <si>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</si>
  <si>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</si>
  <si>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</si>
  <si>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</si>
  <si>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</si>
  <si>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</si>
  <si>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</si>
  <si>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</si>
  <si>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</si>
  <si>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</si>
  <si>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</si>
  <si>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</si>
  <si>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</si>
  <si>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</si>
  <si>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</si>
  <si>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</si>
  <si>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</si>
  <si>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</si>
  <si>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</si>
  <si>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</si>
  <si>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</si>
  <si>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</si>
  <si>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</si>
  <si>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</si>
  <si>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</si>
  <si>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</si>
  <si>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</si>
  <si>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</si>
  <si>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</si>
  <si>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</si>
  <si>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</si>
  <si>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</si>
  <si>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</si>
  <si>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</si>
  <si>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</si>
  <si>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</si>
  <si>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</si>
  <si>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</si>
  <si>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</si>
  <si>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</si>
  <si>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</si>
  <si>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</si>
  <si>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</si>
  <si>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</si>
  <si>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</si>
  <si>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</si>
  <si>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</si>
  <si>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</si>
  <si>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</si>
  <si>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</si>
  <si>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</si>
  <si>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</si>
  <si>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</si>
  <si>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</si>
  <si>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</si>
  <si>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</si>
  <si>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</si>
  <si>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</si>
  <si>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</si>
  <si>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</si>
  <si>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</si>
  <si>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</si>
  <si>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</si>
  <si>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</si>
  <si>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</si>
  <si>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</si>
  <si>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</si>
  <si>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</si>
  <si>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</si>
  <si>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</si>
  <si>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</si>
  <si>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</si>
  <si>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</si>
  <si>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</si>
  <si>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</si>
  <si>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</si>
  <si>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</si>
  <si>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</si>
  <si>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</si>
  <si>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</si>
  <si>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</si>
  <si>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</si>
  <si>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</si>
  <si>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</si>
  <si>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</si>
  <si>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</si>
  <si>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</si>
  <si>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</si>
  <si>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</si>
  <si>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</si>
  <si>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</si>
  <si>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</si>
  <si>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</si>
  <si>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</si>
  <si>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</si>
  <si>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</si>
  <si>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</si>
  <si>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</si>
  <si>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</si>
  <si>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</si>
  <si>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</si>
  <si>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</si>
  <si>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</si>
  <si>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</si>
  <si>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</si>
  <si>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</si>
  <si>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</si>
  <si>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</si>
  <si>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</si>
  <si>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</si>
  <si>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</si>
  <si>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</si>
  <si>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</si>
  <si>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</si>
  <si>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</si>
  <si>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</si>
  <si>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</si>
  <si>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</si>
  <si>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</si>
  <si>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</si>
  <si>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</si>
  <si>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</si>
  <si>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</si>
  <si>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</si>
  <si>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</si>
  <si>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</si>
  <si>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</si>
  <si>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</si>
  <si>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</si>
  <si>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</si>
  <si>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</si>
  <si>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</si>
  <si>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</si>
  <si>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</si>
  <si>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</si>
  <si>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</si>
  <si>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</si>
  <si>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</si>
  <si>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</si>
  <si>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</si>
  <si>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</si>
  <si>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</si>
  <si>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</si>
  <si>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</si>
  <si>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</si>
  <si>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</si>
  <si>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</si>
  <si>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</si>
  <si>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</si>
  <si>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</si>
  <si>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</si>
  <si>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</si>
  <si>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</si>
  <si>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</si>
  <si>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</si>
  <si>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</si>
  <si>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</si>
  <si>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</si>
  <si>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</si>
  <si>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</si>
  <si>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</si>
  <si>
    <t>Q_ALC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</si>
</sst>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</cellXfs>
  <cellStyles count="2">
    <cellStyle name="Normal" xfId="0" builtinId="0"/>
    <cellStyle name="Porcentaje" xfId="1" builtinId="5"/>
  </cellStyles>
  <dxfs count="149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496"/>
    </tableStyle>
    <tableStyle name="Estilo de tabla dinámica 2" table="0" count="1" xr9:uid="{9E60CF16-845A-4669-9AA4-E5ACD7B8B1A8}">
      <tableStyleElement type="headerRow" dxfId="1495"/>
    </tableStyle>
    <tableStyle name="Estilo de tabla dinámica 3" table="0" count="1" xr9:uid="{A9F08836-5681-4078-A387-711930301837}">
      <tableStyleElement type="headerRow" dxfId="149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05" tableBorderDxfId="1404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03">
      <calculatedColumnFormula>DATA_NOVIEMBRE_2024[[#This Row],[RECUPERO]]/DATA_NOVIEMBRE_2024[[#This Row],[META]]</calculatedColumnFormula>
    </tableColumn>
    <tableColumn id="2" xr3:uid="{8B46A38D-7233-499F-B1DE-FB511E519FF9}" name="Q_ALC" dataDxfId="1402">
      <calculatedColumnFormula>6-ROUNDUP(_xlfn.RANK.EQ(DATA_NOVIEMBRE_2024[[#This Row],[AL_AC]],DATA_NOVIEMBRE_2024[AL_AC],0)/(COUNTA(DATA_NOVIEMBRE_2024[AL_AC])/5),0)</calculatedColumnFormula>
    </tableColumn>
    <tableColumn id="3" xr3:uid="{6B4E6DA2-6669-439A-9331-BCFE88249AC1}" name="SUPERVISOR" dataDxfId="1401"/>
    <tableColumn id="1" xr3:uid="{6BE1DCAD-FFC1-41E5-BE9A-DDFCB075F86E}" name="RECUPERO" dataDxfId="1400">
      <calculatedColumnFormula>SUM(DATA_NOVIEMBRE_2024[[#This Row],[1]:[31]])</calculatedColumnFormula>
    </tableColumn>
    <tableColumn id="6" xr3:uid="{9DC6CD9E-A550-4452-954F-6EA70609499E}" name="META" dataDxfId="1399"/>
    <tableColumn id="7" xr3:uid="{253195A7-7D47-486A-80F6-796ADB20EC53}" name="ASER_" dataDxfId="1398"/>
    <tableColumn id="4" xr3:uid="{202FFDF7-B7CF-4672-95EA-680792362409}" name="1" dataDxfId="1397"/>
    <tableColumn id="8" xr3:uid="{72687A8D-B0F6-4DDB-88CE-1067530F054A}" name="2" dataDxfId="1396"/>
    <tableColumn id="9" xr3:uid="{F4E2F670-BFF9-4FD3-A0D4-C9CAB825BC0C}" name="3" dataDxfId="1395"/>
    <tableColumn id="10" xr3:uid="{DBA3AC26-F584-4CBE-8D86-75C4463192B1}" name="4" dataDxfId="1394"/>
    <tableColumn id="11" xr3:uid="{219202FB-F58A-440D-8D19-01059AA56BAB}" name="5" dataDxfId="1393"/>
    <tableColumn id="12" xr3:uid="{2AF7B6E4-01F3-401E-BF95-3CFAB27577BC}" name="6" dataDxfId="1392"/>
    <tableColumn id="13" xr3:uid="{24CA335A-580E-4429-A4F8-DFAB61DD23F8}" name="7" dataDxfId="1391"/>
    <tableColumn id="14" xr3:uid="{4A96EC6B-C7D3-4A7F-8B4B-F3D8AF9FE594}" name="8" dataDxfId="1390"/>
    <tableColumn id="15" xr3:uid="{BA9F52F9-841F-49D0-AFFC-4D571D566DE4}" name="9" dataDxfId="1389"/>
    <tableColumn id="16" xr3:uid="{409BE12D-B77E-48C5-951D-B87CB101AD44}" name="10" dataDxfId="1388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87"/>
    <tableColumn id="18" xr3:uid="{517449FB-ABB0-4312-822F-083501FE4456}" name="23" dataDxfId="1386"/>
    <tableColumn id="19" xr3:uid="{F22CE4E7-E04E-47AF-97E3-BEAFF6BC2F5E}" name="24" dataDxfId="1385"/>
    <tableColumn id="20" xr3:uid="{FE9C6881-7986-46E5-B896-D446A4BEF596}" name="25" dataDxfId="1384"/>
    <tableColumn id="21" xr3:uid="{32A09EFC-675D-4983-B360-4DBEAB2EE4FA}" name="26" dataDxfId="1383"/>
    <tableColumn id="22" xr3:uid="{02F89659-315D-4DE1-BE9C-A8C4FBB65511}" name="27" dataDxfId="1382"/>
    <tableColumn id="23" xr3:uid="{E556EC76-1435-4562-B8FF-767920C873C4}" name="28" dataDxfId="1381"/>
    <tableColumn id="24" xr3:uid="{E42123DE-6B43-4653-BF5B-323243D5FCAD}" name="29" dataDxfId="1380"/>
    <tableColumn id="25" xr3:uid="{71D65AF5-510E-457D-B0E2-F9582E783D67}" name="30" dataDxfId="1379"/>
    <tableColumn id="26" xr3:uid="{3E966EE9-5B51-4732-8107-B252301503A4}" name="31" dataDxfId="1378"/>
    <tableColumn id="27" xr3:uid="{6F804D29-D57D-4925-9B25-DD58FD9CD4C1}" name="CARTERA ASESOR" dataDxfId="137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76">
  <autoFilter ref="A2:K72" xr:uid="{AEA51657-9DFD-4518-856A-D830285E4602}"/>
  <tableColumns count="11">
    <tableColumn id="1" xr3:uid="{471651EC-762A-4439-9E09-36CE7484C7DB}" name="SUPER" dataDxfId="1375"/>
    <tableColumn id="2" xr3:uid="{85C17B1E-7CF3-4112-8B36-78A801EE3005}" name="ASESOR_CRR" dataDxfId="1374">
      <calculatedColumnFormula>D1_NOVIEMBRE_2024[[#This Row],[ASESOR]]</calculatedColumnFormula>
    </tableColumn>
    <tableColumn id="5" xr3:uid="{0BDBF623-DEA9-4A29-8D28-4030A786FE51}" name="META" dataDxfId="1373">
      <calculatedColumnFormula>VLOOKUP(D1_NOVIEMBRE_2024[[#This Row],[SUPER]],DATA_NOVIEMBRE_2024[[SUPERVISOR]:[META]],3,0)</calculatedColumnFormula>
    </tableColumn>
    <tableColumn id="6" xr3:uid="{C702AF9F-4896-48CF-895F-224FB32B617C}" name="ALCANCE" dataDxfId="1372">
      <calculatedColumnFormula>D1_NOVIEMBRE_2024[[#This Row],[RECUPERO]]/D1_NOVIEMBRE_2024[[#This Row],[META]]</calculatedColumnFormula>
    </tableColumn>
    <tableColumn id="7" xr3:uid="{D7917A8B-F33C-40CB-980B-776F1F99832F}" name="SUPER2" dataDxfId="1371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70"/>
    <tableColumn id="8" xr3:uid="{C288ADF8-0B7D-46E8-A515-7A398BFBAFF5}" name="DNI" dataDxfId="1369"/>
    <tableColumn id="9" xr3:uid="{9816B6C7-AE6F-49DA-A0C6-21A173A63635}" name="FECHA DE INICIO" dataDxfId="1368"/>
    <tableColumn id="10" xr3:uid="{342ACA45-E672-4A50-BD93-4F29AC6175A9}" name="ESTADO" dataDxfId="1367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66" dataDxfId="1364" headerRowBorderDxfId="1365" tableBorderDxfId="1363" totalsRowBorderDxfId="1362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61"/>
    <tableColumn id="3" xr3:uid="{734C6C88-3899-4B11-A8BB-68F60FEB745F}" name="RECUPERO SUPERVISOR" dataDxfId="1360">
      <calculatedColumnFormula>MAX(DITE_NOVIEMBRE_2024[[#This Row],[1]:[31]])</calculatedColumnFormula>
    </tableColumn>
    <tableColumn id="4" xr3:uid="{ECE5B99F-FD83-4520-9BD0-C6F22F1D89DE}" name="ALCANCE SUPERVISOR" dataDxfId="1359">
      <calculatedColumnFormula>DITE_NOVIEMBRE_2024[[#This Row],[RECUPERO SUPERVISOR]]/AZ9</calculatedColumnFormula>
    </tableColumn>
    <tableColumn id="1" xr3:uid="{3C6266ED-8A4A-4ABB-A9C5-F6D7C3A28E1C}" name="SUPER" dataDxfId="1358"/>
    <tableColumn id="6" xr3:uid="{8E1962E6-B227-403D-959C-EC0A84512E7F}" name="1" dataDxfId="1357"/>
    <tableColumn id="7" xr3:uid="{82013CDA-2013-412E-8FF7-7857EB3BAAEB}" name="2" dataDxfId="1356"/>
    <tableColumn id="36" xr3:uid="{F80449E7-9C09-4D54-AD2B-6D30BBE4BFFD}" name="3" dataDxfId="1355"/>
    <tableColumn id="8" xr3:uid="{6BAF72DE-4BC7-441F-A85E-9041EF3899D9}" name="4" dataDxfId="1354"/>
    <tableColumn id="9" xr3:uid="{3D9FCE7A-2F3D-4CC9-8A91-10BD16A7E640}" name="5" dataDxfId="1353"/>
    <tableColumn id="10" xr3:uid="{BEDD9763-065B-45CB-AE2B-710FA8B66ADE}" name="6" dataDxfId="1352"/>
    <tableColumn id="11" xr3:uid="{BC3C528B-42C9-4B2F-9619-B254969267D0}" name="7" dataDxfId="1351"/>
    <tableColumn id="12" xr3:uid="{0A48E3CB-F739-4C32-945D-648E7EB8070E}" name="8" dataDxfId="1350"/>
    <tableColumn id="13" xr3:uid="{B96192EF-9446-4291-B1F2-DB704B1D3A04}" name="9" dataDxfId="1349"/>
    <tableColumn id="14" xr3:uid="{604B61A4-751B-4BF0-9D80-954CAB1D08B0}" name="10" dataDxfId="1348"/>
    <tableColumn id="15" xr3:uid="{9BAD68A4-5571-4BDA-97CB-9067D42459EC}" name="11" dataDxfId="1347"/>
    <tableColumn id="32" xr3:uid="{D6886672-9386-4ADF-AED9-8A33D204EF56}" name="12" dataDxfId="1346"/>
    <tableColumn id="33" xr3:uid="{3D371433-AC3E-4391-8C88-2354E3462A27}" name="13" dataDxfId="1345"/>
    <tableColumn id="35" xr3:uid="{58EC2E80-FD81-492B-8002-FCEB99DCCCA5}" name="14" dataDxfId="1344"/>
    <tableColumn id="34" xr3:uid="{BBD59636-2F98-4BBE-8F44-00F7C13015FB}" name="15" dataDxfId="1343"/>
    <tableColumn id="29" xr3:uid="{DD6F0447-F620-4F38-AAE2-F94C7BD1301A}" name="16" dataDxfId="1342"/>
    <tableColumn id="30" xr3:uid="{AEA6202E-0E43-491B-9DE9-B12618DFE3C3}" name="17" dataDxfId="1341"/>
    <tableColumn id="31" xr3:uid="{7F0C4991-2DDA-47D6-8952-EF0420833FE2}" name="18" dataDxfId="1340"/>
    <tableColumn id="26" xr3:uid="{63319244-ED6C-4CB6-91C9-FD0B33FFFA44}" name="19" dataDxfId="1339"/>
    <tableColumn id="27" xr3:uid="{3ED47FDF-F24A-4EC8-9029-689369682758}" name="20" dataDxfId="1338"/>
    <tableColumn id="28" xr3:uid="{B5758593-5927-4B15-9EF3-08A6AA13FEE5}" name="21" dataDxfId="1337"/>
    <tableColumn id="16" xr3:uid="{A79A9DD4-74CF-4F17-A260-30A614552C96}" name="22" dataDxfId="1336"/>
    <tableColumn id="17" xr3:uid="{A3AD1A97-629C-494C-8C66-6BA86E905D7F}" name="23" dataDxfId="1335"/>
    <tableColumn id="18" xr3:uid="{BF0972B0-617B-4546-9271-F4E0D9F96151}" name="24" dataDxfId="1334"/>
    <tableColumn id="19" xr3:uid="{A9D6B970-56DB-403D-9EC5-9A1114D18DD8}" name="25" dataDxfId="1333"/>
    <tableColumn id="20" xr3:uid="{87CB9ADC-EDEB-4C07-8A41-D10A3E379763}" name="26" dataDxfId="1332"/>
    <tableColumn id="21" xr3:uid="{4E36C293-1144-4926-8E91-3475130D3D19}" name="27" dataDxfId="1331"/>
    <tableColumn id="22" xr3:uid="{ACDA0744-1D85-4327-BD2E-0D10C5E5827D}" name="28" dataDxfId="1330"/>
    <tableColumn id="23" xr3:uid="{A55279AC-F17C-48C7-B6F4-AFD7642F257E}" name="29" dataDxfId="1329"/>
    <tableColumn id="24" xr3:uid="{B30A56B6-4B82-41A1-BE7F-1D370BF48A8B}" name="30" dataDxfId="1328"/>
    <tableColumn id="25" xr3:uid="{2121F136-11EF-4DC1-9A0A-C968CE5BD71B}" name="31" dataDxfId="1327"/>
    <tableColumn id="5" xr3:uid="{9A6ECD1E-A39C-4D33-BBF6-B37C7AF2A67C}" name="CARTERA" dataDxfId="132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25" dataDxfId="1324">
  <autoFilter ref="CK8:CO15" xr:uid="{BCDF1B0E-B565-40AD-B13D-954F56FEF342}"/>
  <tableColumns count="5">
    <tableColumn id="1" xr3:uid="{56A1DC4D-61B8-4DE5-8EBA-E8B6AF7E3173}" name="VISTA" dataDxfId="1323"/>
    <tableColumn id="2" xr3:uid="{61FB4102-E339-41D7-BB34-D69D937B8B44}" name="1" dataDxfId="1322"/>
    <tableColumn id="3" xr3:uid="{04DCF14E-F9BC-460D-B838-0AB55D9CDC21}" name="2" dataDxfId="1321"/>
    <tableColumn id="4" xr3:uid="{ADD5C1AF-2CF8-4EB7-AC07-FF2C676A2BED}" name="3" dataDxfId="1320"/>
    <tableColumn id="14" xr3:uid="{85D71B1A-9AFC-40D3-83DD-5F2A02A038A3}" name="4" dataDxfId="1319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18" tableBorderDxfId="1317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16">
      <calculatedColumnFormula>DATA_DICIEMBRE_2024[[#This Row],[RECUPERO]]/DATA_DICIEMBRE_2024[[#This Row],[META]]</calculatedColumnFormula>
    </tableColumn>
    <tableColumn id="2" xr3:uid="{AE497F25-36CD-42FB-B18F-59D419263CBC}" name="Q_ALC" dataDxfId="1315">
      <calculatedColumnFormula>6-ROUNDUP(_xlfn.RANK.EQ(DATA_DICIEMBRE_2024[[#This Row],[AL_AC]],DATA_DICIEMBRE_2024[AL_AC],0)/(COUNTA(DATA_DICIEMBRE_2024[AL_AC])/5),0)</calculatedColumnFormula>
    </tableColumn>
    <tableColumn id="3" xr3:uid="{D8644E75-DDC6-43D6-BF20-331E714526D7}" name="SUPERVISOR" dataDxfId="1314"/>
    <tableColumn id="1" xr3:uid="{ACC31C15-573E-4606-A6FB-ECDC2B30F8A4}" name="RECUPERO" dataDxfId="1313">
      <calculatedColumnFormula>SUM(DATA_DICIEMBRE_2024[[#This Row],[1]:[31]])</calculatedColumnFormula>
    </tableColumn>
    <tableColumn id="6" xr3:uid="{0A0FD23F-3FE0-43BD-93B2-D5A21E0A8419}" name="META" dataDxfId="1312"/>
    <tableColumn id="7" xr3:uid="{BAAC5683-E69F-4D8D-9823-6A62CD920015}" name="ASER_" dataDxfId="1311"/>
    <tableColumn id="4" xr3:uid="{E80ABAB5-F841-47AC-9407-E06974270343}" name="1" dataDxfId="1310"/>
    <tableColumn id="8" xr3:uid="{38214265-844B-4AAB-9AAF-66AE68E1B01F}" name="2" dataDxfId="1309"/>
    <tableColumn id="9" xr3:uid="{9DE83FFA-F0EB-48A8-9B9B-94D3A5F4EA89}" name="3" dataDxfId="1308"/>
    <tableColumn id="10" xr3:uid="{F01FCEA0-C6B5-45DC-BF35-2E20D08D1987}" name="4" dataDxfId="1307"/>
    <tableColumn id="11" xr3:uid="{486A6BCD-590A-4F51-95FC-FF8E80EED672}" name="5" dataDxfId="1306"/>
    <tableColumn id="12" xr3:uid="{6A13993E-4132-4D1F-8103-9B935139982B}" name="6" dataDxfId="1305"/>
    <tableColumn id="13" xr3:uid="{24798E59-2FD3-45E0-9839-56EDF52F39D9}" name="7" dataDxfId="1304"/>
    <tableColumn id="14" xr3:uid="{0A505D6A-B620-43DD-BE95-5375CFEB2C9E}" name="8" dataDxfId="1303"/>
    <tableColumn id="15" xr3:uid="{B4A01763-2933-4990-84AC-2EE6364157A1}" name="9" dataDxfId="1302"/>
    <tableColumn id="16" xr3:uid="{BF1956FE-127F-474F-B12A-D74A62785650}" name="10" dataDxfId="1301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00"/>
    <tableColumn id="18" xr3:uid="{43369C00-795D-4124-B5FB-CE33A1429479}" name="23" dataDxfId="1299"/>
    <tableColumn id="19" xr3:uid="{34A49AC6-3FC3-4ACE-8C81-C9AB9CD6BF1C}" name="24" dataDxfId="1298"/>
    <tableColumn id="20" xr3:uid="{62E7E367-E664-47D4-A998-F69A442883A3}" name="25" dataDxfId="1297"/>
    <tableColumn id="21" xr3:uid="{38ED713F-D0AE-4A42-8586-07C0CFE7FD0D}" name="26" dataDxfId="1296"/>
    <tableColumn id="22" xr3:uid="{777A8FFE-C36F-4CC0-9736-E3B5572BB43B}" name="27" dataDxfId="1295"/>
    <tableColumn id="23" xr3:uid="{9793EF6D-52A7-486F-9DA0-5EC6B4742B0D}" name="28" dataDxfId="1294"/>
    <tableColumn id="24" xr3:uid="{8675AF28-0AC8-42A2-9C9D-B652E1F578AA}" name="29" dataDxfId="1293"/>
    <tableColumn id="25" xr3:uid="{69A4324E-C083-46F7-9045-4F5A0A8A7029}" name="30" dataDxfId="1292"/>
    <tableColumn id="26" xr3:uid="{DBC5694B-2026-414C-ACC6-93144006A162}" name="31" dataDxfId="1291"/>
    <tableColumn id="27" xr3:uid="{823ED1C1-B820-4301-889D-715B402B64AE}" name="CARTERA ASESOR" dataDxfId="129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89">
  <autoFilter ref="A2:K76" xr:uid="{F6E10C3A-51B0-46B0-AC7A-178487A186FC}"/>
  <tableColumns count="11">
    <tableColumn id="1" xr3:uid="{27AC9715-D9AF-4425-8467-97D5ACDF32DB}" name="SUPER" dataDxfId="1288"/>
    <tableColumn id="2" xr3:uid="{60BCBFC1-6517-433B-923C-CCB32F89496C}" name="ASESOR_CRR" dataDxfId="1287">
      <calculatedColumnFormula>D1_DICIEMBRE_2024[[#This Row],[ASESOR]]</calculatedColumnFormula>
    </tableColumn>
    <tableColumn id="5" xr3:uid="{FE528A67-2FD9-481D-A3BD-D0593BF1728D}" name="META" dataDxfId="1286">
      <calculatedColumnFormula>VLOOKUP(D1_DICIEMBRE_2024[[#This Row],[SUPER]],DATA_DICIEMBRE_2024[[SUPERVISOR]:[META]],3,0)</calculatedColumnFormula>
    </tableColumn>
    <tableColumn id="6" xr3:uid="{9F920DCF-74DA-4A35-AEB6-9874EC115540}" name="ALCANCE" dataDxfId="1285">
      <calculatedColumnFormula>D1_DICIEMBRE_2024[[#This Row],[RECUPERO]]/D1_DICIEMBRE_2024[[#This Row],[META]]</calculatedColumnFormula>
    </tableColumn>
    <tableColumn id="7" xr3:uid="{A0A51D41-B7D6-4CCC-ACCB-42E0C653AD2F}" name="SUPER2" dataDxfId="1284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83"/>
    <tableColumn id="8" xr3:uid="{894A3BEA-774F-4F80-88D8-1B289CA5BA86}" name="DNI" dataDxfId="1282"/>
    <tableColumn id="9" xr3:uid="{803AE20B-2CCD-451D-A530-6F128D73F913}" name="FECHA DE INICIO" dataDxfId="1281"/>
    <tableColumn id="10" xr3:uid="{49EAA54F-6677-4846-BCD1-109279DB3A73}" name="ESTADO" dataDxfId="1280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79" dataDxfId="1277" headerRowBorderDxfId="1278" tableBorderDxfId="1276" totalsRowBorderDxfId="1275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74"/>
    <tableColumn id="3" xr3:uid="{ABE326D8-B04B-4CEC-9F6E-FE25C0EE8AA0}" name="RECUPERO SUPERVISOR" dataDxfId="1273">
      <calculatedColumnFormula>MAX(DITE_DICIEMBRE_2024[[#This Row],[1]:[31]])</calculatedColumnFormula>
    </tableColumn>
    <tableColumn id="4" xr3:uid="{9E55702C-7024-420F-8940-D2C1A0A3CA1D}" name="ALCANCE SUPERVISOR" dataDxfId="1272">
      <calculatedColumnFormula>DITE_DICIEMBRE_2024[[#This Row],[RECUPERO SUPERVISOR]]/AZ9</calculatedColumnFormula>
    </tableColumn>
    <tableColumn id="1" xr3:uid="{5009DC4C-3EA4-45D5-A15D-072373F4AE20}" name="SUPER" dataDxfId="1271"/>
    <tableColumn id="6" xr3:uid="{D0AF21FC-B7C0-49FB-B06D-CEE18869F451}" name="1" dataDxfId="1270"/>
    <tableColumn id="7" xr3:uid="{13740F97-8E6D-486C-956C-27845E43364F}" name="2" dataDxfId="1269"/>
    <tableColumn id="36" xr3:uid="{D8D06FB7-6376-4BDE-8C73-E14742A693D2}" name="3" dataDxfId="1268"/>
    <tableColumn id="8" xr3:uid="{6A7AE4CF-8204-4E27-89B3-519888750343}" name="4" dataDxfId="1267"/>
    <tableColumn id="9" xr3:uid="{E68D0942-B003-4636-896B-C7F7CC5DF30B}" name="5" dataDxfId="1266"/>
    <tableColumn id="10" xr3:uid="{A130D834-D24E-4226-8974-EAEEC5239084}" name="6" dataDxfId="1265"/>
    <tableColumn id="11" xr3:uid="{B74AC268-8591-43DA-A0A0-8EED3A99A7E6}" name="7" dataDxfId="1264"/>
    <tableColumn id="12" xr3:uid="{3E5A00D6-9077-4087-98FC-A1F995D9E85D}" name="8" dataDxfId="1263"/>
    <tableColumn id="13" xr3:uid="{1C1866E7-047F-4D10-9606-401FEC40FA49}" name="9" dataDxfId="1262"/>
    <tableColumn id="14" xr3:uid="{1A856C2F-9F0A-48E6-A1F8-02744BF96124}" name="10" dataDxfId="1261"/>
    <tableColumn id="15" xr3:uid="{4AF6AE1F-C32E-4098-A90E-906C45E577A6}" name="11" dataDxfId="1260"/>
    <tableColumn id="32" xr3:uid="{22F83872-EA87-4B20-AC9C-A5E2ACD10B99}" name="12" dataDxfId="1259"/>
    <tableColumn id="33" xr3:uid="{98BD9E2A-AADA-4033-A5CA-E179FF24557D}" name="13" dataDxfId="1258"/>
    <tableColumn id="35" xr3:uid="{700503A6-DBA0-45CB-A088-D89AE0558CCF}" name="14" dataDxfId="1257"/>
    <tableColumn id="34" xr3:uid="{C5A60DDC-0D8C-41E0-A0F0-FBB45535E86A}" name="15" dataDxfId="1256"/>
    <tableColumn id="29" xr3:uid="{D5EC2BDA-E6C3-4A4D-A6AD-950B2D0490AB}" name="16" dataDxfId="1255"/>
    <tableColumn id="30" xr3:uid="{349CB117-97C5-4862-848C-38A5D8F531C9}" name="17" dataDxfId="1254"/>
    <tableColumn id="31" xr3:uid="{C11D4844-CCFA-4F14-88FA-CE5B9B605A6F}" name="18" dataDxfId="1253"/>
    <tableColumn id="26" xr3:uid="{F17C536A-13C6-44BF-A1D0-9E0F529A2288}" name="19" dataDxfId="1252"/>
    <tableColumn id="27" xr3:uid="{784AEED1-4141-49AA-B4F6-24141E5B4FA4}" name="20" dataDxfId="1251"/>
    <tableColumn id="28" xr3:uid="{5FA3E61C-F996-45DB-8D68-7A355B9D9345}" name="21" dataDxfId="1250"/>
    <tableColumn id="16" xr3:uid="{3CDD7303-1AA0-4E13-B85B-07CCE6B3675D}" name="22" dataDxfId="1249"/>
    <tableColumn id="17" xr3:uid="{81F4684D-1734-49FB-8F57-68B80EB1FD1D}" name="23" dataDxfId="1248"/>
    <tableColumn id="18" xr3:uid="{9DA7B90E-288E-45A3-BD0A-31904382DB50}" name="24" dataDxfId="1247"/>
    <tableColumn id="19" xr3:uid="{A0AC125C-0C19-47E9-B7BD-9F657DD56BC2}" name="25" dataDxfId="1246"/>
    <tableColumn id="20" xr3:uid="{E1B67347-A852-4F21-A3C3-D6E44F51E9FF}" name="26" dataDxfId="1245"/>
    <tableColumn id="21" xr3:uid="{992748FE-9359-4D4E-B06A-59F7A48309B5}" name="27" dataDxfId="1244"/>
    <tableColumn id="22" xr3:uid="{3732AEA5-9CC9-4EE6-A93B-386050E291B1}" name="28" dataDxfId="1243"/>
    <tableColumn id="23" xr3:uid="{20A4F952-B20F-4E0E-95CC-77C648A54699}" name="29" dataDxfId="1242"/>
    <tableColumn id="24" xr3:uid="{26953009-23ED-4318-9CEE-07B704B9665A}" name="30" dataDxfId="1241"/>
    <tableColumn id="25" xr3:uid="{267CBC9B-29BE-4672-94C3-393B627CB1FD}" name="31" dataDxfId="1240"/>
    <tableColumn id="5" xr3:uid="{EE07FFF3-9A6D-4F12-ACF6-244205791333}" name="CARTERA" dataDxfId="1239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38" dataDxfId="1237">
  <autoFilter ref="CK8:CO15" xr:uid="{9AD021D7-7D86-458A-9ED4-B4154908A926}"/>
  <tableColumns count="5">
    <tableColumn id="1" xr3:uid="{EF280B0C-5AA9-4C98-8348-08142AD9CF12}" name="VISTA" dataDxfId="1236"/>
    <tableColumn id="2" xr3:uid="{852E579E-9FD0-46ED-9AF6-6DDE965B926B}" name="1" dataDxfId="1235"/>
    <tableColumn id="3" xr3:uid="{E6FD03E6-BDD9-4D85-95AE-4F26472C7EC7}" name="2" dataDxfId="1234"/>
    <tableColumn id="4" xr3:uid="{8654C69D-8F4B-4D69-9CDD-6E64ECCA9D09}" name="3" dataDxfId="1233"/>
    <tableColumn id="14" xr3:uid="{C3EC5E64-D5EB-407B-80F2-85558E14B19B}" name="4" dataDxfId="1232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3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30"/>
    <tableColumn id="5" xr3:uid="{42625339-8FE7-49A5-82AC-5EDD10C3C984}" name="ASESOR"/>
    <tableColumn id="6" xr3:uid="{BD1A5411-32FB-4DF7-B264-96C059BE5C56}" name="RECUPERO" dataDxfId="1229"/>
    <tableColumn id="8" xr3:uid="{8B3B2929-A591-41D7-9D44-B220287F0F2A}" name="DNI" dataDxfId="1228"/>
    <tableColumn id="9" xr3:uid="{AAABF626-1A15-4E7A-A444-7423611F1BB2}" name="FECHA DE INICIO" dataDxfId="1227"/>
    <tableColumn id="10" xr3:uid="{CACFA6D6-8D93-432C-AAD6-E9CBF58F5197}" name="ESTADO" dataDxfId="1226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25" headerRowBorderDxfId="1224" tableBorderDxfId="122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22">
      <calculatedColumnFormula>DATA_ENERO_2025[[#This Row],[RECUPERO]]/DATA_ENERO_2025[[#This Row],[META]]</calculatedColumnFormula>
    </tableColumn>
    <tableColumn id="3" xr3:uid="{16F39E06-76AE-43AD-903E-9F641E37CB06}" name="Q_ALC" dataDxfId="1221">
      <calculatedColumnFormula>6-ROUNDUP(_xlfn.RANK.EQ(DATA_ENERO_2025[[#This Row],[AL_AC]],DATA_ENERO_2025[AL_AC],0)/(COUNTA(DATA_ENERO_2025[AL_AC])/5),0)</calculatedColumnFormula>
    </tableColumn>
    <tableColumn id="1" xr3:uid="{EEB18830-CD66-4BAC-81C5-B5940467DF41}" name="SUPERVISOR" dataDxfId="1220"/>
    <tableColumn id="6" xr3:uid="{087774B2-9699-454D-B0E9-E9D62B239262}" name="RECUPERO" dataDxfId="1219">
      <calculatedColumnFormula>SUM(DATA_ENERO_2025[[#This Row],[1]:[31]])</calculatedColumnFormula>
    </tableColumn>
    <tableColumn id="7" xr3:uid="{B938E452-5678-4623-B9AD-47B290EB3B56}" name="META" dataDxfId="1218"/>
    <tableColumn id="5" xr3:uid="{A39094CA-883F-4450-A53A-370F0AE54B0C}" name="ASER_" dataDxfId="1217"/>
    <tableColumn id="28" xr3:uid="{BA402970-CDDC-479B-AF0C-DE6FB6DEA3A2}" name="1" dataDxfId="121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15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14" dataDxfId="1212" headerRowBorderDxfId="1213" tableBorderDxfId="1211" totalsRowBorderDxfId="121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09"/>
    <tableColumn id="1" xr3:uid="{5A7C4C9C-3E71-483D-9C6F-3AFA18F0B768}" name="RECUPERO SUPERVISOR" dataDxfId="1208">
      <calculatedColumnFormula>MAX(DITE_ENERO_2025[[#This Row],[1]:[31]])</calculatedColumnFormula>
    </tableColumn>
    <tableColumn id="2" xr3:uid="{1DBABE23-BC0D-4016-A3DE-102C34B93437}" name="ALCANCE SUPERVISOR" dataDxfId="1207">
      <calculatedColumnFormula>DITE_ENERO_2025[[#This Row],[RECUPERO SUPERVISOR]]/DITE_ENERO_2025[[#This Row],[META SUPER]]</calculatedColumnFormula>
    </tableColumn>
    <tableColumn id="4" xr3:uid="{AAFE5F6A-D443-4B76-896C-3012A63A21B1}" name="SUPER" dataDxfId="1206"/>
    <tableColumn id="6" xr3:uid="{CAC1468E-FE7F-46E8-8FA8-2EBFE78F55CF}" name="1" dataDxfId="1205"/>
    <tableColumn id="7" xr3:uid="{2C1F1DCC-5615-43E9-8493-73A6B92A7B8C}" name="2" dataDxfId="1204"/>
    <tableColumn id="8" xr3:uid="{CB1DD332-E0A5-4BEF-8B71-8820CA4A145B}" name="3" dataDxfId="1203"/>
    <tableColumn id="9" xr3:uid="{1BB0DD4F-A73A-4F8E-93FB-252CA932D637}" name="4" dataDxfId="1202"/>
    <tableColumn id="10" xr3:uid="{F4A27082-EDDE-411F-B0E7-C50309499B06}" name="5" dataDxfId="1201"/>
    <tableColumn id="11" xr3:uid="{DDC3545E-22B2-4DEC-A217-59650C8BAC95}" name="6" dataDxfId="1200"/>
    <tableColumn id="12" xr3:uid="{F4B5BD15-E4EF-4A2E-9071-FE5F69E48F1F}" name="7" dataDxfId="119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198"/>
    <tableColumn id="14" xr3:uid="{1DE13FA2-B93D-487E-A105-3A5622C997DE}" name="18" dataDxfId="1197"/>
    <tableColumn id="15" xr3:uid="{6273FFBE-FC81-40C7-91CB-E95ECAD8BE5D}" name="19" dataDxfId="1196"/>
    <tableColumn id="16" xr3:uid="{35253537-0DA1-45D4-B9A3-D1CBC6E92B8B}" name="20" dataDxfId="1195"/>
    <tableColumn id="17" xr3:uid="{4BF3707C-841F-4140-B63C-5B47863B4CA4}" name="21" dataDxfId="1194"/>
    <tableColumn id="18" xr3:uid="{1F7B79C3-A22C-49D8-9C1F-629E6C41B955}" name="22" dataDxfId="1193"/>
    <tableColumn id="19" xr3:uid="{361B16CF-A887-4C9E-88B3-E8A7F4F314B0}" name="23" dataDxfId="1192"/>
    <tableColumn id="20" xr3:uid="{9B3EDA9C-6CB0-4D9F-965A-6EB0593C19D9}" name="24" dataDxfId="1191"/>
    <tableColumn id="21" xr3:uid="{B02655DA-D4F9-4926-88A4-5E8B2F4DF911}" name="25" dataDxfId="1190"/>
    <tableColumn id="22" xr3:uid="{43854B99-1BF7-4DF3-8A04-A277447DE3B8}" name="26" dataDxfId="1189"/>
    <tableColumn id="23" xr3:uid="{CAC2F677-42BD-4EFA-8E99-ABA2036DAF56}" name="27" dataDxfId="1188"/>
    <tableColumn id="24" xr3:uid="{20489B5B-5885-4E43-B5F0-4EAAEE4E8EB8}" name="28" dataDxfId="1187"/>
    <tableColumn id="25" xr3:uid="{B4D29A08-5206-4DCD-AF4C-9B7ABB8D3CFF}" name="29" dataDxfId="1186"/>
    <tableColumn id="26" xr3:uid="{7B49DBDA-317E-4CFB-B7FA-841DFC27E42B}" name="30" dataDxfId="1185"/>
    <tableColumn id="27" xr3:uid="{0126152E-7354-43DB-A75E-4841194C453D}" name="31" dataDxfId="1184"/>
    <tableColumn id="3" xr3:uid="{93315C06-D400-4502-BDDD-AC5886091EC6}" name="CARTERA" dataDxfId="118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82" dataDxfId="1181">
  <autoFilter ref="CK8:CO15" xr:uid="{628F3242-7DD0-4B7D-BBF4-24BB03052117}"/>
  <tableColumns count="5">
    <tableColumn id="1" xr3:uid="{AF9FE221-25FE-4ADA-80D0-7A04339E9BB1}" name="VISTA" dataDxfId="1180"/>
    <tableColumn id="2" xr3:uid="{B488B423-9458-4683-AA20-4A08180A5ACB}" name="1" dataDxfId="1179"/>
    <tableColumn id="3" xr3:uid="{4D9F7DD4-D75E-4BFC-873B-7FA8E13A86DE}" name="2" dataDxfId="1178"/>
    <tableColumn id="4" xr3:uid="{F6DB5598-2EF2-4C43-BD3D-FDED84C73969}" name="3" dataDxfId="1177"/>
    <tableColumn id="14" xr3:uid="{5A508F25-785E-4D54-9BD9-8B48775B6160}" name="4" dataDxfId="117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7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74"/>
    <tableColumn id="5" xr3:uid="{44178C41-B41B-4820-A8E8-222FE453335F}" name="ASESOR" dataDxfId="1173"/>
    <tableColumn id="6" xr3:uid="{AC6EB590-A7E8-408F-A892-A1851BCCF0B5}" name="RECUPERO" dataDxfId="1172"/>
    <tableColumn id="8" xr3:uid="{9B60B527-D768-46F8-BB97-824B255159D2}" name="DNI" dataDxfId="1171"/>
    <tableColumn id="9" xr3:uid="{BDF8C571-22FC-498B-99CF-8D578B086437}" name="FECHA DE INICIO" dataDxfId="1170"/>
    <tableColumn id="10" xr3:uid="{4A0E2A05-69C0-48C2-B0D3-4D952F052DB2}" name="ESTADO" dataDxfId="1169"/>
    <tableColumn id="11" xr3:uid="{3D228EA7-2109-464D-B55C-85DBBA7EB19F}" name="SEGMENTO" dataDxfId="116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67" headerRowBorderDxfId="1166" tableBorderDxfId="116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64">
      <calculatedColumnFormula>DATA_FEBRERO_2025[[#This Row],[RECUPERO]]/DATA_FEBRERO_2025[[#This Row],[META]]</calculatedColumnFormula>
    </tableColumn>
    <tableColumn id="3" xr3:uid="{AE4A1FA5-3083-4CA4-B657-D2D0F2E20004}" name="Q_ALC" dataDxfId="1163">
      <calculatedColumnFormula>6-ROUNDUP(_xlfn.RANK.EQ(DATA_FEBRERO_2025[[#This Row],[AL_AC]],DATA_FEBRERO_2025[AL_AC],0)/(COUNTA(DATA_FEBRERO_2025[AL_AC])/5),0)</calculatedColumnFormula>
    </tableColumn>
    <tableColumn id="1" xr3:uid="{16B2CCFD-0F54-4846-AA70-4C06CEC9176C}" name="SUPERVISOR" dataDxfId="1162"/>
    <tableColumn id="6" xr3:uid="{2DE1A6CE-7493-4B20-83EE-59078393B5AF}" name="RECUPERO" dataDxfId="1161">
      <calculatedColumnFormula>SUM(DATA_FEBRERO_2025[[#This Row],[1]:[31]])</calculatedColumnFormula>
    </tableColumn>
    <tableColumn id="7" xr3:uid="{24FB90FB-A888-41AB-9B19-627A74DA2062}" name="META" dataDxfId="1160"/>
    <tableColumn id="5" xr3:uid="{E6A5C563-3502-4EF4-8D06-C88816E905A8}" name="ASER_" dataDxfId="115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58"/>
    <tableColumn id="8" xr3:uid="{E99C6359-BA67-4127-80B1-429613DA94CB}" name="31"/>
    <tableColumn id="4" xr3:uid="{1AB4C76D-3918-4961-B05E-216E9D0F2A8C}" name="CARTERA ASESOR" dataDxfId="115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56" dataDxfId="1154" headerRowBorderDxfId="1155" tableBorderDxfId="1153" totalsRowBorderDxfId="115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51"/>
    <tableColumn id="1" xr3:uid="{C46409A5-9201-4E30-A3EB-7B6FC2DAF473}" name="RECUPERO SUPERVISOR" dataDxfId="1150">
      <calculatedColumnFormula>MAX(DITE_FEBRERO_2025[[#This Row],[1]:[31]])</calculatedColumnFormula>
    </tableColumn>
    <tableColumn id="2" xr3:uid="{445C2C89-5F44-46FD-8C70-EF4EE30F232E}" name="ALCANCE SUPERVISOR" dataDxfId="1149">
      <calculatedColumnFormula>DITE_FEBRERO_2025[[#This Row],[RECUPERO SUPERVISOR]]/DITE_FEBRERO_2025[[#This Row],[META SUPER]]</calculatedColumnFormula>
    </tableColumn>
    <tableColumn id="4" xr3:uid="{55D4E2C7-B609-4C8C-A5DE-AABFFD74BEB8}" name="SUPER" dataDxfId="1148"/>
    <tableColumn id="6" xr3:uid="{29925D04-B597-415A-B40B-62A3FBA8B23D}" name="1" dataDxfId="1147"/>
    <tableColumn id="7" xr3:uid="{31865A72-E634-4CB8-8660-811FA8147632}" name="2" dataDxfId="1146"/>
    <tableColumn id="8" xr3:uid="{C70A98A0-1CB0-425B-975B-D4464009CDD0}" name="3" dataDxfId="1145"/>
    <tableColumn id="9" xr3:uid="{F56CF612-0AA5-44CB-878D-FA59D84052AD}" name="4" dataDxfId="114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43"/>
    <tableColumn id="11" xr3:uid="{A6DAF4DF-EAFF-47AB-9A6F-0B2896AE1A18}" name="17" dataDxfId="1142"/>
    <tableColumn id="12" xr3:uid="{3DC03FF0-BAC6-4F5D-B5DE-18A95E2C1B97}" name="18" dataDxfId="1141"/>
    <tableColumn id="13" xr3:uid="{A90729AA-CC5E-4236-924F-A736B7A4BE93}" name="19" dataDxfId="1140"/>
    <tableColumn id="14" xr3:uid="{B48B5FF0-5C49-4DDC-AC33-B45D349AD044}" name="20" dataDxfId="1139"/>
    <tableColumn id="15" xr3:uid="{D36E617E-0BBB-4BC1-BBF1-EB24E3C2CE90}" name="21" dataDxfId="1138"/>
    <tableColumn id="16" xr3:uid="{BD346F05-FCC2-4EA9-8F0F-B55AB2E68BE0}" name="22" dataDxfId="1137"/>
    <tableColumn id="17" xr3:uid="{F5BB9730-A5AE-4489-9CB0-182052BA6557}" name="23" dataDxfId="1136"/>
    <tableColumn id="18" xr3:uid="{B3DEF063-7A67-4F08-9D09-8310B4B64F2B}" name="24" dataDxfId="1135"/>
    <tableColumn id="19" xr3:uid="{558BE332-1E67-4EF7-9FF1-541A019A7066}" name="25" dataDxfId="1134"/>
    <tableColumn id="20" xr3:uid="{073BAAB2-EF92-4A82-B7FE-8339FF3A62EA}" name="26" dataDxfId="1133"/>
    <tableColumn id="21" xr3:uid="{6EC9D118-EB0A-4FDC-A694-0A630EB1048E}" name="27" dataDxfId="1132"/>
    <tableColumn id="22" xr3:uid="{DFF298CB-C24B-4F90-BD14-F99C28391208}" name="28" dataDxfId="1131"/>
    <tableColumn id="23" xr3:uid="{7EF0365B-2B81-4022-84F3-7A3859D35934}" name="29" dataDxfId="1130"/>
    <tableColumn id="24" xr3:uid="{D92D6A29-5A30-4405-A019-D7F8F39E4176}" name="30" dataDxfId="1129"/>
    <tableColumn id="25" xr3:uid="{9BFA1186-4A61-452A-8EAC-4FE410743029}" name="31" dataDxfId="1128"/>
    <tableColumn id="3" xr3:uid="{5EBD9DD4-78E3-4E78-8FD5-A71A2DE2CBE8}" name="CARTERA" dataDxfId="1127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26" dataDxfId="1125">
  <autoFilter ref="CK8:CO15" xr:uid="{CD951E0C-6BAC-4E04-975A-04769F8000A5}"/>
  <tableColumns count="5">
    <tableColumn id="1" xr3:uid="{47C2FEF6-5357-4549-8005-DD8EC3539863}" name="VISTA" dataDxfId="1124"/>
    <tableColumn id="2" xr3:uid="{CCD006F3-5A71-4D0D-9DFD-11B037CD91D8}" name="1" dataDxfId="1123"/>
    <tableColumn id="3" xr3:uid="{98E7E65E-122C-4175-82F1-624865A7A2D3}" name="2" dataDxfId="1122"/>
    <tableColumn id="4" xr3:uid="{A4BE2A42-080D-4657-9FCF-3468BE3AF8C2}" name="3" dataDxfId="1121"/>
    <tableColumn id="14" xr3:uid="{D44E4FEF-5EE4-46FB-BEEE-A11B8A1BE670}" name="4" dataDxfId="1120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1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18">
      <calculatedColumnFormula>D1_MARZO_2025[[#This Row],[RECUPERO]]/D1_MARZO_2025[[#This Row],[META]]</calculatedColumnFormula>
    </tableColumn>
    <tableColumn id="7" xr3:uid="{7155E541-BC22-41C0-914A-E54D790D436D}" name="SUPER2" dataDxfId="1117"/>
    <tableColumn id="5" xr3:uid="{C9BC0167-A73A-4B66-AB0E-BCC22F3CD7BF}" name="ASESOR" dataDxfId="1116"/>
    <tableColumn id="6" xr3:uid="{32E44CF1-7B46-45AA-916C-7D5322097EFD}" name="RECUPERO" dataDxfId="1115"/>
    <tableColumn id="8" xr3:uid="{5504CD70-2376-413C-9DD9-7E1FC1D78F37}" name="DNI" dataDxfId="1114"/>
    <tableColumn id="9" xr3:uid="{27659D49-6FC1-457B-BF33-A19DBF78CDF2}" name="FECHA DE INICIO" dataDxfId="1113"/>
    <tableColumn id="10" xr3:uid="{79E50096-FDE3-4403-8568-FF008447BCC2}" name="ESTADO" dataDxfId="1112"/>
    <tableColumn id="11" xr3:uid="{0DDDAC11-10AB-4791-8916-A8A4E78A7D35}" name="SEGMENTO" dataDxfId="111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10" headerRowBorderDxfId="1109" tableBorderDxfId="1108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07">
      <calculatedColumnFormula>DATA_MARZO_2025[[#This Row],[RECUPERO]]/DATA_MARZO_2025[[#This Row],[META]]</calculatedColumnFormula>
    </tableColumn>
    <tableColumn id="3" xr3:uid="{6050B278-B3D2-4B4C-8475-D701C9B8AB17}" name="Q_ALC" dataDxfId="1106">
      <calculatedColumnFormula>6-ROUNDUP(_xlfn.RANK.EQ(DATA_MARZO_2025[[#This Row],[AL_AC]],DATA_MARZO_2025[AL_AC],0)/(COUNTA(DATA_MARZO_2025[AL_AC])/5),0)</calculatedColumnFormula>
    </tableColumn>
    <tableColumn id="1" xr3:uid="{A94CCC19-556A-4124-8949-24896CDBE45E}" name="SUPERVISOR" dataDxfId="1105"/>
    <tableColumn id="6" xr3:uid="{EBBFD24C-8909-45B0-B8CB-4ED73B62F2AB}" name="RECUPERO" dataDxfId="1104">
      <calculatedColumnFormula>SUM(DATA_MARZO_2025[[#This Row],[1]:[31]])</calculatedColumnFormula>
    </tableColumn>
    <tableColumn id="7" xr3:uid="{D5702432-6067-40C7-B647-63D5EBDD13C2}" name="META" dataDxfId="1103"/>
    <tableColumn id="5" xr3:uid="{40A208DF-2D8B-4D71-B923-6BFFA76CDA11}" name="ASER_" dataDxfId="1102"/>
    <tableColumn id="38" xr3:uid="{1F074B40-AB13-4BEE-BC21-9D178D274909}" name="1"/>
    <tableColumn id="41" xr3:uid="{936D83D8-C85E-4C4D-9E8D-BA3D7C54F99A}" name="2" dataDxfId="1101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00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099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098" dataDxfId="1096" headerRowBorderDxfId="1097" tableBorderDxfId="1095" totalsRowBorderDxfId="1094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093"/>
    <tableColumn id="1" xr3:uid="{23B67F77-728E-46C0-B5B1-11CE8E08D862}" name="RECUPERO SUPERVISOR" dataDxfId="1092">
      <calculatedColumnFormula>MAX(DITE_MARZO_2025[[#This Row],[1]:[31]])</calculatedColumnFormula>
    </tableColumn>
    <tableColumn id="2" xr3:uid="{0BAE08AE-6A16-447E-9DDD-8800D68BFFA3}" name="ALCANCE SUPERVISOR" dataDxfId="1091">
      <calculatedColumnFormula>DITE_MARZO_2025[[#This Row],[RECUPERO SUPERVISOR]]/DITE_MARZO_2025[[#This Row],[META SUPER]]</calculatedColumnFormula>
    </tableColumn>
    <tableColumn id="4" xr3:uid="{663301EA-2B77-4C76-B8E0-713CAAD1AC41}" name="SUPER" dataDxfId="1090"/>
    <tableColumn id="6" xr3:uid="{9A6FEB31-48E4-456F-8C1F-14055131E9D6}" name="1" dataDxfId="1089"/>
    <tableColumn id="7" xr3:uid="{B8154FAF-39D2-4ED9-8DD7-C179156ECA39}" name="2" dataDxfId="1088"/>
    <tableColumn id="8" xr3:uid="{E58A14C1-44D1-46A4-9137-21E70261FA76}" name="3" dataDxfId="1087"/>
    <tableColumn id="9" xr3:uid="{EFDA2093-809C-4DA2-80F9-0388CCC5E290}" name="4" dataDxfId="1086"/>
    <tableColumn id="10" xr3:uid="{634CF5F0-F36D-4B26-8143-8C3A6FB59216}" name="5" dataDxfId="1085"/>
    <tableColumn id="11" xr3:uid="{77A0553B-7BDF-49B7-B459-701A77496BEA}" name="6" dataDxfId="1084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83"/>
    <tableColumn id="13" xr3:uid="{C6D91E97-E16B-4E76-BE55-A08C2A1131DD}" name="18" dataDxfId="1082"/>
    <tableColumn id="14" xr3:uid="{2A5F1078-A097-4171-BD28-7B9B623471D0}" name="19" dataDxfId="1081"/>
    <tableColumn id="15" xr3:uid="{5E883D61-775A-4AD4-A304-156DCFD9F825}" name="20" dataDxfId="1080"/>
    <tableColumn id="16" xr3:uid="{BEFB5788-590D-4EFA-8707-20BAAF7026F1}" name="21" dataDxfId="1079"/>
    <tableColumn id="17" xr3:uid="{8FC06E69-FAE9-4DBE-9C75-7A6598DE29C6}" name="22" dataDxfId="1078"/>
    <tableColumn id="18" xr3:uid="{966EC934-1D25-407E-AE13-8147AC3FF531}" name="23" dataDxfId="1077"/>
    <tableColumn id="19" xr3:uid="{5437FF24-6F5D-412D-82EE-8C668C7DC853}" name="24" dataDxfId="1076"/>
    <tableColumn id="20" xr3:uid="{204A7CBC-2C07-4027-851F-021033B930C1}" name="25" dataDxfId="1075"/>
    <tableColumn id="21" xr3:uid="{DF491418-AC74-4C6A-852F-F0797487D11C}" name="26" dataDxfId="1074"/>
    <tableColumn id="22" xr3:uid="{E184F0A4-EF1A-48F5-8166-10085FC40D13}" name="27" dataDxfId="1073"/>
    <tableColumn id="23" xr3:uid="{66C12B87-BC6D-46BE-AF31-D0C68A22BC7E}" name="28" dataDxfId="1072"/>
    <tableColumn id="24" xr3:uid="{A2DB9C74-4CB6-4BBF-A230-DF50FDE9380D}" name="29" dataDxfId="1071"/>
    <tableColumn id="25" xr3:uid="{D54E02BE-AA16-43C7-ABD3-89326740EA63}" name="30" dataDxfId="1070"/>
    <tableColumn id="26" xr3:uid="{11172EA7-856A-4297-8329-62917B649E9A}" name="31" dataDxfId="1069"/>
    <tableColumn id="3" xr3:uid="{42C6AD34-2DFF-436B-BB22-6DE170226F44}" name="CARTERA" dataDxfId="106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67" dataDxfId="1066">
  <autoFilter ref="CK8:CO15" xr:uid="{5CC39DC1-38AA-4FD7-8618-9D1757C063BF}"/>
  <tableColumns count="5">
    <tableColumn id="1" xr3:uid="{199AD204-98F5-4357-9EC8-563E6CC4C321}" name="VISTA" dataDxfId="1065"/>
    <tableColumn id="2" xr3:uid="{BFF1F734-4111-4DDD-8CA0-5198DC585DA1}" name="1" dataDxfId="1064"/>
    <tableColumn id="3" xr3:uid="{E52B6FFD-0DE7-46BA-A600-8E50FF6CEDED}" name="2" dataDxfId="1063"/>
    <tableColumn id="4" xr3:uid="{5F9675DE-09FF-4EA0-A369-BBECA620B87D}" name="3" dataDxfId="1062"/>
    <tableColumn id="14" xr3:uid="{DA0EFF7B-8E6A-466A-B17D-365D82C21948}" name="4" dataDxfId="1061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6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59"/>
    <tableColumn id="5" xr3:uid="{D789E66F-CC8C-4715-A998-7AE532E85E8A}" name="ASESOR" dataDxfId="1058"/>
    <tableColumn id="6" xr3:uid="{3455DB8A-5A64-4A8F-8153-2471763CA60D}" name="RECUPERO" dataDxfId="1057"/>
    <tableColumn id="8" xr3:uid="{F8575E1F-78C1-4E15-B505-1AECE8857345}" name="DNI" dataDxfId="1056"/>
    <tableColumn id="9" xr3:uid="{BE130F2A-9B67-45D5-AA49-051D2F0A515B}" name="FECHA DE INICIO" dataDxfId="1055"/>
    <tableColumn id="10" xr3:uid="{31096FEC-094E-478E-A9F3-0023192798F0}" name="ESTADO" dataDxfId="1054"/>
    <tableColumn id="11" xr3:uid="{CD53B1C2-5C16-4E04-B510-37D1EE2D9C67}" name="SEGMENTO" dataDxfId="10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52" headerRowBorderDxfId="1051" tableBorderDxfId="1050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49">
      <calculatedColumnFormula>DATA_ABRIL_2025[[#This Row],[RECUPERO]]/DATA_ABRIL_2025[[#This Row],[META]]</calculatedColumnFormula>
    </tableColumn>
    <tableColumn id="3" xr3:uid="{1B1E8B7A-D562-46FD-89DE-12ADBC7146F2}" name="Q_ALC" dataDxfId="1048">
      <calculatedColumnFormula>6-ROUNDUP(_xlfn.RANK.EQ(DATA_ABRIL_2025[[#This Row],[AL_AC]],DATA_ABRIL_2025[AL_AC],0)/(COUNTA(DATA_ABRIL_2025[AL_AC])/5),0)</calculatedColumnFormula>
    </tableColumn>
    <tableColumn id="1" xr3:uid="{B2C9AE52-4849-4DBA-83AD-3E350CC25C2D}" name="SUPERVISOR" dataDxfId="1047"/>
    <tableColumn id="6" xr3:uid="{9C2D93B7-85A2-4E07-8DD4-3C81F7BF7EBF}" name="RECUPERO" dataDxfId="1046">
      <calculatedColumnFormula>SUM(DATA_ABRIL_2025[[#This Row],[1]:[31]])</calculatedColumnFormula>
    </tableColumn>
    <tableColumn id="7" xr3:uid="{8F4173FF-BB8D-4C61-A5E9-1B6F872C619C}" name="META" dataDxfId="1045"/>
    <tableColumn id="5" xr3:uid="{64151D2C-B822-41DF-8964-343214960730}" name="ASER_" dataDxfId="1044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43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42" dataDxfId="1040" headerRowBorderDxfId="1041" tableBorderDxfId="1039" totalsRowBorderDxfId="1038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37"/>
    <tableColumn id="1" xr3:uid="{56AD13BC-F67F-4EBC-8601-073AD9D41E5D}" name="RECUPERO SUPERVISOR" dataDxfId="1036">
      <calculatedColumnFormula>MAX(DITE_ABRIL_2025[[#This Row],[1]:[31]])</calculatedColumnFormula>
    </tableColumn>
    <tableColumn id="2" xr3:uid="{B40C8394-DA7A-4DDD-89EA-AE757C76DD20}" name="ALCANCE SUPERVISOR" dataDxfId="1035">
      <calculatedColumnFormula>BA9/DITE_ABRIL_2025[[#This Row],[META SUPER]]</calculatedColumnFormula>
    </tableColumn>
    <tableColumn id="4" xr3:uid="{B71408F8-B985-4B11-8661-52EFC6FA8097}" name="SUPER" dataDxfId="1034"/>
    <tableColumn id="6" xr3:uid="{9E37ADBB-A64C-4E4B-9AF4-6087C797FB5E}" name="1" dataDxfId="1033"/>
    <tableColumn id="7" xr3:uid="{09E3EE83-45B5-4808-842B-71D4652DE46A}" name="2" dataDxfId="1032"/>
    <tableColumn id="8" xr3:uid="{243F9102-2670-48D4-B25D-8432658D89F6}" name="3" dataDxfId="1031"/>
    <tableColumn id="9" xr3:uid="{06003E0F-B470-4925-ACE4-1381347B3E87}" name="4" dataDxfId="1030"/>
    <tableColumn id="10" xr3:uid="{DF8C4E72-181D-4E2F-A34D-2BB7FD231520}" name="5" dataDxfId="1029"/>
    <tableColumn id="11" xr3:uid="{56E37C44-85E9-4431-A560-A54606105B9D}" name="6" dataDxfId="1028"/>
    <tableColumn id="12" xr3:uid="{9ADEA573-5E4A-46C0-8569-AFED61AE0141}" name="7" dataDxfId="1027"/>
    <tableColumn id="13" xr3:uid="{D44E56ED-D810-4F08-ACAA-0850A2CBA861}" name="8" dataDxfId="1026"/>
    <tableColumn id="14" xr3:uid="{4F1A46EB-156C-42BB-A090-307A483EDA59}" name="9" dataDxfId="1025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24"/>
    <tableColumn id="16" xr3:uid="{C78E77EC-88A1-4EFD-AD1A-7DF788C46683}" name="22" dataDxfId="1023"/>
    <tableColumn id="17" xr3:uid="{D5FD8172-0B95-4406-9239-1ABAD08F1B45}" name="23" dataDxfId="1022"/>
    <tableColumn id="18" xr3:uid="{8E9BAC3F-3B04-449B-88EE-DBF57FA626AC}" name="24" dataDxfId="1021"/>
    <tableColumn id="19" xr3:uid="{BFA3B7EB-0BC7-4311-8FCE-7C69A9357A03}" name="25" dataDxfId="1020"/>
    <tableColumn id="20" xr3:uid="{D2BE25CA-961F-40EE-9EC1-A49EEA4DDB5A}" name="26" dataDxfId="1019"/>
    <tableColumn id="21" xr3:uid="{77AAB025-517F-4236-B11B-AEE9B7399348}" name="27" dataDxfId="1018"/>
    <tableColumn id="22" xr3:uid="{E35C7392-A09A-482A-9C37-79B0D6711E60}" name="28" dataDxfId="1017"/>
    <tableColumn id="23" xr3:uid="{B9F1E360-1FEC-4978-B5DB-3DECA1925AE9}" name="29" dataDxfId="1016"/>
    <tableColumn id="24" xr3:uid="{89A20735-1F9D-4A38-9BEB-B3BD56D1FD35}" name="30" dataDxfId="1015"/>
    <tableColumn id="25" xr3:uid="{4BE1A809-8A7F-4933-9AB7-B0E4C9CDDD7E}" name="31" dataDxfId="1014"/>
    <tableColumn id="3" xr3:uid="{8BAF39B2-F0EB-433E-8F3A-FEAC89C5F9BF}" name="CARTERA" dataDxfId="1013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12" dataDxfId="1011">
  <autoFilter ref="CK8:CO16" xr:uid="{A098A3B8-3C17-4FC2-BD2A-EA8EA6D3503A}"/>
  <tableColumns count="5">
    <tableColumn id="1" xr3:uid="{EEB56793-AB81-4365-A4E5-C06A780CA295}" name="VISTA" dataDxfId="1010"/>
    <tableColumn id="2" xr3:uid="{54EC6886-D858-4D08-95BC-9CB64C69785F}" name="1" dataDxfId="1009"/>
    <tableColumn id="3" xr3:uid="{29622426-510D-41D8-BAAB-33B75A3032DA}" name="2" dataDxfId="1008"/>
    <tableColumn id="4" xr3:uid="{10D8188B-45F2-4371-9D53-44980E950C48}" name="3" dataDxfId="1007"/>
    <tableColumn id="14" xr3:uid="{88B5AB80-A8EA-41B5-BA7B-E57AF885CB41}" name="4" dataDxfId="100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05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04">
      <calculatedColumnFormula>D1_MAYO_2025[[#This Row],[RECUPERO]]/D1_MAYO_2025[[#This Row],[META]]</calculatedColumnFormula>
    </tableColumn>
    <tableColumn id="7" xr3:uid="{7C5F88F0-9FF3-49CF-BE68-2D455D9DEE81}" name="SUPER2" dataDxfId="1003"/>
    <tableColumn id="5" xr3:uid="{5FAC7613-1036-4D50-9A09-AB4F41D88D12}" name="ASESOR" dataDxfId="1002"/>
    <tableColumn id="6" xr3:uid="{373B07DA-C176-4486-843D-36C5A3043867}" name="RECUPERO" dataDxfId="1001"/>
    <tableColumn id="8" xr3:uid="{CDBFB8A5-E15E-4513-B245-3523278CBBD2}" name="DNI" dataDxfId="1000"/>
    <tableColumn id="9" xr3:uid="{64A6BF66-DB3B-4ED3-B1A9-2DF71B8D1ACE}" name="FECHA DE INICIO" dataDxfId="999"/>
    <tableColumn id="10" xr3:uid="{9DD10A75-AE91-4226-BF53-FBC3A38A3094}" name="ESTADO" dataDxfId="998"/>
    <tableColumn id="11" xr3:uid="{E457A2EF-C26E-43DE-BDB2-64E1BFF451C1}" name="SEGMENTO" dataDxfId="997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996" headerRowBorderDxfId="995" tableBorderDxfId="99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93">
      <calculatedColumnFormula>DATA_MAYO_2025[[#This Row],[RECUPERO]]/DATA_MAYO_2025[[#This Row],[META]]</calculatedColumnFormula>
    </tableColumn>
    <tableColumn id="3" xr3:uid="{8551335D-BE40-494B-A806-42FAA211C207}" name="Q_ALC" dataDxfId="992">
      <calculatedColumnFormula>6-ROUNDUP(_xlfn.RANK.EQ(DATA_MAYO_2025[[#This Row],[AL_AC]],DATA_MAYO_2025[AL_AC],0)/(COUNTA(DATA_MAYO_2025[AL_AC])/5),0)</calculatedColumnFormula>
    </tableColumn>
    <tableColumn id="1" xr3:uid="{1F17A9F8-FF2D-4D38-ADF0-9C21DD7CE96D}" name="SUPERVISOR" dataDxfId="991"/>
    <tableColumn id="6" xr3:uid="{85DC5B94-4FF7-4224-A993-E56A00A5F6DA}" name="RECUPERO" dataDxfId="990">
      <calculatedColumnFormula>SUM(DATA_MAYO_2025[[#This Row],[1]:[31]])</calculatedColumnFormula>
    </tableColumn>
    <tableColumn id="7" xr3:uid="{E2EB46E1-D5BC-46B2-859F-8C05EBBE26F5}" name="META" dataDxfId="989"/>
    <tableColumn id="5" xr3:uid="{A8ED42EF-7F3D-47A1-A928-02CDC650D596}" name="ASER_" dataDxfId="98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87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86" dataDxfId="984" headerRowBorderDxfId="985" tableBorderDxfId="983" totalsRowBorderDxfId="98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81"/>
    <tableColumn id="1" xr3:uid="{E8B4D119-C811-4392-9EE6-8F0C79BEE9E9}" name="RECUPERO SUPERVISOR" dataDxfId="980">
      <calculatedColumnFormula>MAX(DITE_MAYO_2025[[#This Row],[1]:[31]])</calculatedColumnFormula>
    </tableColumn>
    <tableColumn id="2" xr3:uid="{B44E621C-D444-4670-8FB8-CA1A1E3293FE}" name="ALCANCE SUPERVISOR" dataDxfId="979">
      <calculatedColumnFormula>DITE_MAYO_2025[[#This Row],[RECUPERO SUPERVISOR]]/DITE_MAYO_2025[[#This Row],[META SUPER]]</calculatedColumnFormula>
    </tableColumn>
    <tableColumn id="4" xr3:uid="{63B60F11-ECE7-4839-BADE-F875CF35D6C8}" name="SUPER" dataDxfId="978"/>
    <tableColumn id="6" xr3:uid="{795F9848-930D-4B49-893D-00DA36A6069C}" name="1" dataDxfId="977"/>
    <tableColumn id="7" xr3:uid="{A0F1B09B-45CD-4449-B0E0-2A746353F5F6}" name="2" dataDxfId="976"/>
    <tableColumn id="8" xr3:uid="{42485F8E-3938-40CB-B75A-E12120AF085D}" name="3" dataDxfId="975"/>
    <tableColumn id="9" xr3:uid="{16CE59CD-D621-412D-8F6E-F5B8FEEFCBB4}" name="4" dataDxfId="974"/>
    <tableColumn id="10" xr3:uid="{D1B5939A-E95A-4BE2-BA16-796CFB62C7BB}" name="5" dataDxfId="973"/>
    <tableColumn id="11" xr3:uid="{42606FA2-25C4-48F7-BC25-B75CFBF93D7E}" name="6" dataDxfId="972"/>
    <tableColumn id="12" xr3:uid="{91DD2662-D657-4CF0-B378-5B3D9B374F80}" name="7" dataDxfId="97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70"/>
    <tableColumn id="14" xr3:uid="{FDAEFC46-2A8B-451E-929D-76EC4BC7CA39}" name="19" dataDxfId="969"/>
    <tableColumn id="15" xr3:uid="{1F944C9F-2359-45A9-8922-617195550B92}" name="20" dataDxfId="968"/>
    <tableColumn id="16" xr3:uid="{D023EA95-922B-4435-8A92-F165E2F3A560}" name="21" dataDxfId="967"/>
    <tableColumn id="17" xr3:uid="{7AC3BA92-E630-483B-B27E-18C40869116B}" name="22" dataDxfId="966"/>
    <tableColumn id="18" xr3:uid="{3609A57C-B1DB-4D87-9574-007183221000}" name="23" dataDxfId="965"/>
    <tableColumn id="19" xr3:uid="{98740490-1047-4343-85C8-834AE6AF935A}" name="24" dataDxfId="964"/>
    <tableColumn id="20" xr3:uid="{CE682DBD-B5A8-49C9-8A73-515C0BB553A8}" name="25" dataDxfId="963"/>
    <tableColumn id="21" xr3:uid="{2C63A6DB-A36B-488F-8D7C-F86E11CED59A}" name="26" dataDxfId="962"/>
    <tableColumn id="22" xr3:uid="{01511E88-F7F3-4FDD-998C-292B28698241}" name="27" dataDxfId="961"/>
    <tableColumn id="23" xr3:uid="{B0CE642E-7F10-4E00-9DD1-FC5CF0499DC2}" name="28" dataDxfId="960"/>
    <tableColumn id="24" xr3:uid="{EE9469B0-D486-4046-8AA2-36629B9D9667}" name="29" dataDxfId="959"/>
    <tableColumn id="25" xr3:uid="{D05B2A45-8E05-43BB-9FFA-CC56C7D8C31E}" name="30" dataDxfId="958"/>
    <tableColumn id="26" xr3:uid="{AE78D865-FDC9-4B75-AADF-A48F19C319DC}" name="31" dataDxfId="957"/>
    <tableColumn id="3" xr3:uid="{0887DE9C-F035-4EEC-B2F4-4C2CEB11922C}" name="CARTERA" dataDxfId="95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55" dataDxfId="954">
  <autoFilter ref="CK8:CO16" xr:uid="{2E1714BA-AA31-40C3-A8A8-8F7AF2BE18D3}"/>
  <tableColumns count="5">
    <tableColumn id="1" xr3:uid="{FD8B1FFA-2501-4004-A802-184E80D06B91}" name="VISTA" dataDxfId="953"/>
    <tableColumn id="2" xr3:uid="{429A3B8D-50F1-4374-8637-AB41E24A51D7}" name="1" dataDxfId="952"/>
    <tableColumn id="3" xr3:uid="{DF889198-ABC0-4D54-8703-0B6A785ACBEB}" name="2" dataDxfId="951"/>
    <tableColumn id="4" xr3:uid="{441DAF2A-F2AF-4DE9-A31B-DB40B0EF364E}" name="3" dataDxfId="950"/>
    <tableColumn id="14" xr3:uid="{13BCF5FE-8355-4BAE-9E87-9F83B0CDD4C1}" name="4" dataDxfId="949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4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47"/>
    <tableColumn id="5" xr3:uid="{1BF578D9-FB1B-48B0-B732-40F721FD7C19}" name="ASESOR" dataDxfId="946"/>
    <tableColumn id="6" xr3:uid="{CA995F17-DCA5-4D19-B2E1-FD9362121A39}" name="RECUPERO"/>
    <tableColumn id="8" xr3:uid="{9BC620F7-3E10-4417-B0EA-F37D1F039447}" name="DNI" dataDxfId="945"/>
    <tableColumn id="9" xr3:uid="{0CBCBA61-9BA1-4E3D-B6CE-38E6C9A1078C}" name="FECHA DE INICIO" dataDxfId="944"/>
    <tableColumn id="10" xr3:uid="{3A23F58F-8B92-4D7C-82D9-23C8B3B51E6F}" name="ESTADO" dataDxfId="943"/>
    <tableColumn id="11" xr3:uid="{2E50347E-4858-4527-938D-F94ED2AB3BED}" name="SEGMENTO" dataDxfId="942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41" headerRowBorderDxfId="940" tableBorderDxfId="939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38">
      <calculatedColumnFormula>DATA_JUNIO_2025[[#This Row],[RECUPERO]]/DATA_JUNIO_2025[[#This Row],[META]]</calculatedColumnFormula>
    </tableColumn>
    <tableColumn id="3" xr3:uid="{78E201C6-658E-4437-AC52-3D0E669D8389}" name="Q_ALC" dataDxfId="937">
      <calculatedColumnFormula>6-ROUNDUP(_xlfn.RANK.EQ(DATA_JUNIO_2025[[#This Row],[AL_AC]],DATA_JUNIO_2025[AL_AC],0)/(COUNTA(DATA_JUNIO_2025[AL_AC])/5),0)</calculatedColumnFormula>
    </tableColumn>
    <tableColumn id="1" xr3:uid="{C1D03C86-C680-4F57-A317-59AA1FC8881C}" name="SUPERVISOR" dataDxfId="936"/>
    <tableColumn id="6" xr3:uid="{3AD4A449-DB0B-4879-AD61-28FA40E45717}" name="RECUPERO" dataDxfId="935">
      <calculatedColumnFormula>SUM(DATA_JUNIO_2025[[#This Row],[1]:[31]])</calculatedColumnFormula>
    </tableColumn>
    <tableColumn id="7" xr3:uid="{2BD9FB92-38FC-44A8-B5F2-890569E48C37}" name="META" dataDxfId="934"/>
    <tableColumn id="5" xr3:uid="{9812F1F1-AB5A-41A6-A84D-86B290FCB7E7}" name="ASER_" dataDxfId="933"/>
    <tableColumn id="37" xr3:uid="{834796BA-53F4-4194-919E-D8B97FEA7F3F}" name="1" dataDxfId="932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31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30" dataDxfId="928" headerRowBorderDxfId="929" tableBorderDxfId="927" totalsRowBorderDxfId="926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25"/>
    <tableColumn id="1" xr3:uid="{1A75BF93-811F-4AFA-86B4-9AD496200913}" name="RECUPERO SUPERVISOR" dataDxfId="924"/>
    <tableColumn id="2" xr3:uid="{60B107BC-0938-4363-BE59-47C4E7777D14}" name="ALCANCE SUPERVISOR" dataDxfId="923">
      <calculatedColumnFormula>DITE_JUNIO_2025[[#This Row],[RECUPERO SUPERVISOR]]/DITE_JUNIO_2025[[#This Row],[META SUPER]]</calculatedColumnFormula>
    </tableColumn>
    <tableColumn id="4" xr3:uid="{846684E8-1F2C-4021-AB12-AFBE9E56FAA4}" name="SUPER" dataDxfId="922"/>
    <tableColumn id="6" xr3:uid="{A217DEAD-ACD7-4C63-A622-E2E01ECF328C}" name="1" dataDxfId="921"/>
    <tableColumn id="7" xr3:uid="{5CA18C0A-7D47-455B-B153-EFA8D01D32D6}" name="2" dataDxfId="920"/>
    <tableColumn id="8" xr3:uid="{3CBBE086-E28B-4224-AF45-5A4E7A009E3F}" name="3" dataDxfId="919"/>
    <tableColumn id="9" xr3:uid="{4B327145-F7C9-4ABC-A911-6EB2E553C986}" name="4" dataDxfId="918"/>
    <tableColumn id="10" xr3:uid="{C644450F-2149-4D87-8E04-D3DD6B99C066}" name="5" dataDxfId="917"/>
    <tableColumn id="11" xr3:uid="{92D6DA00-2083-479D-96F6-4B48312C9C12}" name="6" dataDxfId="916"/>
    <tableColumn id="12" xr3:uid="{2EC613D6-BDCD-416F-817F-42C8018B90FE}" name="7" dataDxfId="915"/>
    <tableColumn id="13" xr3:uid="{B55C5834-2D46-4D83-8429-14D18D9B95EF}" name="8" dataDxfId="914"/>
    <tableColumn id="14" xr3:uid="{5C6DF4C8-EDC0-4827-AA8B-9C2B7202A4DA}" name="9" dataDxfId="913"/>
    <tableColumn id="15" xr3:uid="{764D7AA1-F3E2-4E06-A4A9-952B47F95E76}" name="10" dataDxfId="912"/>
    <tableColumn id="16" xr3:uid="{6D896E44-118D-4124-BF4A-2E06B8568517}" name="11" dataDxfId="911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10"/>
    <tableColumn id="18" xr3:uid="{E97C32F3-7B30-46E7-B4CD-72B412E48E28}" name="22" dataDxfId="909"/>
    <tableColumn id="19" xr3:uid="{FD784BF8-211E-4275-A9B4-168979C2AFD1}" name="23" dataDxfId="908"/>
    <tableColumn id="20" xr3:uid="{766DA9FA-C407-4AC5-BFFB-BF6A1B6D5B26}" name="24" dataDxfId="907"/>
    <tableColumn id="21" xr3:uid="{CD1B765C-53CF-4C5C-A708-487BC53AF68A}" name="25" dataDxfId="906"/>
    <tableColumn id="22" xr3:uid="{2800A805-A560-4CF0-B47E-4486A92755E4}" name="26" dataDxfId="905"/>
    <tableColumn id="23" xr3:uid="{7067EFFA-F2EA-4FFF-A281-8E3E0E718C87}" name="27" dataDxfId="904"/>
    <tableColumn id="24" xr3:uid="{BB01C4B5-FEB4-44E1-BF58-4C9BF81261B1}" name="28" dataDxfId="903"/>
    <tableColumn id="25" xr3:uid="{2116D7DE-6632-4314-9539-6B4BA9407512}" name="29" dataDxfId="902"/>
    <tableColumn id="37" xr3:uid="{CBFA4429-3DA2-46C7-A9A0-49B669AE33A6}" name="30"/>
    <tableColumn id="26" xr3:uid="{B0D188FD-F41F-4C43-A42F-87048D9F3347}" name="31" dataDxfId="901"/>
    <tableColumn id="3" xr3:uid="{153A774F-FA3D-4DE9-A743-A193E9EC2BE7}" name="CARTERA" dataDxfId="90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899" dataDxfId="898">
  <autoFilter ref="CK8:CO16" xr:uid="{D9FB21D9-7D2B-4B44-80D1-3C8656081B59}"/>
  <tableColumns count="5">
    <tableColumn id="1" xr3:uid="{55CC47EE-B5EB-4C22-912A-314A0C4A22CD}" name="VISTA" dataDxfId="897"/>
    <tableColumn id="2" xr3:uid="{68D27FF1-F05E-4881-A0C1-4566D81A7430}" name="1" dataDxfId="896"/>
    <tableColumn id="3" xr3:uid="{E7DA3F7B-A434-4EEC-A6F7-AC22B5F4CAE6}" name="2" dataDxfId="895"/>
    <tableColumn id="4" xr3:uid="{B8418D52-AA16-49C2-A8AA-75631794246B}" name="3" dataDxfId="894"/>
    <tableColumn id="14" xr3:uid="{5C3F1E9C-C0C1-4E39-B365-91CF22966878}" name="4" dataDxfId="893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92" headerRowBorderDxfId="891" tableBorderDxfId="89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89">
      <calculatedColumnFormula>DATA_JULIO_2025[[#This Row],[RECUPERO]]/DATA_JULIO_2025[[#This Row],[META]]</calculatedColumnFormula>
    </tableColumn>
    <tableColumn id="3" xr3:uid="{1754C817-3C23-490F-BEA3-3ACD2AC34A65}" name="Q_ALC" dataDxfId="888">
      <calculatedColumnFormula>6-ROUNDUP(_xlfn.RANK.EQ(DATA_JULIO_2025[[#This Row],[AL_AC]],DATA_JULIO_2025[AL_AC],0)/(COUNTA(DATA_JULIO_2025[AL_AC])/5),0)</calculatedColumnFormula>
    </tableColumn>
    <tableColumn id="5" xr3:uid="{635B51D1-72B4-46A4-B795-4985950C2B5D}" name="SUPERVISOR" dataDxfId="887"/>
    <tableColumn id="6" xr3:uid="{BCDF5A35-E274-481A-8FAA-7585E0413D78}" name="RECUPERO" dataDxfId="886">
      <calculatedColumnFormula>SUM(DATA_JULIO_2025[[#This Row],[1]:[31]])</calculatedColumnFormula>
    </tableColumn>
    <tableColumn id="7" xr3:uid="{8DE1FEE0-51D3-4EA8-A46E-89BEBA12056E}" name="META" dataDxfId="885"/>
    <tableColumn id="1" xr3:uid="{3C41F150-757E-4673-8594-D891B2820E33}" name="ASER_" dataDxfId="88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8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81" headerRowBorderDxfId="882" tableBorderDxfId="880">
  <autoFilter ref="A2:K85" xr:uid="{F460AB3C-55A7-4610-B74D-44400B82E396}"/>
  <tableColumns count="11">
    <tableColumn id="1" xr3:uid="{174E92CC-5FBB-42E6-ABBA-A2148115201A}" name="SUPER" dataDxfId="879">
      <calculatedColumnFormula>D1_JULIO_2025[[#This Row],[SUPER2]]</calculatedColumnFormula>
    </tableColumn>
    <tableColumn id="6" xr3:uid="{D87E1435-21B2-485D-8BCD-1C27FC523EEA}" name="ASESOR_CRR" dataDxfId="878"/>
    <tableColumn id="2" xr3:uid="{FC570054-965C-4F29-B04A-C58608AEAECA}" name="META" dataDxfId="877">
      <calculatedColumnFormula>VLOOKUP(D1_JULIO_2025[[#This Row],[SUPER]],DATA_JULIO_2025[[SUPERVISOR]:[META]],3,0)</calculatedColumnFormula>
    </tableColumn>
    <tableColumn id="3" xr3:uid="{CF023A93-4AFB-4349-9235-179A60BC2249}" name="ALCANCE" dataDxfId="876">
      <calculatedColumnFormula>D1_JULIO_2025[[#This Row],[RECUPERO]]/C3</calculatedColumnFormula>
    </tableColumn>
    <tableColumn id="7" xr3:uid="{59576C9E-00A8-419A-8EFC-86D74D6B4B3F}" name="SUPER2" dataDxfId="875"/>
    <tableColumn id="4" xr3:uid="{6F567985-92B6-498E-BDE9-81AA438ECD22}" name="ASESOR" dataDxfId="874"/>
    <tableColumn id="5" xr3:uid="{2DFC340F-6B74-4E64-B475-782D4A5F8B3E}" name="RECUPERO" dataDxfId="873"/>
    <tableColumn id="8" xr3:uid="{D42D0BDD-24C5-4390-9867-D5F3D45952CE}" name="DNI" dataDxfId="872"/>
    <tableColumn id="9" xr3:uid="{A9555617-B6CF-4123-9AD8-5E9DB6528E74}" name="FECHA DE INICIO" dataDxfId="871"/>
    <tableColumn id="10" xr3:uid="{1C792B0A-E0F3-406D-8123-75E932FC95A1}" name="ESTADO" dataDxfId="870"/>
    <tableColumn id="11" xr3:uid="{9C7DD975-8CE5-47A7-9055-3D889431846F}" name="SEGMENTO" dataDxfId="86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68" dataDxfId="866" headerRowBorderDxfId="867" tableBorderDxfId="865" totalsRowBorderDxfId="86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63"/>
    <tableColumn id="1" xr3:uid="{4CE2BFB4-C324-4ECE-B3B7-77A433373BEC}" name="RECUPERO SUPERVISOR" dataDxfId="862"/>
    <tableColumn id="2" xr3:uid="{76C6BCA1-6820-46A6-B790-01B3E88F6266}" name="ALCANCE SUPERVISOR" dataDxfId="861">
      <calculatedColumnFormula>BA9/DITE_JULIO_2025[[#This Row],[META SUPER]]</calculatedColumnFormula>
    </tableColumn>
    <tableColumn id="4" xr3:uid="{FE9C5289-6F21-4D71-92B6-F36B6C9748E7}" name="SUPER" dataDxfId="860"/>
    <tableColumn id="6" xr3:uid="{A5188244-D142-4196-92CC-15B237C3E734}" name="1" dataDxfId="859"/>
    <tableColumn id="7" xr3:uid="{9754BD88-AFD1-4BCB-AF69-DA7B55E3A053}" name="2" dataDxfId="858"/>
    <tableColumn id="8" xr3:uid="{851C8CA8-D257-4BFB-B6BE-D82354200CA7}" name="3" dataDxfId="857"/>
    <tableColumn id="9" xr3:uid="{AE769B63-903F-46E5-A3F0-8DA27C689974}" name="4" dataDxfId="856"/>
    <tableColumn id="10" xr3:uid="{D09A5961-EE10-491A-BFFE-C5ABD80598A8}" name="5" dataDxfId="855"/>
    <tableColumn id="11" xr3:uid="{EC4AF483-303E-4488-AFA2-DD9A058F071A}" name="6" dataDxfId="85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53"/>
    <tableColumn id="13" xr3:uid="{377D024A-00DD-4A77-A549-5C6BEBE894D0}" name="19" dataDxfId="852"/>
    <tableColumn id="14" xr3:uid="{8FABF999-C8BA-4B7D-980A-2659F766178B}" name="20" dataDxfId="851"/>
    <tableColumn id="15" xr3:uid="{06AC6AD7-A191-47DD-AE3F-9A0525AF8DD6}" name="21" dataDxfId="850"/>
    <tableColumn id="16" xr3:uid="{BB465107-63D7-443B-8989-EF197F62D322}" name="22" dataDxfId="849"/>
    <tableColumn id="17" xr3:uid="{3DFE5CBD-1315-4CBA-A14E-1763583D7BEC}" name="23" dataDxfId="848"/>
    <tableColumn id="18" xr3:uid="{5DB3135E-36A1-4F0D-890E-50AC461B96C4}" name="24" dataDxfId="847"/>
    <tableColumn id="19" xr3:uid="{57CA79FE-F6A3-4697-8926-36322AD1BC6C}" name="25" dataDxfId="846"/>
    <tableColumn id="20" xr3:uid="{A99C4302-A806-4344-ABAF-AF753E7EF30D}" name="26" dataDxfId="845"/>
    <tableColumn id="21" xr3:uid="{D1C3F20A-0988-4CC4-8D06-ED3EE15A7AB1}" name="27" dataDxfId="844"/>
    <tableColumn id="22" xr3:uid="{ECEC5739-F3E4-44C4-9408-4DAA6DE5069C}" name="28" dataDxfId="843"/>
    <tableColumn id="23" xr3:uid="{CD77FB96-6C17-47A0-82BA-2ABEA1725A41}" name="29" dataDxfId="842"/>
    <tableColumn id="24" xr3:uid="{87D0EFA1-B9FB-444F-B737-EE4C1B838FBC}" name="30" dataDxfId="841"/>
    <tableColumn id="25" xr3:uid="{BF0F5A29-80D1-482F-9C53-48E4478A5F1D}" name="31" dataDxfId="840"/>
    <tableColumn id="3" xr3:uid="{51B2E01F-098B-4EAB-AB37-99A7A456DDF6}" name="CARTERA" dataDxfId="83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38" dataDxfId="837">
  <autoFilter ref="CK8:CO16" xr:uid="{48E2B3F9-662F-43E3-B2D7-EF047720147C}"/>
  <tableColumns count="5">
    <tableColumn id="1" xr3:uid="{31EE75DE-2574-4FED-AE5C-102BACD54839}" name="VISTA" dataDxfId="836"/>
    <tableColumn id="2" xr3:uid="{5D48C081-2B85-4A2C-B334-4EFE9F1D31D4}" name="1" dataDxfId="835"/>
    <tableColumn id="3" xr3:uid="{48F2F8E6-86C2-4EB7-B42C-6C436443A10C}" name="2" dataDxfId="834"/>
    <tableColumn id="4" xr3:uid="{F2194CAB-7275-4416-B293-5EB972058E9D}" name="3" dataDxfId="833"/>
    <tableColumn id="14" xr3:uid="{00A2B7A6-F441-48AC-9C48-2016F4FEC44D}" name="4" dataDxfId="832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30" headerRowBorderDxfId="831" tableBorderDxfId="829">
  <autoFilter ref="A2:K91" xr:uid="{816CEBCE-101B-42C2-A45C-8113A647428A}"/>
  <tableColumns count="11">
    <tableColumn id="1" xr3:uid="{596664E6-24CF-4AF3-A84D-121AC4745B4C}" name="SUPER" dataDxfId="828"/>
    <tableColumn id="6" xr3:uid="{CA4B13E9-2CAB-42E2-A028-4DFB844CF726}" name="ASESOR_CRR" dataDxfId="827"/>
    <tableColumn id="2" xr3:uid="{B3C2F90C-6F59-4998-9F82-960596BF09D8}" name="META" dataDxfId="826">
      <calculatedColumnFormula>VLOOKUP(D1_AGOSTO_2025[[#This Row],[SUPER]],DATA_AGOSTO_2025[[SUPERVISOR]:[META]],3,0)</calculatedColumnFormula>
    </tableColumn>
    <tableColumn id="3" xr3:uid="{6CE379C4-19C8-4C90-81DB-EA83E873B03A}" name="ALCANCE" dataDxfId="825"/>
    <tableColumn id="7" xr3:uid="{28AC502F-3113-4B59-AA88-4F9E0E7D938B}" name="SUPER2" dataDxfId="824"/>
    <tableColumn id="4" xr3:uid="{9AE19661-0B03-4D03-9661-4B81FCE456D3}" name="ASESOR" dataDxfId="823"/>
    <tableColumn id="5" xr3:uid="{9CCAC285-FD2E-415B-BE6E-AD7E20CECF29}" name="RECUPERO" dataDxfId="822">
      <calculatedColumnFormula>VLOOKUP(D1_AGOSTO_2025[[#This Row],[ASESOR]],$E$95:$F$176,2,0)</calculatedColumnFormula>
    </tableColumn>
    <tableColumn id="8" xr3:uid="{043E81D5-B688-480A-9A28-C451E6CC8ACE}" name="DNI" dataDxfId="821"/>
    <tableColumn id="9" xr3:uid="{1F9CE105-EFA8-4FFE-9C5C-0AB581B961DE}" name="FECHA DE INICIO" dataDxfId="820"/>
    <tableColumn id="10" xr3:uid="{6CA7DA08-8CCF-441D-AE86-422E2259780A}" name="ESTADO" dataDxfId="819"/>
    <tableColumn id="11" xr3:uid="{9109CC4D-CC03-42BB-8F60-09A0400B4073}" name="SEGMENTO" dataDxfId="81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17" headerRowBorderDxfId="816" tableBorderDxfId="81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14">
      <calculatedColumnFormula>DATA_AGOSTO_2025[[#This Row],[RECUPERO]]/DATA_AGOSTO_2025[[#This Row],[META]]</calculatedColumnFormula>
    </tableColumn>
    <tableColumn id="3" xr3:uid="{88C3CECE-F881-4C05-BA2B-95B253894A39}" name="Q_ALC" dataDxfId="813">
      <calculatedColumnFormula>6-ROUNDUP(_xlfn.RANK.EQ(DATA_AGOSTO_2025[[#This Row],[AL_AC]],DATA_AGOSTO_2025[AL_AC],0)/(COUNTA(DATA_AGOSTO_2025[AL_AC])/5),0)</calculatedColumnFormula>
    </tableColumn>
    <tableColumn id="1" xr3:uid="{F581F4DA-B6F3-4641-93F9-FB4CABD3B045}" name="SUPERVISOR" dataDxfId="812"/>
    <tableColumn id="6" xr3:uid="{40820BC6-7E2D-416A-AC23-B4520FC0957D}" name="RECUPERO" dataDxfId="811">
      <calculatedColumnFormula>SUM(DATA_AGOSTO_2025[[#This Row],[1]:[31]])</calculatedColumnFormula>
    </tableColumn>
    <tableColumn id="7" xr3:uid="{F7BC8835-EC2E-4047-8AE9-C742ABE03445}" name="META" dataDxfId="810"/>
    <tableColumn id="5" xr3:uid="{22298E20-98EB-421A-8978-F019348D2A10}" name="ASER_" dataDxfId="80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08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07" dataDxfId="805" headerRowBorderDxfId="806" tableBorderDxfId="804" totalsRowBorderDxfId="80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02"/>
    <tableColumn id="1" xr3:uid="{D853C78B-294B-4C5B-87F9-8B837DBCA858}" name="RECUPERO SUPERVISOR" dataDxfId="801">
      <calculatedColumnFormula>MAX(DITE_AGOSTO_2025[[#This Row],[1]:[31]])</calculatedColumnFormula>
    </tableColumn>
    <tableColumn id="2" xr3:uid="{A6B49739-8C7F-42B7-AB2B-2D9B8785D8A7}" name="ALCANCE SUPERVISOR" dataDxfId="800">
      <calculatedColumnFormula>DITE_AGOSTO_2025[[#This Row],[RECUPERO SUPERVISOR]]/DITE_AGOSTO_2025[[#This Row],[META SUPER]]</calculatedColumnFormula>
    </tableColumn>
    <tableColumn id="4" xr3:uid="{96D2A1C2-9EA3-4132-B41A-8B57BBB00DD3}" name="SUPER" dataDxfId="799"/>
    <tableColumn id="6" xr3:uid="{49EEE6CA-AF7B-4615-AE46-CA713F4E9209}" name="1" dataDxfId="798"/>
    <tableColumn id="7" xr3:uid="{61649C96-BFE5-4D18-BCE1-727E2E74D883}" name="2" dataDxfId="797"/>
    <tableColumn id="8" xr3:uid="{3D095B63-6086-4E9E-85B2-511507890CD8}" name="3" dataDxfId="796"/>
    <tableColumn id="9" xr3:uid="{36CD21E6-51F3-49C9-8448-36B269029EF6}" name="4" dataDxfId="795"/>
    <tableColumn id="10" xr3:uid="{D4DBAD01-5AE1-474A-AF64-A98DFD56153A}" name="5" dataDxfId="794"/>
    <tableColumn id="11" xr3:uid="{FDF3CA30-E7DF-4684-9747-03744CC16AAE}" name="6" dataDxfId="79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92"/>
    <tableColumn id="13" xr3:uid="{55EA3D15-E74B-4AB3-B0D5-B387C3EAAB83}" name="19" dataDxfId="791"/>
    <tableColumn id="14" xr3:uid="{507E3CA9-692F-4A2D-BA96-B401D04EEDD0}" name="20" dataDxfId="790"/>
    <tableColumn id="15" xr3:uid="{E5F719C0-0646-408A-976E-C57966E876F4}" name="21" dataDxfId="789"/>
    <tableColumn id="16" xr3:uid="{8AC2AE0D-50EC-4387-A0A4-A1F2DF092A3C}" name="22" dataDxfId="788"/>
    <tableColumn id="17" xr3:uid="{7B1EE470-E258-4B37-BEC3-E798950632D8}" name="23" dataDxfId="787"/>
    <tableColumn id="18" xr3:uid="{F77C3800-E94B-4C32-A796-122D364094EA}" name="24" dataDxfId="786"/>
    <tableColumn id="19" xr3:uid="{0DA4161D-30F3-4E97-BCBB-4C1E891B36FB}" name="25" dataDxfId="785"/>
    <tableColumn id="20" xr3:uid="{94B916D9-415F-4F66-A6C0-0EE398A152E9}" name="26" dataDxfId="784"/>
    <tableColumn id="21" xr3:uid="{D814BC25-89A4-4A6B-B889-6BF06DD3D2EC}" name="27" dataDxfId="783"/>
    <tableColumn id="22" xr3:uid="{7DEFEDE7-498F-4CCF-A7C2-F63ACE1BA092}" name="28" dataDxfId="782"/>
    <tableColumn id="23" xr3:uid="{CA36A7C5-BBBD-47FB-AAB4-1F5CBDA1EE93}" name="29" dataDxfId="781"/>
    <tableColumn id="24" xr3:uid="{958DFD93-9566-47EC-807E-E21861CB1F39}" name="30" dataDxfId="780"/>
    <tableColumn id="25" xr3:uid="{C690FBB6-6A9F-4B4D-AEF8-49C27DFF4FCF}" name="31" dataDxfId="779"/>
    <tableColumn id="3" xr3:uid="{C5283215-E8BB-41D8-B093-AA31F8252394}" name="CARTERA" dataDxfId="778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77" dataDxfId="776">
  <autoFilter ref="CK8:CO16" xr:uid="{F87BB197-1AE0-4BDF-9FA2-D3F0B9DD04D0}"/>
  <tableColumns count="5">
    <tableColumn id="1" xr3:uid="{AA5ECB22-5212-4662-845A-8A24E801A51F}" name="VISTA" dataDxfId="775"/>
    <tableColumn id="2" xr3:uid="{78D9D13B-EF75-45F0-93B7-BAA08E0B7ABC}" name="1" dataDxfId="774"/>
    <tableColumn id="3" xr3:uid="{3CE791BD-7328-44DB-9BFA-5D8BF570A949}" name="2" dataDxfId="773"/>
    <tableColumn id="4" xr3:uid="{49E31886-56A4-42DE-B2AE-EAB0409A548C}" name="3" dataDxfId="772"/>
    <tableColumn id="14" xr3:uid="{F061C5EE-AFA6-4BE4-B2E0-EA41297C9692}" name="4" dataDxfId="77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69" headerRowBorderDxfId="770" tableBorderDxfId="768">
  <autoFilter ref="A2:I80" xr:uid="{111BC5E6-A71D-437E-ABD5-0E09FCDEF3FD}"/>
  <tableColumns count="9">
    <tableColumn id="1" xr3:uid="{EABDBA5F-3C1B-4AC8-8F40-8C9EED5560F3}" name="SUPER" dataDxfId="767"/>
    <tableColumn id="6" xr3:uid="{C37701A2-99CA-45B9-AA89-63D54C88C5B9}" name="ASESOR_CRR" dataDxfId="766"/>
    <tableColumn id="2" xr3:uid="{8360BA59-782B-4699-ABEA-458A3C9299AD}" name="RECUP" dataDxfId="765"/>
    <tableColumn id="3" xr3:uid="{BD5C8833-8CBB-40D9-BC66-F164208CFEC0}" name="ALCANCE" dataDxfId="764"/>
    <tableColumn id="7" xr3:uid="{07FA8551-F17A-4D20-BAC6-4B128B0ECF57}" name="SUPER2" dataDxfId="763"/>
    <tableColumn id="4" xr3:uid="{91470BB1-1A8E-4802-9D93-28E5A1DF6790}" name="ASESOR" dataDxfId="762"/>
    <tableColumn id="5" xr3:uid="{2B49EE5D-87EB-458C-99B1-7F94B8EDDE4B}" name="RECUPERO" dataDxfId="761"/>
    <tableColumn id="8" xr3:uid="{1A69791E-D827-4498-A9B8-C02ED9E8C0C0}" name="DNI" dataDxfId="760"/>
    <tableColumn id="9" xr3:uid="{17EC964E-623C-4526-9375-D1DFD0BBB147}" name="FECHA DE INGRESO" dataDxfId="75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58" headerRowBorderDxfId="757" tableBorderDxfId="756">
  <autoFilter ref="J8:O86" xr:uid="{91775BD2-E36D-479B-95DE-48127C3410BC}"/>
  <tableColumns count="6">
    <tableColumn id="2" xr3:uid="{033A6CF7-EC22-4EEE-8FF0-8C343161421D}" name="AL_AC" dataDxfId="755"/>
    <tableColumn id="3" xr3:uid="{2234E43A-FB04-4BD5-A5FB-BE681630D39D}" name="CLASIFICACIÓN" dataDxfId="754"/>
    <tableColumn id="1" xr3:uid="{E68E03C4-584B-48EC-AA41-D10E171DF6E2}" name="SUPERVISOR" dataDxfId="753"/>
    <tableColumn id="6" xr3:uid="{8FEE60A3-7153-47ED-82A3-25E3E95BD5B9}" name="RECUPERO" dataDxfId="752"/>
    <tableColumn id="5" xr3:uid="{96DEFE26-B796-4F9F-BB26-62A9B1295009}" name="META" dataDxfId="751"/>
    <tableColumn id="4" xr3:uid="{98491906-C3E6-4CCF-96D0-36184A648156}" name="ASER_" dataDxfId="750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49" dataDxfId="747" headerRowBorderDxfId="748" tableBorderDxfId="746" totalsRowBorderDxfId="745">
  <autoFilter ref="Q8:AQ16" xr:uid="{B03330B9-97D2-48C8-8B43-740321917DA5}"/>
  <tableColumns count="27">
    <tableColumn id="5" xr3:uid="{4E3B6BB8-3B21-487C-8667-D21D7F0B0DDF}" name="META SUPER" dataDxfId="744"/>
    <tableColumn id="1" xr3:uid="{C390EAAF-612A-443A-A32B-07A66CB5EF93}" name="RECUPERO SUPERVISOR" dataDxfId="743"/>
    <tableColumn id="2" xr3:uid="{BF66D468-0BA9-433F-A558-DB3EB49638C0}" name="ALCANCE SUPERVISOR" dataDxfId="742"/>
    <tableColumn id="4" xr3:uid="{833C2FF4-09CC-46A1-B127-078899129ED2}" name="SUPER" dataDxfId="741"/>
    <tableColumn id="6" xr3:uid="{7268ABE3-61CC-4084-9F8D-F9F866838337}" name="1-Set" dataDxfId="740"/>
    <tableColumn id="7" xr3:uid="{934984E8-2516-4844-B21B-29330A07EEE9}" name="2-Set" dataDxfId="739"/>
    <tableColumn id="8" xr3:uid="{5F8B97B9-8D43-4455-9D8F-E58FD0EDAC17}" name="3-Set" dataDxfId="738"/>
    <tableColumn id="9" xr3:uid="{85D24C9E-9252-4D30-9E54-18DBF77A6C70}" name="4-Set" dataDxfId="737"/>
    <tableColumn id="10" xr3:uid="{5A78F08C-1794-450A-88A4-F02CE65D2409}" name="5-Set" dataDxfId="736"/>
    <tableColumn id="11" xr3:uid="{C9868C58-D704-4A31-95DB-6D8FBCC63D90}" name="8-Set" dataDxfId="735"/>
    <tableColumn id="12" xr3:uid="{5A69AB6F-1CBE-456F-9AB1-9CFA02551564}" name="9-Set" dataDxfId="734"/>
    <tableColumn id="13" xr3:uid="{2FB09AC7-C3A6-45CD-8892-0B683DF946C3}" name="10-Set" dataDxfId="733"/>
    <tableColumn id="14" xr3:uid="{B8720ED9-AC2B-41EC-BFA3-A12BF9C966CC}" name="11-Set" dataDxfId="732"/>
    <tableColumn id="15" xr3:uid="{31CBBA73-A7BD-468C-BD0B-435687D2ACAD}" name="12-Set" dataDxfId="731"/>
    <tableColumn id="16" xr3:uid="{02C13EA1-381F-4C2D-B917-AF0FF1A9F773}" name="15-Set" dataDxfId="730"/>
    <tableColumn id="17" xr3:uid="{E6B04D90-5126-40CD-BDA1-E2B120BAD73C}" name="16-Set" dataDxfId="729"/>
    <tableColumn id="18" xr3:uid="{7CB5014E-CB0D-4F8A-A9D7-BD9A166A1B37}" name="17-Set" dataDxfId="728"/>
    <tableColumn id="19" xr3:uid="{040ABF10-1BFC-447A-AE21-D052CBC2ED82}" name="18-Set" dataDxfId="727"/>
    <tableColumn id="20" xr3:uid="{44DFBCB9-0C1E-48F5-ACC2-AC0990D1520D}" name="19-Set" dataDxfId="726"/>
    <tableColumn id="21" xr3:uid="{AFFC2ABC-F24F-4F16-B5DD-03747097DBCC}" name="22-Set" dataDxfId="725"/>
    <tableColumn id="22" xr3:uid="{E8A652BF-A601-498B-965E-DF95F032A19E}" name="23-Set" dataDxfId="724"/>
    <tableColumn id="23" xr3:uid="{E1A1F3EC-A932-4B54-BD80-6B3004BAC18C}" name="24-Set" dataDxfId="723"/>
    <tableColumn id="24" xr3:uid="{7F5C1B88-4DF8-4775-AEFB-F5F5D12AD778}" name="25-Set" dataDxfId="722"/>
    <tableColumn id="25" xr3:uid="{B40C371A-A255-4AD7-B43D-47350B1FF421}" name="26-Set" dataDxfId="721"/>
    <tableColumn id="26" xr3:uid="{AFFE8D31-2DD6-4039-8ED5-AD63D5758F88}" name="29-Set" dataDxfId="720"/>
    <tableColumn id="27" xr3:uid="{041693B7-E11C-4B55-8C93-8CFB39922E84}" name="30-Set" dataDxfId="719"/>
    <tableColumn id="3" xr3:uid="{1DAB60E5-FA3D-4422-89D0-AD46643BF45E}" name="CARTERA" dataDxfId="718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17"/>
    <tableColumn id="5" xr3:uid="{2D06A3B4-3271-49A3-9C7C-FFC311CAB0D8}" name="ASESOR"/>
    <tableColumn id="6" xr3:uid="{7C83291E-5126-4377-B991-EBB23328360F}" name="RECUPERO" dataDxfId="716">
      <calculatedColumnFormula>VLOOKUP(D1_OCTUBRE_2025[[#This Row],[ASESOR]],F78:$G$155,2,0)</calculatedColumnFormula>
    </tableColumn>
    <tableColumn id="8" xr3:uid="{7F2D2756-92A6-4522-A15C-2F10A82AAD95}" name="DNI" dataDxfId="715"/>
    <tableColumn id="9" xr3:uid="{B01E98C6-A76C-417B-B7FA-B0F1C8C2C7C6}" name="FECHA DE INICIO" dataDxfId="714"/>
    <tableColumn id="10" xr3:uid="{DEB6156D-2B0C-4157-8EE4-0EE1578CCF4A}" name="ESTADO" dataDxfId="713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12" tableBorderDxfId="711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10">
      <calculatedColumnFormula>DATA_OCTUBRE_2025[[#This Row],[RECUPERO]]/DATA_OCTUBRE_2025[[#This Row],[META]]</calculatedColumnFormula>
    </tableColumn>
    <tableColumn id="3" xr3:uid="{EE681579-D463-48E9-A57F-B73D04925E37}" name="Q_ALC" dataDxfId="709">
      <calculatedColumnFormula>6-ROUNDUP(_xlfn.RANK.EQ(DATA_OCTUBRE_2025[[#This Row],[AL_AC]],DATA_OCTUBRE_2025[AL_AC],0)/(COUNTA(DATA_OCTUBRE_2025[AL_AC])/5),0)</calculatedColumnFormula>
    </tableColumn>
    <tableColumn id="1" xr3:uid="{DDD85E5B-35ED-4EC0-8A85-7316C4176729}" name="SUPERVISOR" dataDxfId="708"/>
    <tableColumn id="6" xr3:uid="{3B45E8CF-4BCD-492C-B1A3-3E157855AA4E}" name="RECUPERO" dataDxfId="707">
      <calculatedColumnFormula>SUM(DATA_OCTUBRE_2025[[#This Row],[1]:[31]])</calculatedColumnFormula>
    </tableColumn>
    <tableColumn id="7" xr3:uid="{2D762908-0860-493B-A482-9514EAD41E9B}" name="META" dataDxfId="706"/>
    <tableColumn id="4" xr3:uid="{B03F71B4-D73E-47CB-8F19-B1EBCB980D51}" name="ASER_" dataDxfId="705"/>
    <tableColumn id="8" xr3:uid="{DADEF8E1-B4EF-4A54-BDEA-772F65B2659B}" name="1" dataDxfId="704"/>
    <tableColumn id="9" xr3:uid="{09759773-B387-4885-980B-3377FCF2784C}" name="2" dataDxfId="703"/>
    <tableColumn id="10" xr3:uid="{0BEF3C74-7822-4935-9DEF-DBB8EF94B2E8}" name="3" dataDxfId="702"/>
    <tableColumn id="11" xr3:uid="{AB623BA8-8BC3-4899-82B4-0D2F75C64AC1}" name="4" dataDxfId="701"/>
    <tableColumn id="12" xr3:uid="{F3FF380C-FA1C-400D-953D-2426EC1D78FF}" name="5" dataDxfId="700"/>
    <tableColumn id="13" xr3:uid="{513A526B-B8DC-4F0A-BB71-A3C5DCBEE598}" name="6" dataDxfId="699"/>
    <tableColumn id="14" xr3:uid="{FE79AC7F-62E7-4115-BE1B-AAF936521653}" name="7" dataDxfId="698"/>
    <tableColumn id="15" xr3:uid="{68C170E4-F271-468B-91F8-3408D287CC52}" name="8" dataDxfId="697"/>
    <tableColumn id="16" xr3:uid="{AD7DCB27-1227-49CE-B962-67316F312A49}" name="9" dataDxfId="696"/>
    <tableColumn id="17" xr3:uid="{A28A426F-20DF-4E28-817D-D45F6DE67B10}" name="10" dataDxfId="695"/>
    <tableColumn id="18" xr3:uid="{E8A185AF-1E28-4F0F-9855-74F54DBD006B}" name="11" dataDxfId="694"/>
    <tableColumn id="19" xr3:uid="{63732328-29EA-40C6-ACD8-4B4DD4B4CF86}" name="12" dataDxfId="693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92"/>
    <tableColumn id="21" xr3:uid="{C17C4587-18F5-4FBD-868F-EBEC86A07A20}" name="23" dataDxfId="691"/>
    <tableColumn id="22" xr3:uid="{A943FEC5-F867-455B-820F-28C4395DB276}" name="24" dataDxfId="690"/>
    <tableColumn id="23" xr3:uid="{A8FFD2FC-7F1E-4386-AF41-D5EEEF19CDD0}" name="25" dataDxfId="689"/>
    <tableColumn id="24" xr3:uid="{ADF6FE87-D285-4286-AA45-3909EFB078E5}" name="26" dataDxfId="688"/>
    <tableColumn id="25" xr3:uid="{2F0BE83F-F151-4F99-839F-143CA77B5B85}" name="27" dataDxfId="687"/>
    <tableColumn id="26" xr3:uid="{380107E6-E719-4EEB-80BE-3FC920AAB0D8}" name="28" dataDxfId="686"/>
    <tableColumn id="27" xr3:uid="{E4578405-DBB6-4571-976F-D9686E90472D}" name="29" dataDxfId="685"/>
    <tableColumn id="28" xr3:uid="{C03A0B6A-D740-474A-B5C0-16AD1C50D0EF}" name="30" dataDxfId="684"/>
    <tableColumn id="29" xr3:uid="{ABC45238-95B8-44E1-B32D-323E0E09BD1E}" name="31" dataDxfId="683"/>
    <tableColumn id="5" xr3:uid="{DFC53255-43CA-45C9-9269-4215B54AB062}" name="CARTERA ASESOR" dataDxfId="68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81" dataDxfId="679" headerRowBorderDxfId="680" tableBorderDxfId="678" totalsRowBorderDxfId="677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76">
      <calculatedColumnFormula>VLOOKUP($M$3&amp;$N$3&amp;DITE_OCTUBRE_2025[[#This Row],[SUPER]],TablaMeta[],5,0)</calculatedColumnFormula>
    </tableColumn>
    <tableColumn id="1" xr3:uid="{2B34CFC4-0C9F-41CE-999A-2588C7446A9F}" name="RECUPERO SUPERVISOR" dataDxfId="675">
      <calculatedColumnFormula>MAX(DITE_OCTUBRE_2025[[#This Row],[1]:[31]])</calculatedColumnFormula>
    </tableColumn>
    <tableColumn id="2" xr3:uid="{12F44D75-C159-4886-875E-F84E5B64A541}" name="ALCANCE SUPERVISOR" dataDxfId="67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73"/>
    <tableColumn id="6" xr3:uid="{949DC2F4-4585-4646-A396-157D2DF8052D}" name="1" dataDxfId="672"/>
    <tableColumn id="7" xr3:uid="{97391D14-7779-42A7-9DB8-C0989C430B43}" name="2" dataDxfId="671"/>
    <tableColumn id="8" xr3:uid="{6354D769-4310-45AC-8145-E44CED72B4A9}" name="3" dataDxfId="670"/>
    <tableColumn id="9" xr3:uid="{4656D04C-0F05-4626-AF66-C82B40AEFAD8}" name="4" dataDxfId="669"/>
    <tableColumn id="10" xr3:uid="{7D1ED70B-0155-4C0E-8A2F-37B332A6F313}" name="5" dataDxfId="668"/>
    <tableColumn id="11" xr3:uid="{0111FAC8-499F-4CC3-8375-0BF99A4C35FA}" name="6" dataDxfId="667"/>
    <tableColumn id="12" xr3:uid="{C0C00B80-78A4-43E2-93D4-3EE00B3626FF}" name="7" dataDxfId="666"/>
    <tableColumn id="13" xr3:uid="{83880E56-1497-4302-8CA7-1D39E0DC1A97}" name="8" dataDxfId="665"/>
    <tableColumn id="14" xr3:uid="{BE01EA14-2F15-437D-A238-21FF4B75A0DE}" name="9" dataDxfId="664"/>
    <tableColumn id="15" xr3:uid="{EB92F6CE-8ACE-4537-AECA-46B61474948E}" name="10" dataDxfId="663"/>
    <tableColumn id="16" xr3:uid="{6D6490DB-3DEB-438C-AB40-C97EC626F0BE}" name="11" dataDxfId="662"/>
    <tableColumn id="17" xr3:uid="{0392FF10-F85D-41D2-8460-C3A186218696}" name="12" dataDxfId="661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60"/>
    <tableColumn id="19" xr3:uid="{3D252296-5BDD-4576-BACF-EBAA4EDD5204}" name="23" dataDxfId="659"/>
    <tableColumn id="20" xr3:uid="{23EB3C4F-7D5A-4D3B-8B24-D8DE6128BA5F}" name="24" dataDxfId="658"/>
    <tableColumn id="21" xr3:uid="{129CAF30-1851-4238-9880-454B24575BB9}" name="25" dataDxfId="657"/>
    <tableColumn id="22" xr3:uid="{72C02609-42DC-4EDE-B4E1-44D533A24355}" name="26" dataDxfId="656"/>
    <tableColumn id="23" xr3:uid="{9123D15C-9492-4356-8328-1BE17F140523}" name="27" dataDxfId="655"/>
    <tableColumn id="24" xr3:uid="{9D5D7ED1-F248-4C81-8326-BBA9C067C915}" name="28" dataDxfId="654"/>
    <tableColumn id="25" xr3:uid="{AF14494A-3DA5-4A85-BD20-353698E70147}" name="29" dataDxfId="653"/>
    <tableColumn id="26" xr3:uid="{B48EAE26-54B8-4E0C-A4A1-6956DA0D148E}" name="30" dataDxfId="652"/>
    <tableColumn id="27" xr3:uid="{85AC05C5-FE82-41A6-837C-F1F547FD8C2F}" name="31" dataDxfId="651"/>
    <tableColumn id="3" xr3:uid="{1CA2638D-96F9-4A0C-980A-6DAE6545AFFA}" name="CARTERA" dataDxfId="65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49" dataDxfId="648">
  <autoFilter ref="CK8:CO16" xr:uid="{9211B4A0-902C-4BD4-A5DB-E687501CE08A}"/>
  <tableColumns count="5">
    <tableColumn id="1" xr3:uid="{111A7011-E44E-4F30-B98C-C0F34C3642DB}" name="VISTA" dataDxfId="647"/>
    <tableColumn id="2" xr3:uid="{F44EAF0F-2208-4452-BDDF-B94BD519A138}" name="1" dataDxfId="646"/>
    <tableColumn id="3" xr3:uid="{7EA4C9C8-2C33-470C-B984-F87BB3B73DF4}" name="2" dataDxfId="645"/>
    <tableColumn id="4" xr3:uid="{41503B16-3616-416B-B675-DF94EA59F0E4}" name="3" dataDxfId="644"/>
    <tableColumn id="14" xr3:uid="{93119638-8316-4F94-859F-6035DCD3F8B8}" name="4" dataDxfId="643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42" tableBorderDxfId="641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40">
      <calculatedColumnFormula>DATA_NOVIEMBRE_2025[[#This Row],[RECUPERO]]/DATA_NOVIEMBRE_2025[[#This Row],[META]]</calculatedColumnFormula>
    </tableColumn>
    <tableColumn id="3" xr3:uid="{855F5F44-294A-4871-9840-A24614956994}" name="Q_ALC" dataDxfId="639">
      <calculatedColumnFormula>6-ROUNDUP(_xlfn.RANK.EQ(DATA_NOVIEMBRE_2025[[#This Row],[AL_AC]],DATA_NOVIEMBRE_2025[AL_AC],0)/(COUNTA(DATA_NOVIEMBRE_2025[AL_AC])/5),0)</calculatedColumnFormula>
    </tableColumn>
    <tableColumn id="5" xr3:uid="{9D944B93-5BF5-4B70-A89F-707C3D5946DA}" name="SUPERVISOR" dataDxfId="638"/>
    <tableColumn id="6" xr3:uid="{C0A22187-40B7-435A-ABDA-27944F0D7030}" name="RECUPERO" dataDxfId="637">
      <calculatedColumnFormula>SUM(DATA_NOVIEMBRE_2025[[#This Row],[1]:[31]])</calculatedColumnFormula>
    </tableColumn>
    <tableColumn id="7" xr3:uid="{72E7F13E-9273-4AED-98D2-5508FB4A326C}" name="META" dataDxfId="636"/>
    <tableColumn id="30" xr3:uid="{CFEB99FE-9EED-4763-A696-5BC3DA916AC5}" name="ASER_"/>
    <tableColumn id="8" xr3:uid="{00AE5065-FE4D-45E6-A294-E826836A1E33}" name="1" dataDxfId="635"/>
    <tableColumn id="9" xr3:uid="{EF6C35AD-ACD8-4C7F-8937-91D53147656D}" name="2" dataDxfId="634"/>
    <tableColumn id="10" xr3:uid="{CF32F196-CA95-4750-A946-3E0AC1A85184}" name="3" dataDxfId="633"/>
    <tableColumn id="11" xr3:uid="{9F563EAD-A249-4851-B979-F5575DE957AB}" name="4" dataDxfId="632"/>
    <tableColumn id="12" xr3:uid="{D6A6323F-D160-499D-BD7C-7C323AE07CB0}" name="5" dataDxfId="631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30"/>
    <tableColumn id="14" xr3:uid="{46BCBBD6-EB67-46A1-A356-989FA4845EF7}" name="17" dataDxfId="629"/>
    <tableColumn id="15" xr3:uid="{B50A5F7B-5C7E-48C1-80DA-278B6510B811}" name="18" dataDxfId="628"/>
    <tableColumn id="16" xr3:uid="{05796B28-1DD1-422E-9658-78C2FB73FD83}" name="19" dataDxfId="627"/>
    <tableColumn id="17" xr3:uid="{DB0D6520-FFC2-440C-B97F-9604384ED84D}" name="20" dataDxfId="626"/>
    <tableColumn id="18" xr3:uid="{50423629-1D31-4CC8-B9D0-046394DFED68}" name="21" dataDxfId="625"/>
    <tableColumn id="19" xr3:uid="{80B70DB0-A059-4A28-A799-0529D6BF1263}" name="22" dataDxfId="624"/>
    <tableColumn id="20" xr3:uid="{CE0AE96C-2D78-4B18-ADD7-C86E26CE69AB}" name="23" dataDxfId="623"/>
    <tableColumn id="21" xr3:uid="{D6CA8ADF-F50B-4822-B7AD-A49AC8CD28E8}" name="24" dataDxfId="622"/>
    <tableColumn id="22" xr3:uid="{8D2522DF-F1BC-4031-89AD-8B4B3515396A}" name="25" dataDxfId="621"/>
    <tableColumn id="23" xr3:uid="{293ABA54-17AB-40AD-A5F9-E0308A358390}" name="26" dataDxfId="620"/>
    <tableColumn id="24" xr3:uid="{099B62F0-F67D-4CF2-8C6A-AD383B297F15}" name="27" dataDxfId="619"/>
    <tableColumn id="25" xr3:uid="{104E6C24-1381-41DA-BF76-0DD6D49DF0C1}" name="28" dataDxfId="618"/>
    <tableColumn id="26" xr3:uid="{095F601D-F187-4396-A356-C09936718FF5}" name="29" dataDxfId="617"/>
    <tableColumn id="27" xr3:uid="{4F9FCA77-406D-4319-913A-82D308726F04}" name="30" dataDxfId="616"/>
    <tableColumn id="28" xr3:uid="{5825F9EE-936A-4C38-B210-9DA3DA553F75}" name="31" dataDxfId="615"/>
    <tableColumn id="1" xr3:uid="{D8CEB774-F634-4903-AC1C-0BF18BDD3A03}" name="CARTERA ASESOR" dataDxfId="614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13"/>
    <tableColumn id="2" xr3:uid="{7E004A30-FB94-4ABB-88FD-3005F8FA00C6}" name="ASESOR_CRR" dataDxfId="612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11"/>
    <tableColumn id="7" xr3:uid="{AA9D9715-8EBE-4ECB-8BB4-3F41AF689173}" name="SUPER2" dataDxfId="610"/>
    <tableColumn id="5" xr3:uid="{DDD5C800-04E2-4D8A-8C83-C410D5DF7F70}" name="ASESOR" dataDxfId="609"/>
    <tableColumn id="6" xr3:uid="{88DDFA81-E306-4531-9C28-1EEEFB91AC37}" name="RECUPERO" dataDxfId="608">
      <calculatedColumnFormula>VLOOKUP(D1_NOVIEMBRE_2025[[#This Row],[ASESOR]],$F$70:$G$130,2,0)</calculatedColumnFormula>
    </tableColumn>
    <tableColumn id="9" xr3:uid="{B4E0C179-9219-4DFF-AA71-3C7E15DC0CCB}" name="DNI" dataDxfId="607"/>
    <tableColumn id="10" xr3:uid="{A57DDDED-46A0-4CB6-B58A-B5F5FD8B6714}" name="FECHA DE INICIO" dataDxfId="606"/>
    <tableColumn id="8" xr3:uid="{6D0B725E-AD90-4FB1-ACD9-0C7E61DBD30D}" name="ESTADO" dataDxfId="605"/>
    <tableColumn id="11" xr3:uid="{14A41DD1-83BC-4380-9872-12E024A570EF}" name="SEGMENTO" dataDxfId="604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03" dataDxfId="602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01"/>
    <tableColumn id="2" xr3:uid="{39564DF7-490C-4B42-BA0D-A0C7965369AD}" name="RECUPERO SUPERVISOR" dataDxfId="600">
      <calculatedColumnFormula>MAX(DITE_NOVIEMBRE_2025[[#This Row],[1]:[31]])</calculatedColumnFormula>
    </tableColumn>
    <tableColumn id="3" xr3:uid="{714DADEA-706C-4919-B3C2-F0BF1111E161}" name="ALCANCE SUPERVISOR" dataDxfId="599">
      <calculatedColumnFormula>DITE_NOVIEMBRE_2025[[#This Row],[RECUPERO SUPERVISOR]]/DITE_NOVIEMBRE_2025[[#This Row],[META SUPER]]</calculatedColumnFormula>
    </tableColumn>
    <tableColumn id="1" xr3:uid="{9452BB90-F5DE-4B57-AF8A-BBAB41BDA625}" name="SUPER" dataDxfId="598"/>
    <tableColumn id="6" xr3:uid="{87C598B5-62D4-4EE7-861E-EEAA52C00585}" name="1" dataDxfId="597"/>
    <tableColumn id="7" xr3:uid="{633891A0-1EBF-4F76-A7F4-F66318664C43}" name="2" dataDxfId="596"/>
    <tableColumn id="8" xr3:uid="{0592F328-9F13-4B6C-80C9-E9F1845891CB}" name="3" dataDxfId="595"/>
    <tableColumn id="9" xr3:uid="{AE7882D8-BBFD-45AE-B2CB-28F66322BAEE}" name="4" dataDxfId="594"/>
    <tableColumn id="10" xr3:uid="{05F48497-7C3E-4EF2-8908-E3DDE502B309}" name="5" dataDxfId="593"/>
    <tableColumn id="11" xr3:uid="{BD05847D-8156-476D-9D43-53BF9B333675}" name="6" dataDxfId="592"/>
    <tableColumn id="12" xr3:uid="{407098C8-B89E-46C0-9B9A-DA4AD2929032}" name="7" dataDxfId="591"/>
    <tableColumn id="13" xr3:uid="{91FC56B9-68A8-46E6-AF86-C055E5241ADE}" name="8" dataDxfId="590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89"/>
    <tableColumn id="15" xr3:uid="{6D9CB553-B7A7-4211-8DDF-E67D0F75BD0A}" name="20" dataDxfId="588"/>
    <tableColumn id="16" xr3:uid="{C060B537-6CE4-430B-8A22-7A540BACE464}" name="21" dataDxfId="587"/>
    <tableColumn id="17" xr3:uid="{4C8D59DE-F0E8-4B3F-8552-A394ADA4C013}" name="22" dataDxfId="586"/>
    <tableColumn id="18" xr3:uid="{3AB7DFB9-4558-4621-AB3C-3891ECC67DB4}" name="23" dataDxfId="585"/>
    <tableColumn id="19" xr3:uid="{ECC2D027-50E3-4374-BA37-6384A463E763}" name="24" dataDxfId="584"/>
    <tableColumn id="20" xr3:uid="{03C4446D-2883-4E24-87C6-489668916C57}" name="25" dataDxfId="583"/>
    <tableColumn id="21" xr3:uid="{1D103BD3-6849-47BB-B1AD-9FF31C3432E4}" name="26" dataDxfId="582"/>
    <tableColumn id="22" xr3:uid="{E2A6B954-BE7E-4918-9A92-245143E3726C}" name="27" dataDxfId="581"/>
    <tableColumn id="23" xr3:uid="{3BE5D700-08A4-480A-8651-AFBBD596763A}" name="28" dataDxfId="580"/>
    <tableColumn id="24" xr3:uid="{16A1ECF5-0D22-4B11-B95E-D5BF2A42B1A3}" name="29" dataDxfId="579"/>
    <tableColumn id="25" xr3:uid="{AACA19B9-FD00-4B90-8B58-181F058F24E3}" name="30" dataDxfId="578"/>
    <tableColumn id="26" xr3:uid="{2DE2D547-EE6E-49C4-858B-C4D674245BFC}" name="31" dataDxfId="577"/>
    <tableColumn id="4" xr3:uid="{9AD4619F-F825-4B54-8AE2-92E8B9E9E57F}" name="CARTERA" dataDxfId="576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75" dataDxfId="574">
  <autoFilter ref="CK8:CO14" xr:uid="{96E83772-E4B6-4FD1-9ECE-DCCBF28CF7CD}"/>
  <tableColumns count="5">
    <tableColumn id="1" xr3:uid="{2855C0CD-CB2A-4ACC-B370-173F5DBABB01}" name="VISTA" dataDxfId="573"/>
    <tableColumn id="2" xr3:uid="{228AFD6E-187A-4EBB-BF34-D7779E779363}" name="1" dataDxfId="572"/>
    <tableColumn id="3" xr3:uid="{148FC5F6-DAD8-45B9-935B-3B693689C46F}" name="2" dataDxfId="571"/>
    <tableColumn id="4" xr3:uid="{721DA333-5229-49B4-BF78-EF0709817BC7}" name="3" dataDxfId="570"/>
    <tableColumn id="14" xr3:uid="{0D6C8DF6-EA57-41A5-9990-B6483171A71F}" name="4" dataDxfId="569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68" tableBorderDxfId="56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66">
      <calculatedColumnFormula>DATA_DICIEMBRE_2025[[#This Row],[RECUPERO]]/DATA_DICIEMBRE_2025[[#This Row],[META]]</calculatedColumnFormula>
    </tableColumn>
    <tableColumn id="2" xr3:uid="{B5D97F6A-AE7C-4FC3-8428-5737699DFEB1}" name="Q_ALC" dataDxfId="565">
      <calculatedColumnFormula>6-ROUNDUP(_xlfn.RANK.EQ(DATA_DICIEMBRE_2025[[#This Row],[AL_AC]],DATA_DICIEMBRE_2025[AL_AC],0)/(COUNTA(DATA_DICIEMBRE_2025[AL_AC])/5),0)</calculatedColumnFormula>
    </tableColumn>
    <tableColumn id="3" xr3:uid="{BB03A19C-EA5E-4A7C-9910-2B74FE663EFC}" name="SUPERVISOR" dataDxfId="564"/>
    <tableColumn id="1" xr3:uid="{47FCFB9B-5515-45CC-BFF9-2785144AD854}" name="RECUPERO" dataDxfId="563">
      <calculatedColumnFormula>SUM(DATA_DICIEMBRE_2025[[#This Row],[1]:[31]])</calculatedColumnFormula>
    </tableColumn>
    <tableColumn id="6" xr3:uid="{ED7BE75E-3624-4159-BFE7-645CEA862C3E}" name="META" dataDxfId="562"/>
    <tableColumn id="7" xr3:uid="{AD05A858-B012-4836-80E5-BF630A338442}" name="ASER_" dataDxfId="561"/>
    <tableColumn id="4" xr3:uid="{6792E8BB-5B6A-4E20-BC71-7F342FD1DE33}" name="1" dataDxfId="560"/>
    <tableColumn id="8" xr3:uid="{AFF95CFC-A6A6-4F82-9A47-D8F9735B080F}" name="2" dataDxfId="559"/>
    <tableColumn id="9" xr3:uid="{3EE2031A-4396-4C20-9B21-B423FD7A4983}" name="3" dataDxfId="558"/>
    <tableColumn id="10" xr3:uid="{98A61AE3-7932-414B-AE75-E4B9F37090B7}" name="4" dataDxfId="557"/>
    <tableColumn id="11" xr3:uid="{2B37FA03-0832-40E1-966B-188EC131A687}" name="5" dataDxfId="556"/>
    <tableColumn id="12" xr3:uid="{9A4E011C-C4A7-4F49-AD1B-BB28BEA4BF8C}" name="6" dataDxfId="555"/>
    <tableColumn id="13" xr3:uid="{EFB94F58-F00C-45C8-B4D0-E0C1802DF92E}" name="7" dataDxfId="554"/>
    <tableColumn id="14" xr3:uid="{F8800705-9DF6-4EEA-8D67-8321AE1E80D1}" name="8" dataDxfId="553"/>
    <tableColumn id="15" xr3:uid="{7B6D79FE-5D1B-462C-8037-0CACAB6F3911}" name="9" dataDxfId="552"/>
    <tableColumn id="16" xr3:uid="{E0E24420-1BF8-4BED-A5CC-D5EF1C7DF685}" name="10" dataDxfId="55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50"/>
    <tableColumn id="18" xr3:uid="{388429A9-C1D2-4EE1-BB12-A7C9C48AA9F0}" name="23" dataDxfId="549"/>
    <tableColumn id="19" xr3:uid="{6D1522B5-D820-4F42-ADD5-A6062E68E06A}" name="24" dataDxfId="548"/>
    <tableColumn id="20" xr3:uid="{A78EF6CB-6A5A-488F-8EC5-34C0267191BD}" name="25" dataDxfId="547"/>
    <tableColumn id="21" xr3:uid="{0817989E-B5E4-435D-99FF-C9E1A1D429CD}" name="26" dataDxfId="546"/>
    <tableColumn id="22" xr3:uid="{5AE7BF00-6E17-4434-AFC3-A082971963E9}" name="27" dataDxfId="545"/>
    <tableColumn id="23" xr3:uid="{AC4528BB-516C-4650-8587-2267B9400C8D}" name="28" dataDxfId="544"/>
    <tableColumn id="24" xr3:uid="{AB7921F2-B36A-4ABC-9DBC-BB0EC20ACC62}" name="29" dataDxfId="543"/>
    <tableColumn id="25" xr3:uid="{5D1446EA-3DB7-4807-AE25-EB2149040D6D}" name="30" dataDxfId="542"/>
    <tableColumn id="26" xr3:uid="{B5F2A170-57DC-49D6-9752-24386332D295}" name="31" dataDxfId="541"/>
    <tableColumn id="27" xr3:uid="{D1831881-0F77-44D4-82FA-57779D5E74BA}" name="CARTERA ASESOR" dataDxfId="540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39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38"/>
    <tableColumn id="2" xr3:uid="{C1D8B208-A530-42D3-A6B3-202247844AC6}" name="ASESOR_CRR" dataDxfId="537"/>
    <tableColumn id="5" xr3:uid="{0E2E2A96-2FDE-425E-A454-24F26F26F817}" name="META" dataDxfId="536">
      <calculatedColumnFormula>VLOOKUP(D1_DICIEMBRE_2025[[#This Row],[SUPER]],DATA_DICIEMBRE_2025[[SUPERVISOR]:[META]],3,0)</calculatedColumnFormula>
    </tableColumn>
    <tableColumn id="6" xr3:uid="{99265ED5-3CFF-4A20-97B4-3560EE99C717}" name="ALCANCE" dataDxfId="535">
      <calculatedColumnFormula>D1_DICIEMBRE_2025[[#This Row],[RECUPERO]]/D1_DICIEMBRE_2025[[#This Row],[META]]</calculatedColumnFormula>
    </tableColumn>
    <tableColumn id="7" xr3:uid="{374D40BE-0CEA-496A-A350-4762CACC979E}" name="SUPER2" dataDxfId="534"/>
    <tableColumn id="3" xr3:uid="{CE2FC99C-C2FA-4CF8-B4D5-38DB34F6C4C0}" name="ASESOR"/>
    <tableColumn id="4" xr3:uid="{1034AC9B-8A72-4332-A474-8471A1B8C391}" name="RECUPERO" dataDxfId="533"/>
    <tableColumn id="8" xr3:uid="{51D1D4C9-F574-4F9F-BB5F-619CFC8367F6}" name="DNI" dataDxfId="532"/>
    <tableColumn id="9" xr3:uid="{1F94989E-BD68-4711-BF6F-AABBC6D00AD3}" name="FECHA DE INICIO" dataDxfId="531"/>
    <tableColumn id="10" xr3:uid="{26BBC886-44C6-4729-85D8-0B926A843BA1}" name="ESTADO" dataDxfId="530"/>
    <tableColumn id="11" xr3:uid="{B8649A5B-760E-4178-AFFE-25BA3537578F}" name="SEGMENTO" dataDxfId="529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28" dataDxfId="526" headerRowBorderDxfId="527" tableBorderDxfId="525" totalsRowBorderDxfId="52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23"/>
    <tableColumn id="3" xr3:uid="{DED03312-7BDA-4CEA-9273-AA5DB2237A5F}" name="RECUPERO SUPERVISOR" dataDxfId="522">
      <calculatedColumnFormula>MAX(DITE_DICIEMBRE_2025[[#This Row],[1]:[31]])</calculatedColumnFormula>
    </tableColumn>
    <tableColumn id="4" xr3:uid="{5A956735-F760-4B1F-B874-402D928B71EA}" name="ALCANCE SUPERVISOR" dataDxfId="521">
      <calculatedColumnFormula>DITE_DICIEMBRE_2025[[#This Row],[RECUPERO SUPERVISOR]]/AZ9</calculatedColumnFormula>
    </tableColumn>
    <tableColumn id="1" xr3:uid="{ED2A948C-9442-4C47-9BE9-277A3D6239D3}" name="SUPER" dataDxfId="520"/>
    <tableColumn id="6" xr3:uid="{6E784300-7704-4F45-8E90-F7C2D4F71F66}" name="1" dataDxfId="519"/>
    <tableColumn id="7" xr3:uid="{EA789C05-CA47-4D66-B493-7D6222022389}" name="2" dataDxfId="518"/>
    <tableColumn id="36" xr3:uid="{E83A454A-CB07-409E-B2F9-FEFD108C0456}" name="3" dataDxfId="517"/>
    <tableColumn id="8" xr3:uid="{4ACB3C1D-600B-4503-9368-987BC1B3B0EA}" name="4" dataDxfId="516"/>
    <tableColumn id="9" xr3:uid="{B5C8B277-5A83-47A1-95FD-A620D749E785}" name="5" dataDxfId="515"/>
    <tableColumn id="10" xr3:uid="{FB101921-E892-41E0-B8B7-4141F51A83BB}" name="6" dataDxfId="514"/>
    <tableColumn id="11" xr3:uid="{C777EEA2-F048-439C-9EA1-0C4C731AA6E9}" name="7" dataDxfId="513"/>
    <tableColumn id="12" xr3:uid="{7AA80CD7-0570-4507-8C49-9CF331F01C83}" name="8" dataDxfId="512"/>
    <tableColumn id="13" xr3:uid="{F115F6D4-E69D-46D7-AD4B-F13AFDF74268}" name="9" dataDxfId="511"/>
    <tableColumn id="14" xr3:uid="{393E1035-13E1-4131-B853-53B4CA536CF0}" name="10" dataDxfId="510"/>
    <tableColumn id="15" xr3:uid="{7FF1CB48-1402-460C-BDDE-C67F81F66807}" name="11" dataDxfId="509"/>
    <tableColumn id="32" xr3:uid="{8F13018F-0746-40A8-8063-7F1351A273EA}" name="12" dataDxfId="508"/>
    <tableColumn id="33" xr3:uid="{5FD9BED8-7FEA-4B06-9B27-A0BFD046EB49}" name="13" dataDxfId="507"/>
    <tableColumn id="35" xr3:uid="{8D88E3F7-E581-49D0-B55A-812661F85CB6}" name="14" dataDxfId="506"/>
    <tableColumn id="34" xr3:uid="{98E6CACB-4217-4732-B54A-899D22A2EAF6}" name="15" dataDxfId="505"/>
    <tableColumn id="29" xr3:uid="{7C19F65B-AFA4-4BDB-849B-78B44514C8F1}" name="16" dataDxfId="504"/>
    <tableColumn id="30" xr3:uid="{5B8DAC84-4B56-4ED2-BCA8-C8513518494E}" name="17" dataDxfId="503"/>
    <tableColumn id="31" xr3:uid="{6135134A-5BCC-4221-AD87-B5C8D80AB6D3}" name="18" dataDxfId="502"/>
    <tableColumn id="26" xr3:uid="{2569A07A-57D5-45E4-94CF-9442436AFDAE}" name="19" dataDxfId="501"/>
    <tableColumn id="27" xr3:uid="{828CBD1E-742A-4B46-99B1-A5B0163441D5}" name="20" dataDxfId="500"/>
    <tableColumn id="28" xr3:uid="{773F208D-F15B-4823-A2FA-144A370D1B7A}" name="21" dataDxfId="499"/>
    <tableColumn id="16" xr3:uid="{419173FA-3C44-4167-9CA2-3C07CF180C9B}" name="22" dataDxfId="498"/>
    <tableColumn id="17" xr3:uid="{A8A10E2B-AFD7-46D0-8149-9A05D1EC2C03}" name="23" dataDxfId="497"/>
    <tableColumn id="18" xr3:uid="{CF29209E-568F-4788-AE4E-864CF179A3F5}" name="24" dataDxfId="496"/>
    <tableColumn id="19" xr3:uid="{C33D5154-B635-4235-8170-2F374C119543}" name="25" dataDxfId="495"/>
    <tableColumn id="20" xr3:uid="{70E870EC-47B5-4461-AC8F-7662212D49E0}" name="26" dataDxfId="494"/>
    <tableColumn id="21" xr3:uid="{2215DAF3-2DFC-47A4-940A-DC348054A7EB}" name="27" dataDxfId="493"/>
    <tableColumn id="22" xr3:uid="{BE707551-BD9D-4E46-9F38-1BF8DA272627}" name="28" dataDxfId="492"/>
    <tableColumn id="23" xr3:uid="{BA6108F0-3F12-4B54-8E19-7FF232FA9893}" name="29" dataDxfId="491"/>
    <tableColumn id="24" xr3:uid="{B18366FB-64C7-4779-8DB9-91A30E111223}" name="30" dataDxfId="490"/>
    <tableColumn id="25" xr3:uid="{8BD30A4B-DE19-4C3A-8A9E-7FFE10B8C56B}" name="31" dataDxfId="489"/>
    <tableColumn id="5" xr3:uid="{1A8ADD20-D8A3-4981-B322-7C16CBD19ABB}" name="CARTERA" dataDxfId="488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87" dataDxfId="486">
  <autoFilter ref="CK8:CO13" xr:uid="{1A214D59-F384-46CE-88F8-40557144A34E}"/>
  <tableColumns count="5">
    <tableColumn id="1" xr3:uid="{D3CB4ECD-F878-4B0D-8FCB-43BA8EF1DB82}" name="VISTA" dataDxfId="485"/>
    <tableColumn id="2" xr3:uid="{2659E221-4103-45DB-BB56-1145F59010E9}" name="1" dataDxfId="484"/>
    <tableColumn id="3" xr3:uid="{D56A80FA-EF8F-4611-92E7-3C97B2F91FF9}" name="2" dataDxfId="483"/>
    <tableColumn id="4" xr3:uid="{F2943E7B-95D9-4CE4-87FE-A4FC2FF8FD11}" name="3" dataDxfId="482"/>
    <tableColumn id="14" xr3:uid="{35C66B64-4DC0-4EE5-9B07-32721DCA6429}" name="4" dataDxfId="481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80"/>
    <tableColumn id="2" xr3:uid="{09FFA9EA-077A-4B1E-BBB0-BEFE3719755F}" name="ASESOR_CRR" dataDxfId="479"/>
    <tableColumn id="3" xr3:uid="{B2B98848-02EC-4CE4-B2C4-CF726670ADA0}" name="META" dataDxfId="478"/>
    <tableColumn id="4" xr3:uid="{843076CD-455D-4677-9B9B-753164881BDC}" name="ALCANCE" dataDxfId="477"/>
    <tableColumn id="5" xr3:uid="{27191708-D634-47D0-B6EF-7903B523F721}" name="SUPER2" dataDxfId="476"/>
    <tableColumn id="6" xr3:uid="{F95ADB27-E512-47F7-962C-D178A524B971}" name="ASESOR"/>
    <tableColumn id="7" xr3:uid="{32C145E4-25CE-4365-A7D9-EB2FB110C794}" name="RECUPERO" dataDxfId="475"/>
    <tableColumn id="8" xr3:uid="{20773954-0FEB-4980-9B49-FA8A9DD97C3C}" name="DNI" dataDxfId="474"/>
    <tableColumn id="9" xr3:uid="{0ACD1DB4-5167-41A6-9528-D0663730532D}" name="FECHA DE INICIO" dataDxfId="473"/>
    <tableColumn id="10" xr3:uid="{4C5570D8-15F0-4535-849A-56408975F639}" name="ESTADO" dataDxfId="472"/>
    <tableColumn id="11" xr3:uid="{2AF8D525-4A26-4F67-9B32-FE9919E49C0C}" name="SEGMENTO" dataDxfId="471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70" headerRowBorderDxfId="46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68">
      <calculatedColumnFormula>DATA_ENERO_2026[[#This Row],[RECUPERO]]/DATA_ENERO_2026[[#This Row],[META]]</calculatedColumnFormula>
    </tableColumn>
    <tableColumn id="2" xr3:uid="{7E513578-A5D7-4721-8AB2-4CF3CDD2FC39}" name="Q_ALC" dataDxfId="467">
      <calculatedColumnFormula>6-ROUNDUP(_xlfn.RANK.EQ(DATA_ENERO_2026[[#This Row],[AL_AC]],DATA_ENERO_2026[AL_AC],0)/(COUNTA(DATA_ENERO_2026[AL_AC])/5),0)</calculatedColumnFormula>
    </tableColumn>
    <tableColumn id="3" xr3:uid="{6492BEED-DC9C-40A2-AC25-03FEADA8AAFD}" name="SUPERVISOR" dataDxfId="466"/>
    <tableColumn id="4" xr3:uid="{41268A33-B17E-413A-B074-C6D8798C61CA}" name="RECUPERO" dataDxfId="465">
      <calculatedColumnFormula>SUM(DATA_ENERO_2026[[#This Row],[1]:[31]])</calculatedColumnFormula>
    </tableColumn>
    <tableColumn id="5" xr3:uid="{62F2A8A0-46E7-4D7F-AB57-24AB0CDE4B51}" name="META" dataDxfId="46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63" headerRowBorderDxfId="46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61"/>
    <tableColumn id="2" xr3:uid="{15ACA161-61F0-4530-82A1-17E6DBF20240}" name="RECUPERO SUPERVISOR" dataDxfId="460">
      <calculatedColumnFormula>MAX(DITE_ENERO_2026[[#This Row],[1]:[31]])</calculatedColumnFormula>
    </tableColumn>
    <tableColumn id="3" xr3:uid="{778859E8-B3B0-4937-8B5F-DE4BE24B1DFD}" name="ALCANCE SUPERVISOR" dataDxfId="459">
      <calculatedColumnFormula>DITE_ENERO_2026[[#This Row],[RECUPERO SUPERVISOR]]/DITE_ENERO_2026[[#This Row],[META SUPER]]</calculatedColumnFormula>
    </tableColumn>
    <tableColumn id="4" xr3:uid="{2A98F79A-DD24-4D83-8BA6-82D08E13FF65}" name="SUPER" dataDxfId="458"/>
    <tableColumn id="5" xr3:uid="{3F9C0B21-F246-40F5-B83B-6E1442CF2131}" name="1" dataDxfId="457"/>
    <tableColumn id="6" xr3:uid="{82FC80A9-9A41-42BE-ADC0-0CD59C900786}" name="2" dataDxfId="456"/>
    <tableColumn id="36" xr3:uid="{CA81CA44-827C-45E8-AC06-DC9981750310}" name="3" dataDxfId="455"/>
    <tableColumn id="35" xr3:uid="{4D1DEC94-6331-4F09-BA9E-B7A8C033B218}" name="4" dataDxfId="454"/>
    <tableColumn id="34" xr3:uid="{DB9BA0C3-7EE6-4EF0-BFE4-DFA6138CC954}" name="5" dataDxfId="453"/>
    <tableColumn id="33" xr3:uid="{555EB36D-2BD4-463A-AA30-BC4E2AF59577}" name="6" dataDxfId="452"/>
    <tableColumn id="32" xr3:uid="{CD594F14-E668-4171-B224-2D1EB8F12904}" name="7" dataDxfId="451"/>
    <tableColumn id="31" xr3:uid="{CE1693BC-730F-4221-A5EC-B12B2C08D967}" name="8" dataDxfId="450"/>
    <tableColumn id="30" xr3:uid="{D62E1F60-4782-4F2D-B690-7D11A373BFEE}" name="9" dataDxfId="449"/>
    <tableColumn id="29" xr3:uid="{67AA1F0E-6FD5-4227-8FC3-54350952F274}" name="10" dataDxfId="448"/>
    <tableColumn id="28" xr3:uid="{D4CCC202-871A-430E-A7C4-8C2E1F633660}" name="11" dataDxfId="447"/>
    <tableColumn id="7" xr3:uid="{77D5DF82-95A0-430A-9509-AA047E6F6BB6}" name="12" dataDxfId="446"/>
    <tableColumn id="8" xr3:uid="{45052ACC-BEA6-4143-B55C-D2927C794547}" name="13" dataDxfId="445"/>
    <tableColumn id="9" xr3:uid="{A76A60E2-ABB3-4CA9-876C-F0E146A4EE28}" name="14" dataDxfId="444"/>
    <tableColumn id="10" xr3:uid="{5361F0A7-C153-4400-A683-ADB185B2D1E4}" name="15" dataDxfId="443"/>
    <tableColumn id="11" xr3:uid="{5C1E0CB3-E70D-4999-8E10-8E327EB2D410}" name="16" dataDxfId="442"/>
    <tableColumn id="12" xr3:uid="{4E264E92-011A-4E01-B78E-20B2B900F7FB}" name="17" dataDxfId="441"/>
    <tableColumn id="13" xr3:uid="{4DE23C2E-4F9B-4579-9BCE-93EAD290F9A8}" name="18" dataDxfId="440"/>
    <tableColumn id="14" xr3:uid="{ADE81A92-9983-4367-83CB-C4FA26CF8415}" name="19" dataDxfId="439"/>
    <tableColumn id="15" xr3:uid="{28467DBF-6C6B-430A-98CA-67317F73CD23}" name="20" dataDxfId="438"/>
    <tableColumn id="16" xr3:uid="{19E54854-D1FF-45D4-94D2-82215DE354F0}" name="21" dataDxfId="437"/>
    <tableColumn id="17" xr3:uid="{1F67BAFC-1AE0-4A70-9864-2C684E0743C1}" name="22" dataDxfId="436"/>
    <tableColumn id="18" xr3:uid="{4887B78E-B1D4-490D-BDE4-66011785EB0B}" name="23" dataDxfId="435"/>
    <tableColumn id="19" xr3:uid="{A4E77FFD-C128-4F89-ACB7-5A19C9AC8068}" name="24" dataDxfId="434"/>
    <tableColumn id="20" xr3:uid="{3166AEA9-9CE1-49E0-85A7-B06251784AF0}" name="25" dataDxfId="433"/>
    <tableColumn id="21" xr3:uid="{D0F8CB31-F152-441F-95C0-C8F116F8FBD4}" name="26" dataDxfId="432"/>
    <tableColumn id="22" xr3:uid="{F8CD3E26-00FA-4CB1-AB01-D0E528D7E8B4}" name="27" dataDxfId="431"/>
    <tableColumn id="23" xr3:uid="{19608BA9-8EEF-49C7-B4A7-B9B3571F8643}" name="28" dataDxfId="430"/>
    <tableColumn id="24" xr3:uid="{FAD90248-66B1-421C-B230-68841EB2A0B9}" name="29" dataDxfId="429"/>
    <tableColumn id="25" xr3:uid="{9307F5B0-B35B-4416-BE7C-74E539966F44}" name="30" dataDxfId="428"/>
    <tableColumn id="26" xr3:uid="{0FA7DA7F-AD3E-4DD3-B407-DD15600893BE}" name="31" dataDxfId="427"/>
    <tableColumn id="27" xr3:uid="{CAD2B4E3-016B-42FA-AD88-18A28731A184}" name="CARTERA" dataDxfId="426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25" dataDxfId="424">
  <autoFilter ref="CK8:CO13" xr:uid="{95694E91-A22D-4122-A773-319764DCFE1C}"/>
  <tableColumns count="5">
    <tableColumn id="1" xr3:uid="{C2641825-D096-486F-999E-4CE77F417527}" name="VISTA" dataDxfId="423"/>
    <tableColumn id="2" xr3:uid="{C7669EDB-9258-4E82-A7BF-4F674531F2F1}" name="1" dataDxfId="422"/>
    <tableColumn id="3" xr3:uid="{363EBF77-47FF-4F55-A442-DDF5E5A8C002}" name="2" dataDxfId="421"/>
    <tableColumn id="4" xr3:uid="{58EEA049-99C0-4E09-A82C-D96BDA89432E}" name="3" dataDxfId="420"/>
    <tableColumn id="14" xr3:uid="{33A8CBF3-2A19-4EE0-B3BD-9D8DFCA943AB}" name="4" dataDxfId="419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18" tableBorderDxfId="417">
  <autoFilter ref="M8:AX59" xr:uid="{D9CF28BD-D91E-4BE6-BD3B-BCADCA049C93}"/>
  <tableColumns count="38">
    <tableColumn id="5" xr3:uid="{A121E4E8-FA4D-47D4-9A77-06F28AAE4E54}" name="AL_AC" dataDxfId="416">
      <calculatedColumnFormula>DATA_FEBRERO_2026[[#This Row],[RECUPERO]]/DATA_FEBRERO_2026[[#This Row],[META]]</calculatedColumnFormula>
    </tableColumn>
    <tableColumn id="2" xr3:uid="{34ED75F7-6C69-4661-9178-0FEC57ED1324}" name="Q_ALC" dataDxfId="415">
      <calculatedColumnFormula>6-ROUNDUP(_xlfn.RANK.EQ(DATA_FEBRERO_2026[[#This Row],[AL_AC]],DATA_FEBRERO_2026[AL_AC],0)/(COUNTA(DATA_FEBRERO_2026[AL_AC])/5),0)</calculatedColumnFormula>
    </tableColumn>
    <tableColumn id="3" xr3:uid="{3B4D3A2A-7C26-4228-A0CA-B9FD55456630}" name="SUPERVISOR" dataDxfId="414">
      <calculatedColumnFormula>IFERROR(VLOOKUP(DATA_FEBRERO_2026[[#This Row],[ASER_]],$B:$G,4,0),"")</calculatedColumnFormula>
    </tableColumn>
    <tableColumn id="1" xr3:uid="{9BC79FD6-44BC-4708-987B-14B90F71C5E5}" name="RECUPERO" dataDxfId="413">
      <calculatedColumnFormula>SUM(DATA_FEBRERO_2026[[#This Row],[1]:[31]])</calculatedColumnFormula>
    </tableColumn>
    <tableColumn id="6" xr3:uid="{018AE36B-77F5-47D3-A72E-855E3B4EA24D}" name="META" dataDxfId="412">
      <calculatedColumnFormula>VLOOKUP(DATA_FEBRERO_2026[[#This Row],[ASER_]],D1_FEBRERO_2026[[ASESOR_CRR]:[META]],2,0)</calculatedColumnFormula>
    </tableColumn>
    <tableColumn id="7" xr3:uid="{D07B538A-1223-4282-911D-0D8C6D33F252}" name="ASER_" dataDxfId="411"/>
    <tableColumn id="4" xr3:uid="{978EBDF4-AB0F-45EB-8F17-7A1040F8BBBE}" name="1" dataDxfId="410"/>
    <tableColumn id="8" xr3:uid="{1276421E-A9BD-4193-946B-2B02A7972B4A}" name="2" dataDxfId="409"/>
    <tableColumn id="9" xr3:uid="{31AFF576-CA16-4044-A433-CF00527C2D07}" name="3" dataDxfId="408"/>
    <tableColumn id="10" xr3:uid="{E8F5F7F4-A4CF-4AAC-A43C-A3FCD8C1BC19}" name="4" dataDxfId="407"/>
    <tableColumn id="11" xr3:uid="{188BA638-2000-41D9-B5E6-9165523ED42D}" name="5" dataDxfId="406"/>
    <tableColumn id="12" xr3:uid="{C225C63B-52FC-44AB-96F6-9151E73D6699}" name="6" dataDxfId="405"/>
    <tableColumn id="13" xr3:uid="{67E1F5CE-2C28-4FA3-9034-A737F1B2D7A4}" name="7" dataDxfId="404"/>
    <tableColumn id="14" xr3:uid="{BF6E4C42-64F4-4C86-87D7-0EB0DF723F0A}" name="8" dataDxfId="403"/>
    <tableColumn id="15" xr3:uid="{77DEB661-03C1-4274-9B6F-379D81B3710E}" name="9" dataDxfId="402"/>
    <tableColumn id="35" xr3:uid="{A13630BC-1BB6-4707-83E3-E2A6FD2FAFF3}" name="10" dataDxfId="401"/>
    <tableColumn id="36" xr3:uid="{5B83E5AF-B52C-4B3F-9B8E-974AD7242CB6}" name="11" dataDxfId="400"/>
    <tableColumn id="38" xr3:uid="{EFCD2EF3-DC69-46DB-8A4C-D03EFA19868F}" name="12" dataDxfId="399"/>
    <tableColumn id="37" xr3:uid="{283914E6-F846-42D8-BFA5-7E5CF71F8E39}" name="13" dataDxfId="398"/>
    <tableColumn id="32" xr3:uid="{506D1094-3E71-477B-9E3B-FD71CD452A13}" name="14" dataDxfId="397"/>
    <tableColumn id="33" xr3:uid="{51A0C186-4F1F-4B6E-A04E-6DA5B01E5817}" name="15" dataDxfId="396"/>
    <tableColumn id="34" xr3:uid="{83A09A26-D26C-4BF1-9870-7E24692CCAB5}" name="16" dataDxfId="395"/>
    <tableColumn id="26" xr3:uid="{F0CECF60-FD0C-487B-964E-F3D195A081A6}" name="17" dataDxfId="394"/>
    <tableColumn id="30" xr3:uid="{87E5481D-2747-411F-8715-2B1A58E5072E}" name="18" dataDxfId="393"/>
    <tableColumn id="31" xr3:uid="{56B820E5-7529-456B-BFFB-66FC13160FC7}" name="19" dataDxfId="392"/>
    <tableColumn id="16" xr3:uid="{943E3451-A77C-49F4-A8CD-FB3A234BB921}" name="20" dataDxfId="391"/>
    <tableColumn id="17" xr3:uid="{08A06D07-4057-4995-AD95-02726747926A}" name="21" dataDxfId="390"/>
    <tableColumn id="18" xr3:uid="{3CA4B4CF-845B-4625-A447-E9930B6C4C90}" name="22" dataDxfId="389"/>
    <tableColumn id="19" xr3:uid="{E2FCBDE7-CAF6-4719-A2E2-E3DFA5938EA9}" name="23" dataDxfId="388"/>
    <tableColumn id="20" xr3:uid="{8D68A4E9-C605-423B-B28C-8947CEDED2E3}" name="24" dataDxfId="387"/>
    <tableColumn id="21" xr3:uid="{E2A95743-C4CF-4116-BC14-7F1E8AF5B934}" name="25" dataDxfId="386"/>
    <tableColumn id="22" xr3:uid="{D4E75B42-4A90-4E6B-91F6-47924749D8CD}" name="26" dataDxfId="385"/>
    <tableColumn id="23" xr3:uid="{24EC0407-9580-4B34-8870-6246EA8347AA}" name="27" dataDxfId="384"/>
    <tableColumn id="24" xr3:uid="{9A472190-4164-4FC7-BF8C-D0120ACA1D92}" name="28" dataDxfId="383"/>
    <tableColumn id="25" xr3:uid="{67A0A5BC-662A-45DE-932F-9EB3EAF965DB}" name="29" dataDxfId="382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81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80">
  <autoFilter ref="A2:K58" xr:uid="{09401265-E178-4F26-958C-8E013ABD7F63}"/>
  <tableColumns count="11">
    <tableColumn id="1" xr3:uid="{FF4304D3-C1B3-4117-B1D1-7473C26439FA}" name="SUPER" dataDxfId="379">
      <calculatedColumnFormula>D1_FEBRERO_2026[[#This Row],[SUPER2]]</calculatedColumnFormula>
    </tableColumn>
    <tableColumn id="2" xr3:uid="{67ED5510-50EF-4F29-9E94-9FBEBF9785CA}" name="ASESOR_CRR" dataDxfId="378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77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76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75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74"/>
    <tableColumn id="11" xr3:uid="{43FBB121-21C6-4560-8A31-396504B80F85}" name="DNI" dataDxfId="373"/>
    <tableColumn id="12" xr3:uid="{050FC1E9-9233-41A1-8E92-B7BA6485722C}" name="FECHA DE INICIO" dataDxfId="372"/>
    <tableColumn id="8" xr3:uid="{5BBA9A50-BA4F-49CE-B7C8-1095BCBFEC60}" name="ESTADO" dataDxfId="371"/>
    <tableColumn id="9" xr3:uid="{898E5137-590F-493E-82A2-9DB1422BE516}" name="SEGMENTO" dataDxfId="370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69" dataDxfId="367" headerRowBorderDxfId="368" tableBorderDxfId="366" totalsRowBorderDxfId="365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64">
      <calculatedColumnFormula>VLOOKUP($M$3&amp;$N$3&amp;DITE_FEBRERO_2026[[#This Row],[SUPER]],TablaMeta[],5,0)</calculatedColumnFormula>
    </tableColumn>
    <tableColumn id="3" xr3:uid="{6B6BAC5B-8599-4731-A182-2C4F7DEEFEAE}" name="RECUPERO SUPERVISOR" dataDxfId="363">
      <calculatedColumnFormula>MAX(DITE_FEBRERO_2026[[#This Row],[SUPER]:[CARTERA]])</calculatedColumnFormula>
    </tableColumn>
    <tableColumn id="4" xr3:uid="{4933F2AB-4AE8-41EB-9B81-DB478EB8720C}" name="ALCANCE SUPERVISOR" dataDxfId="362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61"/>
    <tableColumn id="6" xr3:uid="{1385D33D-7CDB-4253-9C4B-559ACF4D4DAA}" name="1" dataDxfId="360"/>
    <tableColumn id="7" xr3:uid="{51AE8FE4-77E7-44A5-9C70-47F9BABA0830}" name="2" dataDxfId="359"/>
    <tableColumn id="27" xr3:uid="{1D246E4C-3547-4D3F-8436-3907FD9391BF}" name="3" dataDxfId="358"/>
    <tableColumn id="26" xr3:uid="{ACC21055-7F68-4EBE-A98E-8B2EBA670DAF}" name="4" dataDxfId="357"/>
    <tableColumn id="8" xr3:uid="{0453D1F4-77C1-4D27-8BF6-C892F06D8037}" name="5" dataDxfId="356"/>
    <tableColumn id="9" xr3:uid="{7FE05B03-2694-4042-93D1-1E8A18BEC10D}" name="6" dataDxfId="355"/>
    <tableColumn id="10" xr3:uid="{07F638D2-254F-4B29-9B2B-FA43C127E0CD}" name="7" dataDxfId="354"/>
    <tableColumn id="11" xr3:uid="{F53CCC3D-E418-4E84-9766-30CCCCAEF94C}" name="8" dataDxfId="353"/>
    <tableColumn id="12" xr3:uid="{9789EB55-C896-45E1-8B38-057DF9C6F8FF}" name="9" dataDxfId="352"/>
    <tableColumn id="13" xr3:uid="{2F4E85B1-BA28-448A-A8F3-8873A4197781}" name="10" dataDxfId="351"/>
    <tableColumn id="14" xr3:uid="{E386891B-028C-4934-99EC-39A6D8E87A77}" name="11" dataDxfId="350"/>
    <tableColumn id="15" xr3:uid="{3F90131C-5E3B-4375-AAC9-BE39D3073700}" name="12" dataDxfId="349"/>
    <tableColumn id="16" xr3:uid="{176424CB-4A73-4E0A-BAEC-1B002E427751}" name="13" dataDxfId="348"/>
    <tableColumn id="17" xr3:uid="{20013F01-EA55-4DBF-93AD-78228648A78B}" name="14" dataDxfId="347"/>
    <tableColumn id="18" xr3:uid="{A3E1B7CD-FD3B-4A3B-BA09-FB0B2522F474}" name="15" dataDxfId="346"/>
    <tableColumn id="19" xr3:uid="{25BB1268-DEAB-4394-AB3D-5028E517E118}" name="16" dataDxfId="345"/>
    <tableColumn id="20" xr3:uid="{1E99825A-7369-447C-81C1-6F57CF76B414}" name="17" dataDxfId="344"/>
    <tableColumn id="21" xr3:uid="{A76460CB-F28F-4034-BFB5-822E2F8ACDEE}" name="18" dataDxfId="343"/>
    <tableColumn id="22" xr3:uid="{45579674-F34E-4238-9155-A84E93C0EEDC}" name="19" dataDxfId="342"/>
    <tableColumn id="23" xr3:uid="{4A9727A5-6162-4A6C-980C-9485FB632B2C}" name="20" dataDxfId="341"/>
    <tableColumn id="24" xr3:uid="{839F012E-3965-47C4-A48B-B6ACC97A3F38}" name="21" dataDxfId="340"/>
    <tableColumn id="36" xr3:uid="{1C64A10A-7FC4-4258-A62B-43B06212544A}" name="22" dataDxfId="339"/>
    <tableColumn id="35" xr3:uid="{FFBDF276-626A-447A-A0F4-E7E78EDC17B4}" name="23" dataDxfId="338"/>
    <tableColumn id="34" xr3:uid="{7E693F8F-B376-48A1-9691-2B1EFFEC77E7}" name="24" dataDxfId="337"/>
    <tableColumn id="33" xr3:uid="{BBD3ABB0-0FEA-4DF0-B0B7-E417E6BF40E1}" name="25" dataDxfId="336"/>
    <tableColumn id="32" xr3:uid="{6F3706DA-AAB4-46A8-B7AB-36C461B04704}" name="26" dataDxfId="335"/>
    <tableColumn id="31" xr3:uid="{8771DA1E-DC48-4640-98D0-9BF514ABF088}" name="27" dataDxfId="334"/>
    <tableColumn id="30" xr3:uid="{F6F48FE7-4B31-45F6-9C90-C56A1AFDE462}" name="28" dataDxfId="333"/>
    <tableColumn id="29" xr3:uid="{7BDABDE2-32A4-4ABF-AF09-62502F6B7D68}" name="29" dataDxfId="332"/>
    <tableColumn id="28" xr3:uid="{552C8688-2A69-47D3-AFF3-7B94E4A5A563}" name="30" dataDxfId="331"/>
    <tableColumn id="25" xr3:uid="{7D18929B-B74F-4405-83F4-DF4F5C13E3E8}" name="31" dataDxfId="330"/>
    <tableColumn id="5" xr3:uid="{AE5733E5-56DE-4157-A3B4-7F889627B2A1}" name="CARTERA" dataDxfId="329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28" dataDxfId="327">
  <autoFilter ref="CK8:CO13" xr:uid="{C7374107-EF62-492E-86AF-6DF3F7708C53}"/>
  <tableColumns count="5">
    <tableColumn id="1" xr3:uid="{041D6CB1-E7ED-47A3-859B-2D4329D91665}" name="VISTA" dataDxfId="326"/>
    <tableColumn id="2" xr3:uid="{0A01B3FA-CC3F-4AFA-A784-F69B00A114D0}" name="1" dataDxfId="325"/>
    <tableColumn id="3" xr3:uid="{90C8A7AE-C8FA-4CB3-9866-23B9F56015C3}" name="2" dataDxfId="324"/>
    <tableColumn id="4" xr3:uid="{00CC8F61-FE80-4AA3-8F50-6C7F93F5C8B7}" name="3" dataDxfId="323"/>
    <tableColumn id="14" xr3:uid="{72F60B70-B948-42FF-8BA2-6325A239D71B}" name="4" dataDxfId="322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321" headerRowBorderDxfId="320" tableBorderDxfId="319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18" tableBorderDxfId="317">
  <autoFilter ref="M8:AV61" xr:uid="{10D9C722-BC82-4CBD-88CB-CD727BC4895B}"/>
  <tableColumns count="36">
    <tableColumn id="5" xr3:uid="{3EA8D04F-B731-4091-B799-92E6E8A12619}" name="AL_AC" dataDxfId="316">
      <calculatedColumnFormula>DATA_MARZO_202651[[#This Row],[RECUPERO]]/DATA_MARZO_202651[[#This Row],[META]]</calculatedColumnFormula>
    </tableColumn>
    <tableColumn id="2" xr3:uid="{7E499EF6-2412-4A87-8A0C-22E06B524D4F}" name="Q_ALC" dataDxfId="315">
      <calculatedColumnFormula>6-ROUNDUP(_xlfn.RANK.EQ(DATA_MARZO_202651[[#This Row],[AL_AC]],DATA_MARZO_202651[AL_AC],0)/(COUNTA(DATA_MARZO_202651[AL_AC])/5),0)</calculatedColumnFormula>
    </tableColumn>
    <tableColumn id="3" xr3:uid="{13B6D54A-B002-48CF-8315-34D75D3BC9DB}" name="SUPERVISOR" dataDxfId="314">
      <calculatedColumnFormula>IFERROR(VLOOKUP(DATA_MARZO_202651[[#This Row],[ASER_]],$B:$G,4,0),"")</calculatedColumnFormula>
    </tableColumn>
    <tableColumn id="1" xr3:uid="{60303CD3-4613-4145-8342-86D502299A8B}" name="RECUPERO" dataDxfId="313">
      <calculatedColumnFormula>SUM(DATA_MARZO_202651[[#This Row],[1]:[30]])</calculatedColumnFormula>
    </tableColumn>
    <tableColumn id="6" xr3:uid="{856379E9-6B44-4AE2-9624-4D2FD560D923}" name="META" dataDxfId="312">
      <calculatedColumnFormula>VLOOKUP(DATA_MARZO_202651[[#This Row],[ASER_]],D1_MARZO_202655[[ASESOR_CRR]:[META]],2,0)</calculatedColumnFormula>
    </tableColumn>
    <tableColumn id="7" xr3:uid="{973ABAA2-566A-4673-AFE7-72D690F359B0}" name="ASER_" dataDxfId="311"/>
    <tableColumn id="4" xr3:uid="{6267F15F-68D8-4064-A7C3-4A95739D7D7D}" name="1" dataDxfId="310"/>
    <tableColumn id="8" xr3:uid="{617297D4-5DE5-468D-9D9E-3D5450B8C283}" name="2" dataDxfId="309"/>
    <tableColumn id="9" xr3:uid="{17C8DC6A-03F3-4202-83C1-46E923A2D1DF}" name="3" dataDxfId="308"/>
    <tableColumn id="10" xr3:uid="{4C96E5CA-D293-4DC5-A37E-3DBF6149890A}" name="4" dataDxfId="307"/>
    <tableColumn id="11" xr3:uid="{B792BD3F-46D9-40C4-A2FA-531E9E6115A9}" name="5" dataDxfId="306"/>
    <tableColumn id="12" xr3:uid="{648B1B03-D21B-4A18-881A-71E7191DF504}" name="6" dataDxfId="305"/>
    <tableColumn id="13" xr3:uid="{6EBA52BB-1706-4B79-A879-FE3268ED0BBF}" name="7" dataDxfId="304"/>
    <tableColumn id="14" xr3:uid="{2B12EC67-A932-4DD4-BD48-E7353960E2BF}" name="9" dataDxfId="303"/>
    <tableColumn id="15" xr3:uid="{D7F1E0B7-4D6E-49BF-9418-24F5297694EE}" name="10" dataDxfId="302"/>
    <tableColumn id="19" xr3:uid="{56857386-1DA3-4909-89E8-4507141B1D9E}" name="11" dataDxfId="301"/>
    <tableColumn id="20" xr3:uid="{D4018347-5F78-4817-9F75-25F11416A495}" name="12" dataDxfId="300"/>
    <tableColumn id="21" xr3:uid="{FC9A77B1-87D5-4C5C-9A8A-BA739407A621}" name="13" dataDxfId="299"/>
    <tableColumn id="22" xr3:uid="{BC437EB7-66F3-427D-BCC5-C7D632259C84}" name="14" dataDxfId="298"/>
    <tableColumn id="23" xr3:uid="{F03BBA1E-25FC-4285-A1C4-38F67EC97EBE}" name="15" dataDxfId="297"/>
    <tableColumn id="24" xr3:uid="{0DE66777-8AD0-422A-83F5-529557ED7384}" name="16" dataDxfId="296"/>
    <tableColumn id="25" xr3:uid="{0927E02F-BAFD-4B0F-8DCD-75495CBF9E66}" name="17" dataDxfId="295"/>
    <tableColumn id="35" xr3:uid="{01749D29-46CC-47AC-8AA5-5B3159FC3624}" name="18" dataDxfId="294"/>
    <tableColumn id="36" xr3:uid="{D98199A8-307D-4EA2-AB10-B2B924BF4D53}" name="19" dataDxfId="293"/>
    <tableColumn id="38" xr3:uid="{6512BCB2-C1CC-4DF5-907A-4D7BDBE273C0}" name="20" dataDxfId="292"/>
    <tableColumn id="37" xr3:uid="{48DFBBB8-0BEB-4F05-A9DF-B6D5FEFA7922}" name="21" dataDxfId="291"/>
    <tableColumn id="32" xr3:uid="{DF7F0AD1-F0A8-4092-80DD-52B3202986C6}" name="22" dataDxfId="290"/>
    <tableColumn id="33" xr3:uid="{31379DCE-58EA-49E7-A093-1D4D11F4D719}" name="23" dataDxfId="289"/>
    <tableColumn id="34" xr3:uid="{AF028C85-0295-4506-BD52-A8C2D61B4263}" name="24" dataDxfId="288"/>
    <tableColumn id="26" xr3:uid="{C9F08C31-4D7A-4980-AAF5-AFB091013679}" name="25" dataDxfId="287"/>
    <tableColumn id="30" xr3:uid="{0EA87D7E-6026-4B22-AB9B-1ACD3E4A585C}" name="26" dataDxfId="286"/>
    <tableColumn id="31" xr3:uid="{F68B6077-5CFC-42ED-923A-AF0D719251AB}" name="27" dataDxfId="285"/>
    <tableColumn id="16" xr3:uid="{1C3C20D8-9CDD-4BE1-A12E-4E057E8F52D9}" name="28" dataDxfId="284"/>
    <tableColumn id="17" xr3:uid="{FE4352AA-AED9-41FA-B8EF-EDAF69656302}" name="29" dataDxfId="283"/>
    <tableColumn id="18" xr3:uid="{D67830D0-9348-49E3-8552-7C2C1F60368B}" name="30" dataDxfId="282"/>
    <tableColumn id="29" xr3:uid="{17BA8B4D-6786-4535-AB74-674976645F34}" name="CARTERA ASESOR" dataDxfId="281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80">
  <autoFilter ref="A2:K59" xr:uid="{E01CE6AA-C36B-4BD4-93EB-8762B2545E1A}"/>
  <tableColumns count="11">
    <tableColumn id="1" xr3:uid="{2131FF24-1653-4821-B8CB-2994A6FD2B90}" name="SUPER" dataDxfId="27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78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77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76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75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74">
      <calculatedColumnFormula>VLOOKUP(D1_MARZO_202655[[#This Row],[ASESOR]],#REF!,2,0)</calculatedColumnFormula>
    </tableColumn>
    <tableColumn id="11" xr3:uid="{BD3DF0C1-1E9B-4EE4-A539-1F0A1F585CE9}" name="DNI" dataDxfId="27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7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7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7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69" dataDxfId="267" headerRowBorderDxfId="268" tableBorderDxfId="266" totalsRowBorderDxfId="265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64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63">
      <calculatedColumnFormula>MAX(DITE_MARZO_202656[[#This Row],[SUPER]:[CARTERA]])</calculatedColumnFormula>
    </tableColumn>
    <tableColumn id="4" xr3:uid="{7CD6A40B-DE50-4B4C-8FE0-D559C24C5B7C}" name="ALCANCE SUPERVISOR" dataDxfId="262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61"/>
    <tableColumn id="6" xr3:uid="{15A19F2D-93B5-40FA-93BC-49CBD3FFA864}" name="1" dataDxfId="260"/>
    <tableColumn id="25" xr3:uid="{0131E759-F953-4B4F-9B6F-62D557EA1564}" name="2" dataDxfId="259"/>
    <tableColumn id="28" xr3:uid="{1B8CCED0-9089-4C64-9B52-E51A4D36FD02}" name="3" dataDxfId="258"/>
    <tableColumn id="29" xr3:uid="{5F15056A-AC3D-41D9-A094-8E92EF01C61B}" name="4" dataDxfId="257"/>
    <tableColumn id="30" xr3:uid="{07537EFC-BC67-40BD-89D6-9C32B3231D84}" name="5" dataDxfId="256"/>
    <tableColumn id="31" xr3:uid="{545CA3D7-78C4-4FD8-A39E-07A4D58E98F5}" name="6" dataDxfId="255"/>
    <tableColumn id="32" xr3:uid="{9F2A86FC-1EDC-418E-810B-373F7164A6A6}" name="7" dataDxfId="254"/>
    <tableColumn id="33" xr3:uid="{D891A683-322C-4993-81DB-EFF757D62DDA}" name="9" dataDxfId="253"/>
    <tableColumn id="7" xr3:uid="{CF50FCAC-3D6E-4766-8052-F687DB2D3BB2}" name="10" dataDxfId="252"/>
    <tableColumn id="27" xr3:uid="{973979CD-2F5D-4B04-B9B4-B8CF351AC4DD}" name="11" dataDxfId="251"/>
    <tableColumn id="26" xr3:uid="{ACFB9B4D-96FE-4EA7-A28D-2C76FAD3B7FE}" name="12" dataDxfId="250"/>
    <tableColumn id="8" xr3:uid="{C4769E61-F413-4D8E-B1E9-C99CC43BC51E}" name="13" dataDxfId="249"/>
    <tableColumn id="9" xr3:uid="{0B5D79D1-0957-4379-BD0F-09EC6003DABC}" name="14" dataDxfId="248"/>
    <tableColumn id="10" xr3:uid="{7ED4553D-C770-4010-AE78-79CEED9E3688}" name="15" dataDxfId="247"/>
    <tableColumn id="11" xr3:uid="{B5B3A3E3-86EA-4A28-9341-4446DA4EC86F}" name="16" dataDxfId="246"/>
    <tableColumn id="12" xr3:uid="{20F7C89E-C0EA-4863-AD2C-ECE11F3C914C}" name="17" dataDxfId="245"/>
    <tableColumn id="13" xr3:uid="{CB3A9ADF-2A71-4315-9EED-921F3BC80E0B}" name="18" dataDxfId="244"/>
    <tableColumn id="14" xr3:uid="{AB466201-0021-4374-9E9C-FBC6912E7D00}" name="19" dataDxfId="243"/>
    <tableColumn id="15" xr3:uid="{CF0930AA-3683-412F-BB0C-0879E8AA45CA}" name="20" dataDxfId="242"/>
    <tableColumn id="16" xr3:uid="{B6819525-02E5-44DB-9161-5AE240527B5A}" name="21" dataDxfId="241"/>
    <tableColumn id="17" xr3:uid="{EF34C9D6-8F40-4817-8C4C-D79F58BCD150}" name="22" dataDxfId="240"/>
    <tableColumn id="18" xr3:uid="{3E376577-6CA4-4ABE-96FE-93C18911296B}" name="23" dataDxfId="239"/>
    <tableColumn id="19" xr3:uid="{12DC978E-AB73-4385-8B31-891E8DF1BDED}" name="24" dataDxfId="238"/>
    <tableColumn id="20" xr3:uid="{ED0D4DA8-BBB6-4210-8918-15057CC5B929}" name="25" dataDxfId="237"/>
    <tableColumn id="21" xr3:uid="{1D5B24BE-80A3-4E59-9BB5-8887D00E5479}" name="26" dataDxfId="236"/>
    <tableColumn id="22" xr3:uid="{1019D822-005E-4FAA-8B65-BB1C11AF450B}" name="27" dataDxfId="235"/>
    <tableColumn id="23" xr3:uid="{D5474EFB-00D1-4351-A34C-735E9FD53A78}" name="28" dataDxfId="234"/>
    <tableColumn id="34" xr3:uid="{60C3BF83-C82C-4796-AADB-E62F86A12BBA}" name="29" dataDxfId="233"/>
    <tableColumn id="24" xr3:uid="{EF9744F2-C4EC-45E4-8844-AE1CA94D83A6}" name="30" dataDxfId="232"/>
    <tableColumn id="5" xr3:uid="{75CF2EC1-6198-4A79-A7CA-D258FCB6701B}" name="CARTERA" dataDxfId="231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30" dataDxfId="229">
  <autoFilter ref="CG8:CK13" xr:uid="{14FD1991-0C08-40B6-BA01-224E94C39EEF}"/>
  <tableColumns count="5">
    <tableColumn id="1" xr3:uid="{1B90371C-7E36-4D9A-98B4-8A9074D071F5}" name="VISTA" dataDxfId="228"/>
    <tableColumn id="2" xr3:uid="{CFB2843E-FF0C-4C03-A3A8-DC5F321295BC}" name="1" dataDxfId="227"/>
    <tableColumn id="3" xr3:uid="{A1FBA42F-8A7A-41A4-A8EF-20A008AF07E4}" name="2" dataDxfId="226"/>
    <tableColumn id="4" xr3:uid="{21A28C40-F4BF-4DCC-9046-E9D71906D1CA}" name="3" dataDxfId="225"/>
    <tableColumn id="14" xr3:uid="{BC083383-0C4B-4C67-938E-9492D789F90D}" name="4" dataDxfId="224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223" headerRowBorderDxfId="222" tableBorderDxfId="221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20" tableBorderDxfId="219">
  <autoFilter ref="M8:AS60" xr:uid="{4674D711-8FDA-49B8-91E7-8E8BFE600256}"/>
  <tableColumns count="33">
    <tableColumn id="5" xr3:uid="{5F132C86-FD60-4105-A05E-7399F10522E1}" name="AL_AC" dataDxfId="218">
      <calculatedColumnFormula>DATA_ABRIL_2026[[#This Row],[RECUPERO]]/DATA_ABRIL_2026[[#This Row],[META]]</calculatedColumnFormula>
    </tableColumn>
    <tableColumn id="2" xr3:uid="{26123EEE-E738-4097-B64F-DE727558F2E9}" name="Q_ALC" dataDxfId="217">
      <calculatedColumnFormula>6-ROUNDUP(_xlfn.RANK.EQ(DATA_ABRIL_2026[[#This Row],[AL_AC]],DATA_ABRIL_2026[AL_AC],0)/(COUNTA(DATA_ABRIL_2026[AL_AC])/5),0)</calculatedColumnFormula>
    </tableColumn>
    <tableColumn id="3" xr3:uid="{38352063-95C9-4352-8DC7-369C03903179}" name="SUPERVISOR" dataDxfId="216">
      <calculatedColumnFormula>IFERROR(VLOOKUP(DATA_ABRIL_2026[[#This Row],[ASER_]],$B:$G,4,0),"")</calculatedColumnFormula>
    </tableColumn>
    <tableColumn id="1" xr3:uid="{2446915D-352F-48FC-A54B-86B7E0D937FA}" name="RECUPERO" dataDxfId="215">
      <calculatedColumnFormula>SUM(DATA_ABRIL_2026[[#This Row],[1]:[30]])</calculatedColumnFormula>
    </tableColumn>
    <tableColumn id="6" xr3:uid="{A25A8AC3-9CC7-4A3A-A8D9-212FD3F93687}" name="META" dataDxfId="214">
      <calculatedColumnFormula>VLOOKUP(DATA_ABRIL_2026[[#This Row],[ASER_]],D1_ABRIL_2026[[ASESOR_CRR]:[META]],2,0)</calculatedColumnFormula>
    </tableColumn>
    <tableColumn id="7" xr3:uid="{C52D2491-CDFB-40B5-A884-909C5FEC445B}" name="ASER_" dataDxfId="213"/>
    <tableColumn id="4" xr3:uid="{DE600806-870A-4C0D-9101-49AAF5AC383F}" name="1" dataDxfId="212"/>
    <tableColumn id="8" xr3:uid="{BE4BC420-81EA-43E8-8BBA-609D8B0F8C88}" name="3" dataDxfId="211"/>
    <tableColumn id="9" xr3:uid="{39C08C78-15AF-4E44-B050-F5D4532C00EE}" name="4" dataDxfId="210"/>
    <tableColumn id="10" xr3:uid="{3A0A15B8-0910-483C-BCCA-F8F4651DA25E}" name="6" dataDxfId="209"/>
    <tableColumn id="11" xr3:uid="{B4BA1A21-248B-4AFC-B040-D29D15754499}" name="7" dataDxfId="208"/>
    <tableColumn id="12" xr3:uid="{14108850-D364-4CF0-976B-8E53F6DE4877}" name="8" dataDxfId="207"/>
    <tableColumn id="13" xr3:uid="{7F673FC8-FC0A-4A15-87D6-B7F1A000710C}" name="9" dataDxfId="206"/>
    <tableColumn id="14" xr3:uid="{3CFB96DE-4D9D-4AFC-8AD0-816CCD4832BD}" name="10" dataDxfId="205"/>
    <tableColumn id="15" xr3:uid="{1BE8AE05-90F3-4DD0-9A61-33DCCF63D95C}" name="11" dataDxfId="204"/>
    <tableColumn id="35" xr3:uid="{4ECF85FD-1D61-48B3-8984-C16A39A2E49F}" name="13" dataDxfId="203"/>
    <tableColumn id="22" xr3:uid="{B78A6A02-65D7-44AB-8F25-CBB1359F2BEF}" name="14" dataDxfId="202"/>
    <tableColumn id="21" xr3:uid="{B1DB23EB-45AD-499D-B247-7B4F3552FBF7}" name="15" dataDxfId="201"/>
    <tableColumn id="20" xr3:uid="{7288DA27-CDAF-42C4-9A33-E4328C3823BB}" name="16" dataDxfId="200"/>
    <tableColumn id="19" xr3:uid="{9E3DAACD-64FB-4BF2-BFCA-23FA1192DC0A}" name="17" dataDxfId="199"/>
    <tableColumn id="18" xr3:uid="{2A3C0CE0-4246-4785-8F14-48E9F546C6B1}" name="18" dataDxfId="198"/>
    <tableColumn id="36" xr3:uid="{6663D018-7D0B-4581-A6C2-472754649147}" name="20" dataDxfId="197"/>
    <tableColumn id="38" xr3:uid="{B0110345-7E4C-400C-9AE3-B09313D7CC7C}" name="21" dataDxfId="196"/>
    <tableColumn id="37" xr3:uid="{F0B0FB80-9213-45D7-B0D1-0CEC84136504}" name="22" dataDxfId="195"/>
    <tableColumn id="32" xr3:uid="{3A771CC6-AD9B-421B-AAF1-4E32683000ED}" name="23" dataDxfId="194"/>
    <tableColumn id="33" xr3:uid="{734026D2-0E34-449A-A227-F1A23D2EB1DC}" name="24" dataDxfId="193"/>
    <tableColumn id="34" xr3:uid="{E9E90DE3-01F9-45DB-84EB-C6B787DCB978}" name="25" dataDxfId="192"/>
    <tableColumn id="26" xr3:uid="{7EBC28C2-37A3-4E16-A29B-DB94F8B90247}" name="26" dataDxfId="191"/>
    <tableColumn id="30" xr3:uid="{9EF77477-FA4C-46E8-BA9C-307B5604C40C}" name="27" dataDxfId="190"/>
    <tableColumn id="31" xr3:uid="{0F9E2ED5-E2DC-4A69-AE18-8B9CF2D84585}" name="28" dataDxfId="189"/>
    <tableColumn id="23" xr3:uid="{0EAC6B53-45C9-47B7-BC2B-1E00E8849622}" name="29" dataDxfId="188"/>
    <tableColumn id="16" xr3:uid="{24C06BFB-17B1-4C60-983A-E34808ADEEDC}" name="30" dataDxfId="187"/>
    <tableColumn id="29" xr3:uid="{9A87A5C0-7BE6-4BFF-85E2-0BBBD687F508}" name="CARTERA ASESOR" dataDxfId="186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185">
  <autoFilter ref="A2:K58" xr:uid="{57141373-C5A3-4BA8-9D78-B5F778D82FB5}"/>
  <tableColumns count="11">
    <tableColumn id="1" xr3:uid="{164AF3BC-0626-49DF-9139-7226B478255C}" name="SUPER" dataDxfId="18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83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182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181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180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179"/>
    <tableColumn id="11" xr3:uid="{DF180A98-FB1C-4258-A98D-429BF8C95154}" name="DNI" dataDxfId="178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77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76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7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174" dataDxfId="172" headerRowBorderDxfId="173" tableBorderDxfId="171" totalsRowBorderDxfId="170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69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68">
      <calculatedColumnFormula>MAX(DITE_ABRIL_2026[[#This Row],[SUPER]:[CARTERA]])</calculatedColumnFormula>
    </tableColumn>
    <tableColumn id="4" xr3:uid="{F34C5336-6862-41A0-A409-0FB6019105D8}" name="ALCANCE SUPERVISOR" dataDxfId="167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66"/>
    <tableColumn id="6" xr3:uid="{F2748BC7-F61B-4028-B30C-9B7CFD4C1F43}" name="1" dataDxfId="165"/>
    <tableColumn id="7" xr3:uid="{F1653157-4532-4F05-98E2-0D0A5D116EBD}" name="3" dataDxfId="164"/>
    <tableColumn id="27" xr3:uid="{A0D73469-0ADD-4583-A690-120FBE5A5C22}" name="4" dataDxfId="163"/>
    <tableColumn id="26" xr3:uid="{43AEAD0D-21F8-4C47-A5C4-7018DC41F18D}" name="6" dataDxfId="162"/>
    <tableColumn id="24" xr3:uid="{D29FF61C-5CBB-4734-9C14-FEB2A8F85537}" name="7" dataDxfId="161"/>
    <tableColumn id="25" xr3:uid="{B0C46C49-5FF3-47BF-A9AE-6C0A8820ACB6}" name="8" dataDxfId="160"/>
    <tableColumn id="28" xr3:uid="{270C1466-85D7-44B7-9DF5-5350ABCF636F}" name="9" dataDxfId="159"/>
    <tableColumn id="29" xr3:uid="{EE58BF5E-4FAB-4320-AD22-496EBA0A8CC6}" name="10" dataDxfId="158"/>
    <tableColumn id="30" xr3:uid="{A7088926-934C-4E8D-88A7-2B9F683EFD3B}" name="11" dataDxfId="157"/>
    <tableColumn id="31" xr3:uid="{C3400A21-BB5F-443F-A43C-96F0D0E994CD}" name="13" dataDxfId="156"/>
    <tableColumn id="8" xr3:uid="{97E91656-58E1-4629-A463-25DCC7CFA3B0}" name="14" dataDxfId="155"/>
    <tableColumn id="9" xr3:uid="{4E0A9486-6527-4A6B-ACC7-8B01636917F5}" name="15" dataDxfId="154"/>
    <tableColumn id="10" xr3:uid="{0EE2F553-0C54-499A-9ACC-F4DCDCFBBBEA}" name="16" dataDxfId="153"/>
    <tableColumn id="11" xr3:uid="{7289F0C7-72E7-4C8A-A0E7-531EF74F9254}" name="17" dataDxfId="152"/>
    <tableColumn id="12" xr3:uid="{EC9696F2-D4A5-4042-BBE1-E3C64FE72AED}" name="18" dataDxfId="151"/>
    <tableColumn id="14" xr3:uid="{B0653272-6948-4A69-B7F5-9DADCB29A13E}" name="20" dataDxfId="150"/>
    <tableColumn id="15" xr3:uid="{0F1968FB-6B80-44F8-BE1A-C368F94B3C13}" name="21" dataDxfId="149"/>
    <tableColumn id="16" xr3:uid="{6D36DBEB-4AF5-426F-A752-698A5D1C3B62}" name="22" dataDxfId="148"/>
    <tableColumn id="17" xr3:uid="{0207C6D9-8D97-4852-BFED-C445D736D0DB}" name="23" dataDxfId="147"/>
    <tableColumn id="18" xr3:uid="{7DDAA5A2-633B-4C3F-B0EE-5FDD92815DC8}" name="24" dataDxfId="146"/>
    <tableColumn id="19" xr3:uid="{44AE6AAE-F0AD-4A2F-BFFB-98D8D3BA8E3C}" name="25" dataDxfId="145"/>
    <tableColumn id="20" xr3:uid="{B3CF3923-DF8A-4F76-B0EB-9BCF1BEB99D7}" name="26" dataDxfId="144"/>
    <tableColumn id="21" xr3:uid="{D1C5440B-A3AC-4083-9DEA-3C61BD3AA4BA}" name="27" dataDxfId="143"/>
    <tableColumn id="22" xr3:uid="{B9DADE9A-D31C-405D-B512-FA0C75505FD3}" name="28" dataDxfId="142"/>
    <tableColumn id="32" xr3:uid="{3E650F8F-F441-4E55-89DE-6126FB2FAC48}" name="29" dataDxfId="141"/>
    <tableColumn id="23" xr3:uid="{DDC02FAB-2145-4E5A-A691-0B443835F534}" name="30" dataDxfId="140"/>
    <tableColumn id="5" xr3:uid="{D4A0BEAA-FF12-423C-A01E-2E19D1AD53FF}" name="CARTERA" dataDxfId="139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38" dataDxfId="137">
  <autoFilter ref="CA8:CE13" xr:uid="{32F2C0DF-608D-4449-86C3-ED0D601B4CAB}"/>
  <tableColumns count="5">
    <tableColumn id="1" xr3:uid="{3CE00A77-7414-4C4C-8A91-68EF49780B65}" name="VISTA" dataDxfId="136"/>
    <tableColumn id="2" xr3:uid="{56B0F96B-21BA-4827-B2B1-B18358246F09}" name="1" dataDxfId="135"/>
    <tableColumn id="3" xr3:uid="{1E4D191E-FF72-4608-80E3-C9FEAF37BDCC}" name="2" dataDxfId="134"/>
    <tableColumn id="4" xr3:uid="{C83CA394-AE26-46CE-A122-E8F3B2632CBE}" name="3" dataDxfId="133"/>
    <tableColumn id="14" xr3:uid="{6F542B49-75AA-4A9E-8EF8-DB967DF24F23}" name="4" dataDxfId="132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131" headerRowBorderDxfId="130" tableBorderDxfId="129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128">
  <autoFilter ref="A2:K57" xr:uid="{CEADAD3D-0C27-4778-BBDF-CD1636DD9E90}"/>
  <tableColumns count="11">
    <tableColumn id="1" xr3:uid="{4A64A390-AB89-48FF-B540-1CCF03489458}" name="SUPER" dataDxfId="127"/>
    <tableColumn id="2" xr3:uid="{45101E4F-DB4B-4554-B6B5-ADB5F0B1770F}" name="ASESOR_CRR" dataDxfId="126"/>
    <tableColumn id="5" xr3:uid="{E8ED1EF9-2793-4A14-9FB0-C2C88FAAF77A}" name="META" dataDxfId="125"/>
    <tableColumn id="6" xr3:uid="{9A1D0047-70F8-4EF2-B183-E872A9F6E0D4}" name="ALCANCE" dataDxfId="124"/>
    <tableColumn id="7" xr3:uid="{DB2D050C-1682-4246-A04F-385DB2970EEC}" name="SUPER2" dataDxfId="123"/>
    <tableColumn id="3" xr3:uid="{3432E335-BE7B-4784-A694-9F2A48385AC0}" name="ASESOR"/>
    <tableColumn id="4" xr3:uid="{267B73DC-69BA-4ECE-83A5-7572A6145E6D}" name="RECUPERO" dataDxfId="122"/>
    <tableColumn id="11" xr3:uid="{881B540A-A1A2-4344-A3DD-35C5E8D9728F}" name="DNI" dataDxfId="121"/>
    <tableColumn id="12" xr3:uid="{319F9868-3DC8-43BB-B95D-50902B671ECD}" name="FECHA DE INICIO" dataDxfId="120"/>
    <tableColumn id="8" xr3:uid="{CFF0EDA1-6698-4F60-A351-0F390F5F97C2}" name="ESTADO" dataDxfId="119"/>
    <tableColumn id="9" xr3:uid="{7B85EA5D-A52D-4E16-BAAE-ABE3F31106B9}" name="SEGMENTO" dataDxfId="118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117" tableBorderDxfId="116">
  <autoFilter ref="M8:AW58" xr:uid="{99EC4EFF-C4F5-47B9-B9CA-C539D3E1DA6A}"/>
  <tableColumns count="37">
    <tableColumn id="5" xr3:uid="{7D4E3052-A2A5-45E4-91B9-517C4637DCB1}" name="AL_AC" dataDxfId="115"/>
    <tableColumn id="2" xr3:uid="{A35BC57C-E121-4AEE-9DD5-5E00BD1723E4}" name="Q_ALC" dataDxfId="114">
      <calculatedColumnFormula>6-ROUNDUP(_xlfn.RANK.EQ(DATA_MAYO_202684[[#This Row],[AL_AC]],DATA_MAYO_202684[AL_AC],0)/(COUNTA(DATA_MAYO_202684[AL_AC])/5),0)</calculatedColumnFormula>
    </tableColumn>
    <tableColumn id="3" xr3:uid="{5017548B-527B-4318-AA2A-51FA1DE29854}" name="SUPERVISOR" dataDxfId="113"/>
    <tableColumn id="1" xr3:uid="{6D53B6EC-2DC5-49C1-8E40-1AD9A3C0E8BF}" name="RECUPERO" dataDxfId="112">
      <calculatedColumnFormula>SUM(#REF!)</calculatedColumnFormula>
    </tableColumn>
    <tableColumn id="6" xr3:uid="{69340D94-209B-4BC0-AC07-C87931DE975C}" name="META" dataDxfId="111">
      <calculatedColumnFormula>VLOOKUP(DATA_MAYO_202684[[#This Row],[ASER_]],D1_MAYO_202681[[ASESOR_CRR]:[META]],2,0)</calculatedColumnFormula>
    </tableColumn>
    <tableColumn id="7" xr3:uid="{B8C4559C-F742-49D3-962B-6456909CF17B}" name="ASER_" dataDxfId="110"/>
    <tableColumn id="8" xr3:uid="{5556AB1B-7833-4E23-8AB5-D539848D6383}" name="2" dataDxfId="109"/>
    <tableColumn id="9" xr3:uid="{C5734845-9EDA-4C5F-89EA-F080D98A8239}" name="3" dataDxfId="108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07"/>
    <tableColumn id="11" xr3:uid="{502C75B1-4204-4753-96FD-DF400011296A}" name="15" dataDxfId="106"/>
    <tableColumn id="12" xr3:uid="{0A6F4D7B-8E06-4B62-8294-5D8F05A8CB0A}" name="16" dataDxfId="105"/>
    <tableColumn id="13" xr3:uid="{A9CA6C72-9D2E-4C2B-BAAE-3A7ACDFEEA4B}" name="17" dataDxfId="104"/>
    <tableColumn id="14" xr3:uid="{BA7BFB3C-8A7A-4F64-B9DB-4A638E309109}" name="18" dataDxfId="103"/>
    <tableColumn id="15" xr3:uid="{4D649C8E-48CA-4509-BFE1-60D3F323CD73}" name="19" dataDxfId="102"/>
    <tableColumn id="35" xr3:uid="{1290719A-B443-4CB4-8E81-B6D3D13267BD}" name="20" dataDxfId="101"/>
    <tableColumn id="36" xr3:uid="{F4A801E4-9557-413D-BEF6-08675AB9E824}" name="21" dataDxfId="100"/>
    <tableColumn id="38" xr3:uid="{9ADEDB42-FBDC-466B-A80E-100DAAC1E533}" name="22" dataDxfId="99"/>
    <tableColumn id="37" xr3:uid="{C5A7C01F-4B4D-4858-A0C5-80590A65D0D9}" name="23" dataDxfId="98"/>
    <tableColumn id="32" xr3:uid="{34FB8588-1641-468D-8A9C-CE05703D6D8A}" name="24" dataDxfId="97"/>
    <tableColumn id="33" xr3:uid="{3EC631B2-B479-4B54-B367-7F04C010ADF8}" name="25" dataDxfId="96"/>
    <tableColumn id="34" xr3:uid="{81C745CF-6C9F-41AD-910D-BF4C140A845E}" name="26" dataDxfId="95"/>
    <tableColumn id="26" xr3:uid="{CEA0AFFE-054C-4B9C-9EAB-5D0AFC7D2E4D}" name="27" dataDxfId="94"/>
    <tableColumn id="30" xr3:uid="{18AF48FD-9B2C-4DC4-ABA7-2E8C8E44BE7D}" name="28" dataDxfId="93"/>
    <tableColumn id="31" xr3:uid="{8D03E2DA-BC26-4007-85DF-8A561242C9DF}" name="29" dataDxfId="92"/>
    <tableColumn id="16" xr3:uid="{DCA40FF9-CF3B-4DFE-A664-963D7B4A36C1}" name="30" dataDxfId="91"/>
    <tableColumn id="17" xr3:uid="{47EFE678-2E07-48FF-B66F-12E198D87A66}" name="31" dataDxfId="90"/>
    <tableColumn id="29" xr3:uid="{3FE111A9-252B-47CB-BAAC-E0952DF12A10}" name="CARTERA ASESOR" dataDxfId="89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88" dataDxfId="86" headerRowBorderDxfId="87" tableBorderDxfId="85" totalsRowBorderDxfId="84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83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82">
      <calculatedColumnFormula>MAX(DITE_MAYO_202685[[#This Row],[SUPER]:[CARTERA]])</calculatedColumnFormula>
    </tableColumn>
    <tableColumn id="4" xr3:uid="{97F5BE93-4CF2-44FA-A977-F098658E2535}" name="ALCANCE SUPERVISOR" dataDxfId="81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80"/>
    <tableColumn id="7" xr3:uid="{2784BC62-1DE5-4506-B637-74149480FC40}" name="2" dataDxfId="79"/>
    <tableColumn id="27" xr3:uid="{A815FAB3-0A3D-47A4-8A84-0827A96FA900}" name="3" dataDxfId="78"/>
    <tableColumn id="26" xr3:uid="{00E49E0E-3D8A-4E02-93BA-F06EF5E524A6}" name="4" dataDxfId="77"/>
    <tableColumn id="8" xr3:uid="{4FA69ECA-2769-4837-B0A9-2A77529734C5}" name="5" dataDxfId="76"/>
    <tableColumn id="25" xr3:uid="{37F3CC89-64AB-4B8F-93ED-BBA3B22999C7}" name="6" dataDxfId="75"/>
    <tableColumn id="28" xr3:uid="{2FD87C1A-74A8-4FD9-8F05-7C2D3A81F7BF}" name="7" dataDxfId="74"/>
    <tableColumn id="29" xr3:uid="{07F5EB57-BDBC-4241-B319-19531224375C}" name="8" dataDxfId="73"/>
    <tableColumn id="30" xr3:uid="{EADCA0DB-F6A8-42AF-A886-EE9FE8258510}" name="9" dataDxfId="72"/>
    <tableColumn id="31" xr3:uid="{4543F4E9-083A-4822-BA2F-185A0F98FBAD}" name="10" dataDxfId="71"/>
    <tableColumn id="32" xr3:uid="{F623200B-FF62-415E-96E9-BF29AD96FBCD}" name="11" dataDxfId="70"/>
    <tableColumn id="33" xr3:uid="{B1C9A457-C914-48E7-9B89-4E324CC37215}" name="12" dataDxfId="69"/>
    <tableColumn id="34" xr3:uid="{29A35C22-4AC9-4526-AC7F-B959F19EEF7A}" name="13" dataDxfId="68"/>
    <tableColumn id="35" xr3:uid="{AE59CA8E-0D11-42BC-90D3-98FB863B930A}" name="14" dataDxfId="67"/>
    <tableColumn id="36" xr3:uid="{1B8E1F06-A6CC-46EA-A06E-959E5B5F3650}" name="15" dataDxfId="66"/>
    <tableColumn id="9" xr3:uid="{236FB28A-D0BC-4549-AACF-DF2DC6EA3B00}" name="16" dataDxfId="65"/>
    <tableColumn id="10" xr3:uid="{EE15861B-D0A7-4A31-8DB1-BD88685DAA17}" name="17" dataDxfId="64"/>
    <tableColumn id="11" xr3:uid="{1FB86A47-3B16-4C03-B440-9E25AB66C3EE}" name="18" dataDxfId="63"/>
    <tableColumn id="12" xr3:uid="{C942E9E0-6CDD-4A0A-B1C1-C8558750820D}" name="19" dataDxfId="62"/>
    <tableColumn id="13" xr3:uid="{6928162A-9065-47CE-8C1B-4EF16CE8AFFE}" name="20" dataDxfId="61"/>
    <tableColumn id="14" xr3:uid="{D3ABC4C5-278D-4A76-8B33-9CF4632077DA}" name="21" dataDxfId="60"/>
    <tableColumn id="15" xr3:uid="{5D617563-FB40-4BB2-A012-A3710427A6B5}" name="22" dataDxfId="59"/>
    <tableColumn id="16" xr3:uid="{D0253AAF-BDF5-4176-B0CE-EA507BBA0DD8}" name="23" dataDxfId="58"/>
    <tableColumn id="17" xr3:uid="{EBB5E4B5-E2B2-4210-9DF9-B6C235B5DD20}" name="24" dataDxfId="57"/>
    <tableColumn id="18" xr3:uid="{190C9D96-D142-49D6-8A87-8C8A6489CC6E}" name="25" dataDxfId="56"/>
    <tableColumn id="19" xr3:uid="{F6CE2D74-54EB-4D6E-B006-29B78E00B956}" name="26" dataDxfId="55"/>
    <tableColumn id="20" xr3:uid="{FA09505D-E5DD-4041-8124-23A2BC1A34E6}" name="27" dataDxfId="54"/>
    <tableColumn id="21" xr3:uid="{FCE405CC-978E-47A4-B9A9-9484D7649714}" name="28" dataDxfId="53"/>
    <tableColumn id="22" xr3:uid="{F00C44AE-506F-4BB4-90B1-25E3A5370980}" name="29" dataDxfId="52"/>
    <tableColumn id="23" xr3:uid="{85629680-93C9-4151-8AF4-4E814AFF502F}" name="30" dataDxfId="51"/>
    <tableColumn id="24" xr3:uid="{B32A0522-105D-4219-8A74-2FF6BA7BE363}" name="31" dataDxfId="50"/>
    <tableColumn id="5" xr3:uid="{68D5371C-E40A-415D-BEBB-02E2D98BFFF0}" name="CARTERA" dataDxfId="49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48" dataDxfId="47">
  <autoFilter ref="CI8:CM13" xr:uid="{6A23029B-24FA-409E-A5D3-C14C1CED561D}"/>
  <tableColumns count="5">
    <tableColumn id="1" xr3:uid="{5A64E687-6603-4C1D-A60E-6EA92192BA1C}" name="VISTA" dataDxfId="46"/>
    <tableColumn id="2" xr3:uid="{356C54C9-5E0A-4E89-9455-FB3E249A49F5}" name="1" dataDxfId="45"/>
    <tableColumn id="3" xr3:uid="{E36B4FAA-F4DE-4844-A6B9-D151405BB942}" name="2" dataDxfId="44"/>
    <tableColumn id="4" xr3:uid="{3BE37E62-6390-46D5-95BA-EED63D9055C8}" name="3" dataDxfId="43"/>
    <tableColumn id="14" xr3:uid="{AC914FEC-5036-4985-9CBF-12C32BB6AC18}" name="4" dataDxfId="42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41" headerRowBorderDxfId="40" tableBorderDxfId="39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6" totalsRowShown="0" headerRowBorderDxfId="1493" tableBorderDxfId="1492">
  <autoFilter ref="M8:AN56" xr:uid="{C43AC382-896C-48E3-967E-003D8C3BB4E1}"/>
  <tableColumns count="28">
    <tableColumn id="5" xr3:uid="{3070F4BF-8DA0-42C9-A329-60BF3937C6CD}" name="AL_AC" dataDxfId="1491">
      <calculatedColumnFormula>DATA_MAYO_2026[[#This Row],[RECUPERO]]/DATA_MAYO_2026[[#This Row],[META]]</calculatedColumnFormula>
    </tableColumn>
    <tableColumn id="2" xr3:uid="{6F4F1AB6-BBA7-498F-8826-77193C5F7DE1}" name="Q_ALC" dataDxfId="1490">
      <calculatedColumnFormula>6-ROUNDUP(_xlfn.RANK.EQ(DATA_MAYO_2026[[#This Row],[AL_AC]],DATA_MAYO_2026[AL_AC],0)/(COUNTA(DATA_MAYO_2026[AL_AC])/5),0)</calculatedColumnFormula>
    </tableColumn>
    <tableColumn id="3" xr3:uid="{5B364BF8-EC26-46F2-AE51-3F83141DA05A}" name="SUPERVISOR" dataDxfId="1489">
      <calculatedColumnFormula>IFERROR(VLOOKUP(DATA_MAYO_2026[[#This Row],[ASER_]],$B:$G,4,0),"")</calculatedColumnFormula>
    </tableColumn>
    <tableColumn id="1" xr3:uid="{9CEE94D1-F610-44F2-BECC-051BA76BFF42}" name="RECUPERO" dataDxfId="1488">
      <calculatedColumnFormula>VLOOKUP(DATA_MAYO_2026[[#This Row],[ASER_]],D1_MAYO_2026[[ASESOR_CRR]:[RECUPERO]],6,0)</calculatedColumnFormula>
    </tableColumn>
    <tableColumn id="6" xr3:uid="{3562AB11-2CE4-4155-B81B-115DFB69AAAB}" name="META" dataDxfId="1487">
      <calculatedColumnFormula>VLOOKUP(DATA_MAYO_2026[[#This Row],[ASER_]],D1_MAYO_2026[[ASESOR_CRR]:[META]],2,0)</calculatedColumnFormula>
    </tableColumn>
    <tableColumn id="7" xr3:uid="{AC7A2592-ACAD-4ED6-8351-E4B65FF33302}" name="ASER_" dataDxfId="1486"/>
    <tableColumn id="4" xr3:uid="{DA0D3C8E-070D-4088-AECD-5F2EBC6508EA}" name="1" dataDxfId="1485"/>
    <tableColumn id="8" xr3:uid="{D7FBF1F2-5A46-485F-925D-86EC9088EE46}" name="2" dataDxfId="1484"/>
    <tableColumn id="9" xr3:uid="{98D48677-E650-4067-8686-1CC9080B6D71}" name="3" dataDxfId="1483"/>
    <tableColumn id="10" xr3:uid="{A974A4A9-21AF-43B2-9C93-C6F103E8C411}" name="4" dataDxfId="1482"/>
    <tableColumn id="11" xr3:uid="{D058D028-4AAB-47B9-A7D3-876CEDD146AA}" name="5" dataDxfId="1481"/>
    <tableColumn id="12" xr3:uid="{307618CA-E43D-42A3-8C03-88388003A5BF}" name="8" dataDxfId="1480"/>
    <tableColumn id="13" xr3:uid="{65D16E27-3C15-4385-9A4F-B28821EF4DF6}" name="9" dataDxfId="1479"/>
    <tableColumn id="14" xr3:uid="{5A29EA5C-756B-4F6D-B764-BBEF2AB98C7D}" name="10" dataDxfId="1478"/>
    <tableColumn id="15" xr3:uid="{3B9CE493-BFF8-40F7-8EBA-E6D80D76579A}" name="11" dataDxfId="1477"/>
    <tableColumn id="35" xr3:uid="{937A2A56-212E-4F5D-82A6-A611A736B874}" name="12" dataDxfId="1476"/>
    <tableColumn id="36" xr3:uid="{BDD4E521-FEB6-4C6D-A99C-4DEF1151ECB2}" name="15" dataDxfId="1475"/>
    <tableColumn id="38" xr3:uid="{8A3F13C2-2724-40B9-B643-549845061201}" name="16" dataDxfId="1474"/>
    <tableColumn id="37" xr3:uid="{1B44AA59-76C8-45D9-8D04-DE465519029A}" name="17" dataDxfId="1473"/>
    <tableColumn id="32" xr3:uid="{671123B0-2D4B-4251-A9E4-5E6081CC9B0D}" name="18" dataDxfId="1472"/>
    <tableColumn id="33" xr3:uid="{60129480-1A31-44E0-9812-1991A66734F8}" name="19" dataDxfId="1471"/>
    <tableColumn id="34" xr3:uid="{FDFC525F-FDF7-4915-B1C4-C85C973F5DA2}" name="22" dataDxfId="1470"/>
    <tableColumn id="26" xr3:uid="{B6EB21BB-98AE-4702-A51D-97935B8D2065}" name="23" dataDxfId="1469"/>
    <tableColumn id="30" xr3:uid="{60395B11-6EC8-498F-AE14-A906778E013B}" name="24" dataDxfId="1468"/>
    <tableColumn id="31" xr3:uid="{D6095057-15EB-4616-A6CE-8131684C14BF}" name="25" dataDxfId="1467"/>
    <tableColumn id="16" xr3:uid="{AEBDE2A8-76B9-42D9-9059-4EA0D9C9EF1E}" name="26" dataDxfId="1466"/>
    <tableColumn id="17" xr3:uid="{0874DB56-268A-4369-AFDE-AC61ECA55C23}" name="30" dataDxfId="1465"/>
    <tableColumn id="29" xr3:uid="{D20EC82C-02AB-47E1-8B4F-0454088553EB}" name="CARTERA ASESOR" dataDxfId="1464"/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4" totalsRowShown="0" headerRowDxfId="1463">
  <autoFilter ref="A2:K54" xr:uid="{AB1967BC-98FE-49B9-B96E-7F91454A75DF}"/>
  <tableColumns count="11">
    <tableColumn id="1" xr3:uid="{E8C9BFA3-A821-4545-B3F0-1D85338E10F0}" name="SUPER" dataDxfId="146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61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60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59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58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57"/>
    <tableColumn id="11" xr3:uid="{F601E667-9F29-4288-9F5A-767AD7CB84C9}" name="DNI" dataDxfId="145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55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454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453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452" dataDxfId="1450" headerRowBorderDxfId="1451" tableBorderDxfId="1449" totalsRowBorderDxfId="1448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447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446">
      <calculatedColumnFormula>MAX(DITE_MAYO_2026[[#This Row],[SUPER]:[CARTERA]])</calculatedColumnFormula>
    </tableColumn>
    <tableColumn id="4" xr3:uid="{F9F9E33D-CF47-4A7B-B383-5185C72E6DBF}" name="ALCANCE SUPERVISOR" dataDxfId="1445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444"/>
    <tableColumn id="6" xr3:uid="{C6BD95E9-37E9-4C3B-8FAC-71C063D3CCCF}" name="1" dataDxfId="1443"/>
    <tableColumn id="7" xr3:uid="{154D80CB-9358-4F70-B790-869141CEED69}" name="2" dataDxfId="1442"/>
    <tableColumn id="27" xr3:uid="{B1E200F5-8C17-45BD-9A07-4B3CFCF2F55B}" name="3" dataDxfId="1441"/>
    <tableColumn id="26" xr3:uid="{C4A34376-F48F-4D30-891F-680F0DC972B5}" name="4" dataDxfId="1440"/>
    <tableColumn id="8" xr3:uid="{B8634A52-4E10-47C7-A2E2-7268D75FF3B1}" name="5" dataDxfId="1439"/>
    <tableColumn id="9" xr3:uid="{50F52F97-2FFF-429B-8205-9821B5E2DDA3}" name="8" dataDxfId="1438"/>
    <tableColumn id="10" xr3:uid="{6CA0D076-C021-4ECD-9708-296693BD3D20}" name="9" dataDxfId="1437"/>
    <tableColumn id="11" xr3:uid="{60AC6543-9932-43CA-8508-68010867604A}" name="10" dataDxfId="1436"/>
    <tableColumn id="12" xr3:uid="{0838B302-CF6C-41FA-9981-2C61DC3D728B}" name="11" dataDxfId="1435"/>
    <tableColumn id="13" xr3:uid="{26042530-89B3-48FD-877D-23191B67C000}" name="12" dataDxfId="1434"/>
    <tableColumn id="14" xr3:uid="{995CAE1C-81F5-4376-9FBF-9057F92CEBA2}" name="15" dataDxfId="1433"/>
    <tableColumn id="15" xr3:uid="{CE078F22-32E6-477A-8610-B39D8802D198}" name="16" dataDxfId="1432"/>
    <tableColumn id="16" xr3:uid="{E61DEB3E-541F-4914-B1D0-C31E52B10974}" name="17" dataDxfId="1431"/>
    <tableColumn id="17" xr3:uid="{EC1E57C1-8228-4A17-A0ED-ACC28C9F0842}" name="18" dataDxfId="1430"/>
    <tableColumn id="18" xr3:uid="{2DA8EC35-62DF-44D7-9B0C-1DA9FD7CFD91}" name="19" dataDxfId="1429"/>
    <tableColumn id="19" xr3:uid="{302180D2-EA42-43C4-9FEA-201681FA861E}" name="22" dataDxfId="1428"/>
    <tableColumn id="20" xr3:uid="{451825B8-387D-40FA-8E98-2EFAE991267E}" name="23" dataDxfId="1427"/>
    <tableColumn id="21" xr3:uid="{026C2977-2F45-419E-AE54-92E82A6FE474}" name="24" dataDxfId="1426"/>
    <tableColumn id="22" xr3:uid="{3BBAF7E2-3A2C-4E90-AE74-EEF9947AB60E}" name="25" dataDxfId="1425"/>
    <tableColumn id="23" xr3:uid="{8879B076-C842-409F-9B19-61F59EF05584}" name="26" dataDxfId="1424"/>
    <tableColumn id="24" xr3:uid="{AF13A28F-47F7-4494-B809-B096327E1B45}" name="30" dataDxfId="1423"/>
    <tableColumn id="5" xr3:uid="{E0FECB44-CCD1-447F-A9BF-090DD9D8B323}" name="CARTERA" dataDxfId="1422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421" dataDxfId="1420">
  <autoFilter ref="BQ8:BU13" xr:uid="{C9FCF86D-1275-4B72-BE74-6F156A04A60F}"/>
  <tableColumns count="5">
    <tableColumn id="1" xr3:uid="{D4A2D135-5FEA-4A06-89AF-37C3FE1C2F48}" name="VISTA" dataDxfId="1419"/>
    <tableColumn id="2" xr3:uid="{4FF6DB9A-B454-446F-997B-A00F368BEC51}" name="1" dataDxfId="1418"/>
    <tableColumn id="3" xr3:uid="{8B26053F-A062-4D4B-AAC8-2984C8D90026}" name="2" dataDxfId="1417"/>
    <tableColumn id="4" xr3:uid="{70518B20-4375-4037-8000-83326D8CF440}" name="3" dataDxfId="1416"/>
    <tableColumn id="14" xr3:uid="{28C3DE23-A40F-42FD-9BED-2CB4EF12CD03}" name="4" dataDxfId="1415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W8:CX247" totalsRowShown="0">
  <autoFilter ref="BW8:CX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1414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1413"/>
    <tableColumn id="13" xr3:uid="{2D7990E4-A896-4572-9D14-3FF5B35B7400}" name="IND_Tardanza Tiempo" dataDxfId="1412"/>
    <tableColumn id="14" xr3:uid="{0709BCC0-721A-4783-8476-818F0240D126}" name="IND_Tiempo Manual" dataDxfId="1411"/>
    <tableColumn id="15" xr3:uid="{CB205A1D-4524-4C50-9DC3-BDBB92D67A0E}" name="IND_Tiempo Discador" dataDxfId="1410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1409"/>
    <tableColumn id="22" xr3:uid="{63C5C944-18A2-4B99-B231-BCB43D95719E}" name="IND_PDP"/>
    <tableColumn id="23" xr3:uid="{5E955A18-24FE-4493-B2DE-F47259904D65}" name="IND_Cierre" dataDxfId="1408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1407"/>
    <tableColumn id="29" xr3:uid="{891E1417-CEC1-4367-9EEA-4002ED580706}" name="IND_Condonacion" dataDxfId="1406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7" tableType="queryTable" totalsRowShown="0">
  <autoFilter ref="A1:J587" xr:uid="{D00BB622-375D-40B1-BDB9-BF21F38BF1B6}"/>
  <tableColumns count="10">
    <tableColumn id="1" xr3:uid="{74DC8A6E-5A2D-484F-A76B-6E9216604DDA}" uniqueName="1" name="FECHA" queryTableFieldId="1" dataDxfId="32"/>
    <tableColumn id="2" xr3:uid="{4CE5A949-AEFE-46EE-A6C7-63B5F40645ED}" uniqueName="2" name="ASESOR" queryTableFieldId="2" dataDxfId="31"/>
    <tableColumn id="3" xr3:uid="{FC855FAD-67D1-4191-8099-B240DE5A7E19}" uniqueName="3" name="DNI" queryTableFieldId="3"/>
    <tableColumn id="4" xr3:uid="{B28762A1-8785-4BA1-B48A-2105A7540479}" uniqueName="4" name="EQUIPO" queryTableFieldId="4" dataDxfId="30"/>
    <tableColumn id="5" xr3:uid="{4F3B4D22-3444-4707-91B7-A75F49F6498B}" uniqueName="5" name="CONDICION" queryTableFieldId="5" dataDxfId="29"/>
    <tableColumn id="6" xr3:uid="{8D887E6F-5C9F-49FF-A6D9-8DCCAC8D9020}" uniqueName="6" name="TIPO" queryTableFieldId="6" dataDxfId="28"/>
    <tableColumn id="7" xr3:uid="{36632EEE-E592-453A-A97A-3195965F4742}" uniqueName="7" name="FECHA DE INGRESO" queryTableFieldId="7" dataDxfId="27"/>
    <tableColumn id="8" xr3:uid="{D33CB618-ED5B-4D3C-80A3-516C71713539}" uniqueName="8" name="MESES ANTIGÜEDAD" queryTableFieldId="8"/>
    <tableColumn id="9" xr3:uid="{705D9621-0524-4854-8C27-BF2096F130C6}" uniqueName="9" name="SEGMENTO" queryTableFieldId="9" dataDxfId="26"/>
    <tableColumn id="10" xr3:uid="{EA137E28-70F4-408B-9000-9FD7EB104A9B}" uniqueName="10" name="FECHA DE CESE" queryTableFieldId="10" dataDxfId="25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24" headerRowBorderDxfId="23" tableBorderDxfId="22" totalsRowBorderDxfId="21">
  <autoFilter ref="A1:G214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5">
        <v>45399</v>
      </c>
      <c r="J8" s="55" t="s">
        <v>501</v>
      </c>
      <c r="K8" s="55"/>
      <c r="L8" s="55"/>
      <c r="M8" s="38" t="s">
        <v>87</v>
      </c>
      <c r="N8" s="15" t="s">
        <v>1137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5">
        <v>44461</v>
      </c>
      <c r="J9" s="55" t="s">
        <v>501</v>
      </c>
      <c r="K9" s="55"/>
      <c r="L9" s="55"/>
      <c r="M9">
        <f>DATA_NOVIEMBRE_2024[[#This Row],[RECUPERO]]/DATA_NOVIEMBRE_2024[[#This Row],[META]]</f>
        <v>0.87370588235294122</v>
      </c>
      <c r="N9" s="5">
        <f>6-ROUNDUP(_xlfn.RANK.EQ(DATA_NOVIEMBRE_2024[[#This Row],[AL_AC]],DATA_NOVIEMBRE_2024[AL_AC],0)/(COUNTA(DATA_NOVIEMBRE_2024[AL_AC])/5),0)</f>
        <v>5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5">
        <v>44811</v>
      </c>
      <c r="J10" s="55" t="s">
        <v>501</v>
      </c>
      <c r="K10" s="55"/>
      <c r="L10" s="55"/>
      <c r="M10">
        <f>DATA_NOVIEMBRE_2024[[#This Row],[RECUPERO]]/DATA_NOVIEMBRE_2024[[#This Row],[META]]</f>
        <v>0.80384615384615388</v>
      </c>
      <c r="N10" s="5">
        <f>6-ROUNDUP(_xlfn.RANK.EQ(DATA_NOVIEMBRE_2024[[#This Row],[AL_AC]],DATA_NOVIEMBRE_2024[AL_AC],0)/(COUNTA(DATA_NOVIEMBRE_2024[AL_AC])/5),0)</f>
        <v>4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5">
        <v>44811</v>
      </c>
      <c r="J11" s="55" t="s">
        <v>501</v>
      </c>
      <c r="K11" s="55"/>
      <c r="L11" s="55"/>
      <c r="M11">
        <f>DATA_NOVIEMBRE_2024[[#This Row],[RECUPERO]]/DATA_NOVIEMBRE_2024[[#This Row],[META]]</f>
        <v>0.55379999999999996</v>
      </c>
      <c r="N11" s="5">
        <f>6-ROUNDUP(_xlfn.RANK.EQ(DATA_NOVIEMBRE_2024[[#This Row],[AL_AC]],DATA_NOVIEMBRE_2024[AL_AC],0)/(COUNTA(DATA_NOVIEMBRE_2024[AL_AC])/5),0)</f>
        <v>3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5">
        <v>45133</v>
      </c>
      <c r="J12" s="55" t="s">
        <v>501</v>
      </c>
      <c r="K12" s="55"/>
      <c r="L12" s="55"/>
      <c r="M12">
        <f>DATA_NOVIEMBRE_2024[[#This Row],[RECUPERO]]/DATA_NOVIEMBRE_2024[[#This Row],[META]]</f>
        <v>0.30360294117647058</v>
      </c>
      <c r="N12" s="5">
        <f>6-ROUNDUP(_xlfn.RANK.EQ(DATA_NOVIEMBRE_2024[[#This Row],[AL_AC]],DATA_NOVIEMBRE_2024[AL_AC],0)/(COUNTA(DATA_NOVIEMBRE_2024[AL_AC])/5),0)</f>
        <v>2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5">
        <v>44357</v>
      </c>
      <c r="J13" s="55" t="s">
        <v>501</v>
      </c>
      <c r="K13" s="55"/>
      <c r="L13" s="55"/>
      <c r="M13">
        <f>DATA_NOVIEMBRE_2024[[#This Row],[RECUPERO]]/DATA_NOVIEMBRE_2024[[#This Row],[META]]</f>
        <v>0.86076923076923073</v>
      </c>
      <c r="N13" s="5">
        <f>6-ROUNDUP(_xlfn.RANK.EQ(DATA_NOVIEMBRE_2024[[#This Row],[AL_AC]],DATA_NOVIEMBRE_2024[AL_AC],0)/(COUNTA(DATA_NOVIEMBRE_2024[AL_AC])/5),0)</f>
        <v>4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5">
        <v>44673</v>
      </c>
      <c r="J14" s="55" t="s">
        <v>501</v>
      </c>
      <c r="K14" s="55"/>
      <c r="L14" s="55"/>
      <c r="M14">
        <f>DATA_NOVIEMBRE_2024[[#This Row],[RECUPERO]]/DATA_NOVIEMBRE_2024[[#This Row],[META]]</f>
        <v>0.16473913043478261</v>
      </c>
      <c r="N14" s="5">
        <f>6-ROUNDUP(_xlfn.RANK.EQ(DATA_NOVIEMBRE_2024[[#This Row],[AL_AC]],DATA_NOVIEMBRE_2024[AL_AC],0)/(COUNTA(DATA_NOVIEMBRE_2024[AL_AC])/5),0)</f>
        <v>1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5">
        <v>44909</v>
      </c>
      <c r="J15" s="55" t="s">
        <v>501</v>
      </c>
      <c r="K15" s="55"/>
      <c r="L15" s="55"/>
      <c r="M15">
        <f>DATA_NOVIEMBRE_2024[[#This Row],[RECUPERO]]/DATA_NOVIEMBRE_2024[[#This Row],[META]]</f>
        <v>0.91864705882352937</v>
      </c>
      <c r="N15" s="5">
        <f>6-ROUNDUP(_xlfn.RANK.EQ(DATA_NOVIEMBRE_2024[[#This Row],[AL_AC]],DATA_NOVIEMBRE_2024[AL_AC],0)/(COUNTA(DATA_NOVIEMBRE_2024[AL_AC])/5),0)</f>
        <v>5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5">
        <v>45285</v>
      </c>
      <c r="J16" s="55" t="s">
        <v>501</v>
      </c>
      <c r="K16" s="55"/>
      <c r="L16" s="55"/>
      <c r="M16">
        <f>DATA_NOVIEMBRE_2024[[#This Row],[RECUPERO]]/DATA_NOVIEMBRE_2024[[#This Row],[META]]</f>
        <v>0.51849999999999996</v>
      </c>
      <c r="N16" s="5">
        <f>6-ROUNDUP(_xlfn.RANK.EQ(DATA_NOVIEMBRE_2024[[#This Row],[AL_AC]],DATA_NOVIEMBRE_2024[AL_AC],0)/(COUNTA(DATA_NOVIEMBRE_2024[AL_AC])/5),0)</f>
        <v>3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5">
        <v>45429</v>
      </c>
      <c r="J17" s="55" t="s">
        <v>501</v>
      </c>
      <c r="K17" s="55"/>
      <c r="L17" s="55"/>
      <c r="M17">
        <f>DATA_NOVIEMBRE_2024[[#This Row],[RECUPERO]]/DATA_NOVIEMBRE_2024[[#This Row],[META]]</f>
        <v>0.58218260869565219</v>
      </c>
      <c r="N17" s="5">
        <f>6-ROUNDUP(_xlfn.RANK.EQ(DATA_NOVIEMBRE_2024[[#This Row],[AL_AC]],DATA_NOVIEMBRE_2024[AL_AC],0)/(COUNTA(DATA_NOVIEMBRE_2024[AL_AC])/5),0)</f>
        <v>4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5">
        <v>45506</v>
      </c>
      <c r="J18" s="55" t="s">
        <v>501</v>
      </c>
      <c r="K18" s="55"/>
      <c r="L18" s="55"/>
      <c r="M18">
        <f>DATA_NOVIEMBRE_2024[[#This Row],[RECUPERO]]/DATA_NOVIEMBRE_2024[[#This Row],[META]]</f>
        <v>0.59611764705882353</v>
      </c>
      <c r="N18" s="5">
        <f>6-ROUNDUP(_xlfn.RANK.EQ(DATA_NOVIEMBRE_2024[[#This Row],[AL_AC]],DATA_NOVIEMBRE_2024[AL_AC],0)/(COUNTA(DATA_NOVIEMBRE_2024[AL_AC])/5),0)</f>
        <v>4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5">
        <v>45299</v>
      </c>
      <c r="J19" s="55" t="s">
        <v>501</v>
      </c>
      <c r="K19" s="55"/>
      <c r="L19" s="55"/>
      <c r="M19">
        <f>DATA_NOVIEMBRE_2024[[#This Row],[RECUPERO]]/DATA_NOVIEMBRE_2024[[#This Row],[META]]</f>
        <v>0.86982222222222227</v>
      </c>
      <c r="N19" s="5">
        <f>6-ROUNDUP(_xlfn.RANK.EQ(DATA_NOVIEMBRE_2024[[#This Row],[AL_AC]],DATA_NOVIEMBRE_2024[AL_AC],0)/(COUNTA(DATA_NOVIEMBRE_2024[AL_AC])/5),0)</f>
        <v>5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5">
        <v>45334</v>
      </c>
      <c r="J20" s="55" t="s">
        <v>501</v>
      </c>
      <c r="K20" s="55"/>
      <c r="L20" s="55"/>
      <c r="M20">
        <f>DATA_NOVIEMBRE_2024[[#This Row],[RECUPERO]]/DATA_NOVIEMBRE_2024[[#This Row],[META]]</f>
        <v>0.77631111111111106</v>
      </c>
      <c r="N20" s="5">
        <f>6-ROUNDUP(_xlfn.RANK.EQ(DATA_NOVIEMBRE_2024[[#This Row],[AL_AC]],DATA_NOVIEMBRE_2024[AL_AC],0)/(COUNTA(DATA_NOVIEMBRE_2024[AL_AC])/5),0)</f>
        <v>4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5">
        <v>44657</v>
      </c>
      <c r="J21" s="55" t="s">
        <v>501</v>
      </c>
      <c r="K21" s="55"/>
      <c r="L21" s="55"/>
      <c r="M21">
        <f>DATA_NOVIEMBRE_2024[[#This Row],[RECUPERO]]/DATA_NOVIEMBRE_2024[[#This Row],[META]]</f>
        <v>0.93692307692307697</v>
      </c>
      <c r="N21" s="5">
        <f>6-ROUNDUP(_xlfn.RANK.EQ(DATA_NOVIEMBRE_2024[[#This Row],[AL_AC]],DATA_NOVIEMBRE_2024[AL_AC],0)/(COUNTA(DATA_NOVIEMBRE_2024[AL_AC])/5),0)</f>
        <v>5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5">
        <v>45334</v>
      </c>
      <c r="J22" s="55" t="s">
        <v>501</v>
      </c>
      <c r="K22" s="55"/>
      <c r="L22" s="55"/>
      <c r="M22">
        <f>DATA_NOVIEMBRE_2024[[#This Row],[RECUPERO]]/DATA_NOVIEMBRE_2024[[#This Row],[META]]</f>
        <v>0.87158823529411766</v>
      </c>
      <c r="N22" s="5">
        <f>6-ROUNDUP(_xlfn.RANK.EQ(DATA_NOVIEMBRE_2024[[#This Row],[AL_AC]],DATA_NOVIEMBRE_2024[AL_AC],0)/(COUNTA(DATA_NOVIEMBRE_2024[AL_AC])/5),0)</f>
        <v>5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5">
        <v>44870</v>
      </c>
      <c r="J23" s="55" t="s">
        <v>501</v>
      </c>
      <c r="K23" s="55"/>
      <c r="L23" s="55"/>
      <c r="M23">
        <f>DATA_NOVIEMBRE_2024[[#This Row],[RECUPERO]]/DATA_NOVIEMBRE_2024[[#This Row],[META]]</f>
        <v>0.41421739130434782</v>
      </c>
      <c r="N23" s="5">
        <f>6-ROUNDUP(_xlfn.RANK.EQ(DATA_NOVIEMBRE_2024[[#This Row],[AL_AC]],DATA_NOVIEMBRE_2024[AL_AC],0)/(COUNTA(DATA_NOVIEMBRE_2024[AL_AC])/5),0)</f>
        <v>2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5">
        <v>44811</v>
      </c>
      <c r="J24" s="55" t="s">
        <v>501</v>
      </c>
      <c r="K24" s="55"/>
      <c r="L24" s="55"/>
      <c r="M24">
        <f>DATA_NOVIEMBRE_2024[[#This Row],[RECUPERO]]/DATA_NOVIEMBRE_2024[[#This Row],[META]]</f>
        <v>0.22120588235294117</v>
      </c>
      <c r="N24" s="5">
        <f>6-ROUNDUP(_xlfn.RANK.EQ(DATA_NOVIEMBRE_2024[[#This Row],[AL_AC]],DATA_NOVIEMBRE_2024[AL_AC],0)/(COUNTA(DATA_NOVIEMBRE_2024[AL_AC])/5),0)</f>
        <v>2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5">
        <v>45530</v>
      </c>
      <c r="J25" s="55" t="s">
        <v>501</v>
      </c>
      <c r="K25" s="55"/>
      <c r="L25" s="55"/>
      <c r="M25">
        <f>DATA_NOVIEMBRE_2024[[#This Row],[RECUPERO]]/DATA_NOVIEMBRE_2024[[#This Row],[META]]</f>
        <v>1.1996029411764706</v>
      </c>
      <c r="N25" s="5">
        <f>6-ROUNDUP(_xlfn.RANK.EQ(DATA_NOVIEMBRE_2024[[#This Row],[AL_AC]],DATA_NOVIEMBRE_2024[AL_AC],0)/(COUNTA(DATA_NOVIEMBRE_2024[AL_AC])/5),0)</f>
        <v>5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5">
        <v>45449</v>
      </c>
      <c r="J26" s="55" t="s">
        <v>501</v>
      </c>
      <c r="K26" s="55"/>
      <c r="L26" s="55"/>
      <c r="M26">
        <f>DATA_NOVIEMBRE_2024[[#This Row],[RECUPERO]]/DATA_NOVIEMBRE_2024[[#This Row],[META]]</f>
        <v>0.55900000000000005</v>
      </c>
      <c r="N26" s="5">
        <f>6-ROUNDUP(_xlfn.RANK.EQ(DATA_NOVIEMBRE_2024[[#This Row],[AL_AC]],DATA_NOVIEMBRE_2024[AL_AC],0)/(COUNTA(DATA_NOVIEMBRE_2024[AL_AC])/5),0)</f>
        <v>3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5">
        <v>45423</v>
      </c>
      <c r="J27" s="55" t="s">
        <v>501</v>
      </c>
      <c r="K27" s="55"/>
      <c r="L27" s="55"/>
      <c r="M27">
        <f>DATA_NOVIEMBRE_2024[[#This Row],[RECUPERO]]/DATA_NOVIEMBRE_2024[[#This Row],[META]]</f>
        <v>0.17148529411764707</v>
      </c>
      <c r="N27" s="5">
        <f>6-ROUNDUP(_xlfn.RANK.EQ(DATA_NOVIEMBRE_2024[[#This Row],[AL_AC]],DATA_NOVIEMBRE_2024[AL_AC],0)/(COUNTA(DATA_NOVIEMBRE_2024[AL_AC])/5),0)</f>
        <v>1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5">
        <v>45721</v>
      </c>
      <c r="J28" s="55" t="s">
        <v>501</v>
      </c>
      <c r="K28" s="55"/>
      <c r="L28" s="55"/>
      <c r="M28">
        <f>DATA_NOVIEMBRE_2024[[#This Row],[RECUPERO]]/DATA_NOVIEMBRE_2024[[#This Row],[META]]</f>
        <v>0.33600000000000002</v>
      </c>
      <c r="N28" s="5">
        <f>6-ROUNDUP(_xlfn.RANK.EQ(DATA_NOVIEMBRE_2024[[#This Row],[AL_AC]],DATA_NOVIEMBRE_2024[AL_AC],0)/(COUNTA(DATA_NOVIEMBRE_2024[AL_AC])/5),0)</f>
        <v>2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5">
        <v>45399</v>
      </c>
      <c r="J29" s="55" t="s">
        <v>501</v>
      </c>
      <c r="K29" s="55"/>
      <c r="L29" s="55"/>
      <c r="M29">
        <f>DATA_NOVIEMBRE_2024[[#This Row],[RECUPERO]]/DATA_NOVIEMBRE_2024[[#This Row],[META]]</f>
        <v>0.70473200000000003</v>
      </c>
      <c r="N29" s="5">
        <f>6-ROUNDUP(_xlfn.RANK.EQ(DATA_NOVIEMBRE_2024[[#This Row],[AL_AC]],DATA_NOVIEMBRE_2024[AL_AC],0)/(COUNTA(DATA_NOVIEMBRE_2024[AL_AC])/5),0)</f>
        <v>4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5">
        <v>44937</v>
      </c>
      <c r="J30" s="55" t="s">
        <v>501</v>
      </c>
      <c r="K30" s="55"/>
      <c r="L30" s="55"/>
      <c r="M30">
        <f>DATA_NOVIEMBRE_2024[[#This Row],[RECUPERO]]/DATA_NOVIEMBRE_2024[[#This Row],[META]]</f>
        <v>0.47957352941176473</v>
      </c>
      <c r="N30" s="5">
        <f>6-ROUNDUP(_xlfn.RANK.EQ(DATA_NOVIEMBRE_2024[[#This Row],[AL_AC]],DATA_NOVIEMBRE_2024[AL_AC],0)/(COUNTA(DATA_NOVIEMBRE_2024[AL_AC])/5),0)</f>
        <v>3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5">
        <v>45590</v>
      </c>
      <c r="J31" s="55" t="s">
        <v>501</v>
      </c>
      <c r="K31" s="55"/>
      <c r="L31" s="55"/>
      <c r="M31">
        <f>DATA_NOVIEMBRE_2024[[#This Row],[RECUPERO]]/DATA_NOVIEMBRE_2024[[#This Row],[META]]</f>
        <v>0.54521739130434788</v>
      </c>
      <c r="N31" s="5">
        <f>6-ROUNDUP(_xlfn.RANK.EQ(DATA_NOVIEMBRE_2024[[#This Row],[AL_AC]],DATA_NOVIEMBRE_2024[AL_AC],0)/(COUNTA(DATA_NOVIEMBRE_2024[AL_AC])/5),0)</f>
        <v>3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5">
        <v>42814</v>
      </c>
      <c r="J32" s="55" t="s">
        <v>501</v>
      </c>
      <c r="K32" s="55"/>
      <c r="L32" s="55"/>
      <c r="M32">
        <f>DATA_NOVIEMBRE_2024[[#This Row],[RECUPERO]]/DATA_NOVIEMBRE_2024[[#This Row],[META]]</f>
        <v>1.4852941176470588E-2</v>
      </c>
      <c r="N32" s="5">
        <f>6-ROUNDUP(_xlfn.RANK.EQ(DATA_NOVIEMBRE_2024[[#This Row],[AL_AC]],DATA_NOVIEMBRE_2024[AL_AC],0)/(COUNTA(DATA_NOVIEMBRE_2024[AL_AC])/5),0)</f>
        <v>1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5">
        <v>44259</v>
      </c>
      <c r="J33" s="55" t="s">
        <v>501</v>
      </c>
      <c r="K33" s="55"/>
      <c r="L33" s="55"/>
      <c r="M33">
        <f>DATA_NOVIEMBRE_2024[[#This Row],[RECUPERO]]/DATA_NOVIEMBRE_2024[[#This Row],[META]]</f>
        <v>0.20961538461538462</v>
      </c>
      <c r="N33" s="5">
        <f>6-ROUNDUP(_xlfn.RANK.EQ(DATA_NOVIEMBRE_2024[[#This Row],[AL_AC]],DATA_NOVIEMBRE_2024[AL_AC],0)/(COUNTA(DATA_NOVIEMBRE_2024[AL_AC])/5),0)</f>
        <v>1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5">
        <v>45082</v>
      </c>
      <c r="J34" s="55" t="s">
        <v>501</v>
      </c>
      <c r="K34" s="55"/>
      <c r="L34" s="55"/>
      <c r="M34">
        <f>DATA_NOVIEMBRE_2024[[#This Row],[RECUPERO]]/DATA_NOVIEMBRE_2024[[#This Row],[META]]</f>
        <v>0.33500000000000002</v>
      </c>
      <c r="N34" s="5">
        <f>6-ROUNDUP(_xlfn.RANK.EQ(DATA_NOVIEMBRE_2024[[#This Row],[AL_AC]],DATA_NOVIEMBRE_2024[AL_AC],0)/(COUNTA(DATA_NOVIEMBRE_2024[AL_AC])/5),0)</f>
        <v>2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5">
        <v>45075</v>
      </c>
      <c r="J35" s="55" t="s">
        <v>501</v>
      </c>
      <c r="K35" s="55"/>
      <c r="L35" s="55"/>
      <c r="M35">
        <f>DATA_NOVIEMBRE_2024[[#This Row],[RECUPERO]]/DATA_NOVIEMBRE_2024[[#This Row],[META]]</f>
        <v>0.24</v>
      </c>
      <c r="N35" s="5">
        <f>6-ROUNDUP(_xlfn.RANK.EQ(DATA_NOVIEMBRE_2024[[#This Row],[AL_AC]],DATA_NOVIEMBRE_2024[AL_AC],0)/(COUNTA(DATA_NOVIEMBRE_2024[AL_AC])/5),0)</f>
        <v>2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5">
        <v>45512</v>
      </c>
      <c r="J36" s="55" t="s">
        <v>501</v>
      </c>
      <c r="K36" s="55"/>
      <c r="L36" s="55"/>
      <c r="M36">
        <f>DATA_NOVIEMBRE_2024[[#This Row],[RECUPERO]]/DATA_NOVIEMBRE_2024[[#This Row],[META]]</f>
        <v>1.1764705882352941E-2</v>
      </c>
      <c r="N36" s="5">
        <f>6-ROUNDUP(_xlfn.RANK.EQ(DATA_NOVIEMBRE_2024[[#This Row],[AL_AC]],DATA_NOVIEMBRE_2024[AL_AC],0)/(COUNTA(DATA_NOVIEMBRE_2024[AL_AC])/5),0)</f>
        <v>1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5">
        <v>45021</v>
      </c>
      <c r="J37" s="55" t="s">
        <v>501</v>
      </c>
      <c r="K37" s="55"/>
      <c r="L37" s="55"/>
      <c r="M37">
        <f>DATA_NOVIEMBRE_2024[[#This Row],[RECUPERO]]/DATA_NOVIEMBRE_2024[[#This Row],[META]]</f>
        <v>0.46134782608695651</v>
      </c>
      <c r="N37" s="5">
        <f>6-ROUNDUP(_xlfn.RANK.EQ(DATA_NOVIEMBRE_2024[[#This Row],[AL_AC]],DATA_NOVIEMBRE_2024[AL_AC],0)/(COUNTA(DATA_NOVIEMBRE_2024[AL_AC])/5),0)</f>
        <v>3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5">
        <v>45142</v>
      </c>
      <c r="J38" s="55" t="s">
        <v>501</v>
      </c>
      <c r="K38" s="55"/>
      <c r="L38" s="55"/>
      <c r="M38">
        <f>DATA_NOVIEMBRE_2024[[#This Row],[RECUPERO]]/DATA_NOVIEMBRE_2024[[#This Row],[META]]</f>
        <v>0.54088235294117648</v>
      </c>
      <c r="N38" s="5">
        <f>6-ROUNDUP(_xlfn.RANK.EQ(DATA_NOVIEMBRE_2024[[#This Row],[AL_AC]],DATA_NOVIEMBRE_2024[AL_AC],0)/(COUNTA(DATA_NOVIEMBRE_2024[AL_AC])/5),0)</f>
        <v>3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5">
        <v>43132</v>
      </c>
      <c r="J39" s="55" t="s">
        <v>501</v>
      </c>
      <c r="K39" s="55"/>
      <c r="L39" s="55"/>
      <c r="M39">
        <f>DATA_NOVIEMBRE_2024[[#This Row],[RECUPERO]]/DATA_NOVIEMBRE_2024[[#This Row],[META]]</f>
        <v>0.70347826086956522</v>
      </c>
      <c r="N39" s="5">
        <f>6-ROUNDUP(_xlfn.RANK.EQ(DATA_NOVIEMBRE_2024[[#This Row],[AL_AC]],DATA_NOVIEMBRE_2024[AL_AC],0)/(COUNTA(DATA_NOVIEMBRE_2024[AL_AC])/5),0)</f>
        <v>4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5">
        <v>44748</v>
      </c>
      <c r="J40" s="55" t="s">
        <v>501</v>
      </c>
      <c r="K40" s="55"/>
      <c r="L40" s="55"/>
      <c r="M40">
        <f>DATA_NOVIEMBRE_2024[[#This Row],[RECUPERO]]/DATA_NOVIEMBRE_2024[[#This Row],[META]]</f>
        <v>0.82323529411764707</v>
      </c>
      <c r="N40" s="5">
        <f>6-ROUNDUP(_xlfn.RANK.EQ(DATA_NOVIEMBRE_2024[[#This Row],[AL_AC]],DATA_NOVIEMBRE_2024[AL_AC],0)/(COUNTA(DATA_NOVIEMBRE_2024[AL_AC])/5),0)</f>
        <v>4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5">
        <v>44840</v>
      </c>
      <c r="J41" s="55" t="s">
        <v>501</v>
      </c>
      <c r="K41" s="55"/>
      <c r="L41" s="55"/>
      <c r="M41">
        <f>DATA_NOVIEMBRE_2024[[#This Row],[RECUPERO]]/DATA_NOVIEMBRE_2024[[#This Row],[META]]</f>
        <v>0.30161764705882355</v>
      </c>
      <c r="N41" s="5">
        <f>6-ROUNDUP(_xlfn.RANK.EQ(DATA_NOVIEMBRE_2024[[#This Row],[AL_AC]],DATA_NOVIEMBRE_2024[AL_AC],0)/(COUNTA(DATA_NOVIEMBRE_2024[AL_AC])/5),0)</f>
        <v>2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5">
        <v>44748</v>
      </c>
      <c r="J42" s="55" t="s">
        <v>501</v>
      </c>
      <c r="K42" s="55"/>
      <c r="L42" s="55"/>
      <c r="M42">
        <f>DATA_NOVIEMBRE_2024[[#This Row],[RECUPERO]]/DATA_NOVIEMBRE_2024[[#This Row],[META]]</f>
        <v>2.2222222222222223E-2</v>
      </c>
      <c r="N42" s="5">
        <f>6-ROUNDUP(_xlfn.RANK.EQ(DATA_NOVIEMBRE_2024[[#This Row],[AL_AC]],DATA_NOVIEMBRE_2024[AL_AC],0)/(COUNTA(DATA_NOVIEMBRE_2024[AL_AC])/5),0)</f>
        <v>1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5">
        <v>45344</v>
      </c>
      <c r="J43" s="55" t="s">
        <v>501</v>
      </c>
      <c r="K43" s="55"/>
      <c r="L43" s="55"/>
      <c r="M43">
        <f>DATA_NOVIEMBRE_2024[[#This Row],[RECUPERO]]/DATA_NOVIEMBRE_2024[[#This Row],[META]]</f>
        <v>0.50470588235294123</v>
      </c>
      <c r="N43" s="5">
        <f>6-ROUNDUP(_xlfn.RANK.EQ(DATA_NOVIEMBRE_2024[[#This Row],[AL_AC]],DATA_NOVIEMBRE_2024[AL_AC],0)/(COUNTA(DATA_NOVIEMBRE_2024[AL_AC])/5),0)</f>
        <v>3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5">
        <v>45523</v>
      </c>
      <c r="J44" s="55" t="s">
        <v>501</v>
      </c>
      <c r="K44" s="55"/>
      <c r="L44" s="55"/>
      <c r="M44">
        <f>DATA_NOVIEMBRE_2024[[#This Row],[RECUPERO]]/DATA_NOVIEMBRE_2024[[#This Row],[META]]</f>
        <v>9.5514705882352946E-2</v>
      </c>
      <c r="N44" s="5">
        <f>6-ROUNDUP(_xlfn.RANK.EQ(DATA_NOVIEMBRE_2024[[#This Row],[AL_AC]],DATA_NOVIEMBRE_2024[AL_AC],0)/(COUNTA(DATA_NOVIEMBRE_2024[AL_AC])/5),0)</f>
        <v>1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5">
        <v>44869</v>
      </c>
      <c r="J45" s="55" t="s">
        <v>501</v>
      </c>
      <c r="K45" s="55"/>
      <c r="L45" s="55"/>
      <c r="M45">
        <f>DATA_NOVIEMBRE_2024[[#This Row],[RECUPERO]]/DATA_NOVIEMBRE_2024[[#This Row],[META]]</f>
        <v>0.49526666666666669</v>
      </c>
      <c r="N45" s="5">
        <f>6-ROUNDUP(_xlfn.RANK.EQ(DATA_NOVIEMBRE_2024[[#This Row],[AL_AC]],DATA_NOVIEMBRE_2024[AL_AC],0)/(COUNTA(DATA_NOVIEMBRE_2024[AL_AC])/5),0)</f>
        <v>3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5">
        <v>45131</v>
      </c>
      <c r="J46" s="55" t="s">
        <v>501</v>
      </c>
      <c r="K46" s="55"/>
      <c r="L46" s="55"/>
      <c r="M46">
        <f>DATA_NOVIEMBRE_2024[[#This Row],[RECUPERO]]/DATA_NOVIEMBRE_2024[[#This Row],[META]]</f>
        <v>0.95417391304347821</v>
      </c>
      <c r="N46" s="5">
        <f>6-ROUNDUP(_xlfn.RANK.EQ(DATA_NOVIEMBRE_2024[[#This Row],[AL_AC]],DATA_NOVIEMBRE_2024[AL_AC],0)/(COUNTA(DATA_NOVIEMBRE_2024[AL_AC])/5),0)</f>
        <v>5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5">
        <v>44111</v>
      </c>
      <c r="J47" s="55" t="s">
        <v>501</v>
      </c>
      <c r="K47" s="55"/>
      <c r="L47" s="55"/>
      <c r="M47">
        <f>DATA_NOVIEMBRE_2024[[#This Row],[RECUPERO]]/DATA_NOVIEMBRE_2024[[#This Row],[META]]</f>
        <v>1.0096956521739131</v>
      </c>
      <c r="N47" s="5">
        <f>6-ROUNDUP(_xlfn.RANK.EQ(DATA_NOVIEMBRE_2024[[#This Row],[AL_AC]],DATA_NOVIEMBRE_2024[AL_AC],0)/(COUNTA(DATA_NOVIEMBRE_2024[AL_AC])/5),0)</f>
        <v>5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5">
        <v>44830</v>
      </c>
      <c r="J48" s="55" t="s">
        <v>501</v>
      </c>
      <c r="K48" s="55"/>
      <c r="L48" s="55"/>
      <c r="M48">
        <f>DATA_NOVIEMBRE_2024[[#This Row],[RECUPERO]]/DATA_NOVIEMBRE_2024[[#This Row],[META]]</f>
        <v>0.50577777777777777</v>
      </c>
      <c r="N48" s="5">
        <f>6-ROUNDUP(_xlfn.RANK.EQ(DATA_NOVIEMBRE_2024[[#This Row],[AL_AC]],DATA_NOVIEMBRE_2024[AL_AC],0)/(COUNTA(DATA_NOVIEMBRE_2024[AL_AC])/5),0)</f>
        <v>3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5">
        <v>45334</v>
      </c>
      <c r="J49" s="55" t="s">
        <v>501</v>
      </c>
      <c r="K49" s="55"/>
      <c r="L49" s="55"/>
      <c r="M49">
        <f>DATA_NOVIEMBRE_2024[[#This Row],[RECUPERO]]/DATA_NOVIEMBRE_2024[[#This Row],[META]]</f>
        <v>0.3155217391304348</v>
      </c>
      <c r="N49" s="5">
        <f>6-ROUNDUP(_xlfn.RANK.EQ(DATA_NOVIEMBRE_2024[[#This Row],[AL_AC]],DATA_NOVIEMBRE_2024[AL_AC],0)/(COUNTA(DATA_NOVIEMBRE_2024[AL_AC])/5),0)</f>
        <v>2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5">
        <v>44687</v>
      </c>
      <c r="J50" s="55" t="s">
        <v>501</v>
      </c>
      <c r="K50" s="55"/>
      <c r="L50" s="55"/>
      <c r="M50">
        <f>DATA_NOVIEMBRE_2024[[#This Row],[RECUPERO]]/DATA_NOVIEMBRE_2024[[#This Row],[META]]</f>
        <v>0.20853333333333332</v>
      </c>
      <c r="N50" s="5">
        <f>6-ROUNDUP(_xlfn.RANK.EQ(DATA_NOVIEMBRE_2024[[#This Row],[AL_AC]],DATA_NOVIEMBRE_2024[AL_AC],0)/(COUNTA(DATA_NOVIEMBRE_2024[AL_AC])/5),0)</f>
        <v>1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5">
        <v>44820</v>
      </c>
      <c r="J51" s="55" t="s">
        <v>501</v>
      </c>
      <c r="K51" s="55"/>
      <c r="L51" s="55"/>
      <c r="M51">
        <f>DATA_NOVIEMBRE_2024[[#This Row],[RECUPERO]]/DATA_NOVIEMBRE_2024[[#This Row],[META]]</f>
        <v>0.54364705882352937</v>
      </c>
      <c r="N51" s="5">
        <f>6-ROUNDUP(_xlfn.RANK.EQ(DATA_NOVIEMBRE_2024[[#This Row],[AL_AC]],DATA_NOVIEMBRE_2024[AL_AC],0)/(COUNTA(DATA_NOVIEMBRE_2024[AL_AC])/5),0)</f>
        <v>3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5">
        <v>44510</v>
      </c>
      <c r="J52" s="55" t="s">
        <v>501</v>
      </c>
      <c r="K52" s="55"/>
      <c r="L52" s="55"/>
      <c r="M52">
        <f>DATA_NOVIEMBRE_2024[[#This Row],[RECUPERO]]/DATA_NOVIEMBRE_2024[[#This Row],[META]]</f>
        <v>0.33324999999999999</v>
      </c>
      <c r="N52" s="5">
        <f>6-ROUNDUP(_xlfn.RANK.EQ(DATA_NOVIEMBRE_2024[[#This Row],[AL_AC]],DATA_NOVIEMBRE_2024[AL_AC],0)/(COUNTA(DATA_NOVIEMBRE_2024[AL_AC])/5),0)</f>
        <v>2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5">
        <v>44888</v>
      </c>
      <c r="J53" s="55" t="s">
        <v>501</v>
      </c>
      <c r="K53" s="55"/>
      <c r="L53" s="55"/>
      <c r="M53">
        <f>DATA_NOVIEMBRE_2024[[#This Row],[RECUPERO]]/DATA_NOVIEMBRE_2024[[#This Row],[META]]</f>
        <v>1.6952720588235295</v>
      </c>
      <c r="N53" s="5">
        <f>6-ROUNDUP(_xlfn.RANK.EQ(DATA_NOVIEMBRE_2024[[#This Row],[AL_AC]],DATA_NOVIEMBRE_2024[AL_AC],0)/(COUNTA(DATA_NOVIEMBRE_2024[AL_AC])/5),0)</f>
        <v>5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5">
        <v>45441</v>
      </c>
      <c r="J54" s="55" t="s">
        <v>501</v>
      </c>
      <c r="M54">
        <f>DATA_NOVIEMBRE_2024[[#This Row],[RECUPERO]]/DATA_NOVIEMBRE_2024[[#This Row],[META]]</f>
        <v>0.95229411764705885</v>
      </c>
      <c r="N54" s="5">
        <f>6-ROUNDUP(_xlfn.RANK.EQ(DATA_NOVIEMBRE_2024[[#This Row],[AL_AC]],DATA_NOVIEMBRE_2024[AL_AC],0)/(COUNTA(DATA_NOVIEMBRE_2024[AL_AC])/5),0)</f>
        <v>5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5">
        <v>44716</v>
      </c>
      <c r="J55" s="55" t="s">
        <v>501</v>
      </c>
      <c r="M55">
        <f>DATA_NOVIEMBRE_2024[[#This Row],[RECUPERO]]/DATA_NOVIEMBRE_2024[[#This Row],[META]]</f>
        <v>0.38311111111111112</v>
      </c>
      <c r="N55" s="5">
        <f>6-ROUNDUP(_xlfn.RANK.EQ(DATA_NOVIEMBRE_2024[[#This Row],[AL_AC]],DATA_NOVIEMBRE_2024[AL_AC],0)/(COUNTA(DATA_NOVIEMBRE_2024[AL_AC])/5),0)</f>
        <v>2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5">
        <v>44716</v>
      </c>
      <c r="J56" s="55" t="s">
        <v>501</v>
      </c>
      <c r="M56">
        <f>DATA_NOVIEMBRE_2024[[#This Row],[RECUPERO]]/DATA_NOVIEMBRE_2024[[#This Row],[META]]</f>
        <v>1.1035384615384616</v>
      </c>
      <c r="N56" s="5">
        <f>6-ROUNDUP(_xlfn.RANK.EQ(DATA_NOVIEMBRE_2024[[#This Row],[AL_AC]],DATA_NOVIEMBRE_2024[AL_AC],0)/(COUNTA(DATA_NOVIEMBRE_2024[AL_AC])/5),0)</f>
        <v>5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5">
        <v>45471</v>
      </c>
      <c r="J57" s="55" t="s">
        <v>501</v>
      </c>
      <c r="M57">
        <f>DATA_NOVIEMBRE_2024[[#This Row],[RECUPERO]]/DATA_NOVIEMBRE_2024[[#This Row],[META]]</f>
        <v>0.88885294117647062</v>
      </c>
      <c r="N57" s="5">
        <f>6-ROUNDUP(_xlfn.RANK.EQ(DATA_NOVIEMBRE_2024[[#This Row],[AL_AC]],DATA_NOVIEMBRE_2024[AL_AC],0)/(COUNTA(DATA_NOVIEMBRE_2024[AL_AC])/5),0)</f>
        <v>5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5">
        <v>44941</v>
      </c>
      <c r="J58" s="55" t="s">
        <v>501</v>
      </c>
      <c r="M58">
        <f>DATA_NOVIEMBRE_2024[[#This Row],[RECUPERO]]/DATA_NOVIEMBRE_2024[[#This Row],[META]]</f>
        <v>0.81971600000000011</v>
      </c>
      <c r="N58" s="5">
        <f>6-ROUNDUP(_xlfn.RANK.EQ(DATA_NOVIEMBRE_2024[[#This Row],[AL_AC]],DATA_NOVIEMBRE_2024[AL_AC],0)/(COUNTA(DATA_NOVIEMBRE_2024[AL_AC])/5),0)</f>
        <v>4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5">
        <v>45334</v>
      </c>
      <c r="J59" s="55" t="s">
        <v>501</v>
      </c>
      <c r="M59">
        <f>DATA_NOVIEMBRE_2024[[#This Row],[RECUPERO]]/DATA_NOVIEMBRE_2024[[#This Row],[META]]</f>
        <v>0.27095652173913043</v>
      </c>
      <c r="N59">
        <f>6-ROUNDUP(_xlfn.RANK.EQ(DATA_NOVIEMBRE_2024[[#This Row],[AL_AC]],DATA_NOVIEMBRE_2024[AL_AC],0)/(COUNTA(DATA_NOVIEMBRE_2024[AL_AC])/5),0)</f>
        <v>2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5">
        <v>44971</v>
      </c>
      <c r="J60" s="55" t="s">
        <v>501</v>
      </c>
      <c r="M60">
        <f>DATA_NOVIEMBRE_2024[[#This Row],[RECUPERO]]/DATA_NOVIEMBRE_2024[[#This Row],[META]]</f>
        <v>0.17066666666666666</v>
      </c>
      <c r="N60">
        <f>6-ROUNDUP(_xlfn.RANK.EQ(DATA_NOVIEMBRE_2024[[#This Row],[AL_AC]],DATA_NOVIEMBRE_2024[AL_AC],0)/(COUNTA(DATA_NOVIEMBRE_2024[AL_AC])/5),0)</f>
        <v>1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5">
        <v>45371</v>
      </c>
      <c r="J61" s="55" t="s">
        <v>501</v>
      </c>
      <c r="M61">
        <f>DATA_NOVIEMBRE_2024[[#This Row],[RECUPERO]]/DATA_NOVIEMBRE_2024[[#This Row],[META]]</f>
        <v>0.9256732352941176</v>
      </c>
      <c r="N61">
        <f>6-ROUNDUP(_xlfn.RANK.EQ(DATA_NOVIEMBRE_2024[[#This Row],[AL_AC]],DATA_NOVIEMBRE_2024[AL_AC],0)/(COUNTA(DATA_NOVIEMBRE_2024[AL_AC])/5),0)</f>
        <v>5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5">
        <v>44470</v>
      </c>
      <c r="J62" s="55" t="s">
        <v>501</v>
      </c>
      <c r="M62">
        <f>DATA_NOVIEMBRE_2024[[#This Row],[RECUPERO]]/DATA_NOVIEMBRE_2024[[#This Row],[META]]</f>
        <v>0.1708695652173913</v>
      </c>
      <c r="N62">
        <f>6-ROUNDUP(_xlfn.RANK.EQ(DATA_NOVIEMBRE_2024[[#This Row],[AL_AC]],DATA_NOVIEMBRE_2024[AL_AC],0)/(COUNTA(DATA_NOVIEMBRE_2024[AL_AC])/5),0)</f>
        <v>1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5">
        <v>45316</v>
      </c>
      <c r="J63" s="55" t="s">
        <v>501</v>
      </c>
      <c r="M63">
        <f>DATA_NOVIEMBRE_2024[[#This Row],[RECUPERO]]/DATA_NOVIEMBRE_2024[[#This Row],[META]]</f>
        <v>0.48009333333333337</v>
      </c>
      <c r="N63">
        <f>6-ROUNDUP(_xlfn.RANK.EQ(DATA_NOVIEMBRE_2024[[#This Row],[AL_AC]],DATA_NOVIEMBRE_2024[AL_AC],0)/(COUNTA(DATA_NOVIEMBRE_2024[AL_AC])/5),0)</f>
        <v>3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5">
        <v>45454</v>
      </c>
      <c r="J64" s="55" t="s">
        <v>501</v>
      </c>
      <c r="M64">
        <f>DATA_NOVIEMBRE_2024[[#This Row],[RECUPERO]]/DATA_NOVIEMBRE_2024[[#This Row],[META]]</f>
        <v>0.25155555555555553</v>
      </c>
      <c r="N64">
        <f>6-ROUNDUP(_xlfn.RANK.EQ(DATA_NOVIEMBRE_2024[[#This Row],[AL_AC]],DATA_NOVIEMBRE_2024[AL_AC],0)/(COUNTA(DATA_NOVIEMBRE_2024[AL_AC])/5),0)</f>
        <v>2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5">
        <v>45544</v>
      </c>
      <c r="J65" s="55" t="s">
        <v>501</v>
      </c>
      <c r="M65">
        <f>DATA_NOVIEMBRE_2024[[#This Row],[RECUPERO]]/DATA_NOVIEMBRE_2024[[#This Row],[META]]</f>
        <v>0.67718250000000002</v>
      </c>
      <c r="N65">
        <f>6-ROUNDUP(_xlfn.RANK.EQ(DATA_NOVIEMBRE_2024[[#This Row],[AL_AC]],DATA_NOVIEMBRE_2024[AL_AC],0)/(COUNTA(DATA_NOVIEMBRE_2024[AL_AC])/5),0)</f>
        <v>4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5">
        <v>45451</v>
      </c>
      <c r="J66" s="55" t="s">
        <v>501</v>
      </c>
      <c r="M66">
        <f>DATA_NOVIEMBRE_2024[[#This Row],[RECUPERO]]/DATA_NOVIEMBRE_2024[[#This Row],[META]]</f>
        <v>0.83320399999999994</v>
      </c>
      <c r="N66">
        <f>6-ROUNDUP(_xlfn.RANK.EQ(DATA_NOVIEMBRE_2024[[#This Row],[AL_AC]],DATA_NOVIEMBRE_2024[AL_AC],0)/(COUNTA(DATA_NOVIEMBRE_2024[AL_AC])/5),0)</f>
        <v>4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5">
        <v>45145</v>
      </c>
      <c r="J67" s="55" t="s">
        <v>501</v>
      </c>
      <c r="M67">
        <f>DATA_NOVIEMBRE_2024[[#This Row],[RECUPERO]]/DATA_NOVIEMBRE_2024[[#This Row],[META]]</f>
        <v>0.65069617647058819</v>
      </c>
      <c r="N67">
        <f>6-ROUNDUP(_xlfn.RANK.EQ(DATA_NOVIEMBRE_2024[[#This Row],[AL_AC]],DATA_NOVIEMBRE_2024[AL_AC],0)/(COUNTA(DATA_NOVIEMBRE_2024[AL_AC])/5),0)</f>
        <v>4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5">
        <v>45399</v>
      </c>
      <c r="J68" s="55" t="s">
        <v>501</v>
      </c>
      <c r="M68">
        <f>DATA_NOVIEMBRE_2024[[#This Row],[RECUPERO]]/DATA_NOVIEMBRE_2024[[#This Row],[META]]</f>
        <v>0.18279999999999999</v>
      </c>
      <c r="N68">
        <f>6-ROUNDUP(_xlfn.RANK.EQ(DATA_NOVIEMBRE_2024[[#This Row],[AL_AC]],DATA_NOVIEMBRE_2024[AL_AC],0)/(COUNTA(DATA_NOVIEMBRE_2024[AL_AC])/5),0)</f>
        <v>1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5">
        <v>44945</v>
      </c>
      <c r="J69" s="55" t="s">
        <v>501</v>
      </c>
      <c r="M69">
        <f>DATA_NOVIEMBRE_2024[[#This Row],[RECUPERO]]/DATA_NOVIEMBRE_2024[[#This Row],[META]]</f>
        <v>0.94137499999999996</v>
      </c>
      <c r="N69">
        <f>6-ROUNDUP(_xlfn.RANK.EQ(DATA_NOVIEMBRE_2024[[#This Row],[AL_AC]],DATA_NOVIEMBRE_2024[AL_AC],0)/(COUNTA(DATA_NOVIEMBRE_2024[AL_AC])/5),0)</f>
        <v>5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5">
        <v>44748</v>
      </c>
      <c r="J70" s="55" t="s">
        <v>501</v>
      </c>
      <c r="M70">
        <f>DATA_NOVIEMBRE_2024[[#This Row],[RECUPERO]]/DATA_NOVIEMBRE_2024[[#This Row],[META]]</f>
        <v>0.11358823529411764</v>
      </c>
      <c r="N70">
        <f>6-ROUNDUP(_xlfn.RANK.EQ(DATA_NOVIEMBRE_2024[[#This Row],[AL_AC]],DATA_NOVIEMBRE_2024[AL_AC],0)/(COUNTA(DATA_NOVIEMBRE_2024[AL_AC])/5),0)</f>
        <v>1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5">
        <v>44706</v>
      </c>
      <c r="J71" s="55" t="s">
        <v>501</v>
      </c>
      <c r="M71">
        <f>DATA_NOVIEMBRE_2024[[#This Row],[RECUPERO]]/DATA_NOVIEMBRE_2024[[#This Row],[META]]</f>
        <v>1.3043478260869565E-2</v>
      </c>
      <c r="N71">
        <f>6-ROUNDUP(_xlfn.RANK.EQ(DATA_NOVIEMBRE_2024[[#This Row],[AL_AC]],DATA_NOVIEMBRE_2024[AL_AC],0)/(COUNTA(DATA_NOVIEMBRE_2024[AL_AC])/5),0)</f>
        <v>1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5">
        <v>44819</v>
      </c>
      <c r="J72" s="55" t="s">
        <v>501</v>
      </c>
      <c r="M72">
        <f>DATA_NOVIEMBRE_2024[[#This Row],[RECUPERO]]/DATA_NOVIEMBRE_2024[[#This Row],[META]]</f>
        <v>0.6711538461538461</v>
      </c>
      <c r="N72">
        <f>6-ROUNDUP(_xlfn.RANK.EQ(DATA_NOVIEMBRE_2024[[#This Row],[AL_AC]],DATA_NOVIEMBRE_2024[AL_AC],0)/(COUNTA(DATA_NOVIEMBRE_2024[AL_AC])/5),0)</f>
        <v>4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>
        <f>6-ROUNDUP(_xlfn.RANK.EQ(DATA_NOVIEMBRE_2024[[#This Row],[AL_AC]],DATA_NOVIEMBRE_2024[AL_AC],0)/(COUNTA(DATA_NOVIEMBRE_2024[AL_AC])/5),0)</f>
        <v>3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>
        <f>6-ROUNDUP(_xlfn.RANK.EQ(DATA_NOVIEMBRE_2024[[#This Row],[AL_AC]],DATA_NOVIEMBRE_2024[AL_AC],0)/(COUNTA(DATA_NOVIEMBRE_2024[AL_AC])/5),0)</f>
        <v>3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>
        <f>6-ROUNDUP(_xlfn.RANK.EQ(DATA_NOVIEMBRE_2024[[#This Row],[AL_AC]],DATA_NOVIEMBRE_2024[AL_AC],0)/(COUNTA(DATA_NOVIEMBRE_2024[AL_AC])/5),0)</f>
        <v>2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>
        <f>6-ROUNDUP(_xlfn.RANK.EQ(DATA_NOVIEMBRE_2024[[#This Row],[AL_AC]],DATA_NOVIEMBRE_2024[AL_AC],0)/(COUNTA(DATA_NOVIEMBRE_2024[AL_AC])/5),0)</f>
        <v>4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>
        <f>6-ROUNDUP(_xlfn.RANK.EQ(DATA_NOVIEMBRE_2024[[#This Row],[AL_AC]],DATA_NOVIEMBRE_2024[AL_AC],0)/(COUNTA(DATA_NOVIEMBRE_2024[AL_AC])/5),0)</f>
        <v>2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>
        <f>6-ROUNDUP(_xlfn.RANK.EQ(DATA_NOVIEMBRE_2024[[#This Row],[AL_AC]],DATA_NOVIEMBRE_2024[AL_AC],0)/(COUNTA(DATA_NOVIEMBRE_2024[AL_AC])/5),0)</f>
        <v>1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3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5">
        <v>45323</v>
      </c>
      <c r="J7" s="55" t="s">
        <v>501</v>
      </c>
      <c r="K7" s="55"/>
      <c r="L7" s="55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5">
        <v>44735</v>
      </c>
      <c r="J8" s="55" t="s">
        <v>501</v>
      </c>
      <c r="K8" s="55"/>
      <c r="L8" s="55"/>
      <c r="M8" s="38" t="s">
        <v>87</v>
      </c>
      <c r="N8" s="15" t="s">
        <v>1137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5">
        <v>45399</v>
      </c>
      <c r="J9" s="55" t="s">
        <v>501</v>
      </c>
      <c r="K9" s="55"/>
      <c r="L9" s="55"/>
      <c r="M9">
        <f>DATA_DICIEMBRE_2024[[#This Row],[RECUPERO]]/DATA_DICIEMBRE_2024[[#This Row],[META]]</f>
        <v>1.575764705882353</v>
      </c>
      <c r="N9" s="5">
        <f>6-ROUNDUP(_xlfn.RANK.EQ(DATA_DICIEMBRE_2024[[#This Row],[AL_AC]],DATA_DICIEMBRE_2024[AL_AC],0)/(COUNTA(DATA_DICIEMBRE_2024[AL_AC])/5),0)</f>
        <v>5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5">
        <v>44461</v>
      </c>
      <c r="J10" s="55" t="s">
        <v>501</v>
      </c>
      <c r="K10" s="55"/>
      <c r="L10" s="55"/>
      <c r="M10">
        <f>DATA_DICIEMBRE_2024[[#This Row],[RECUPERO]]/DATA_DICIEMBRE_2024[[#This Row],[META]]</f>
        <v>0.2862264150943396</v>
      </c>
      <c r="N10" s="5">
        <f>6-ROUNDUP(_xlfn.RANK.EQ(DATA_DICIEMBRE_2024[[#This Row],[AL_AC]],DATA_DICIEMBRE_2024[AL_AC],0)/(COUNTA(DATA_DICIEMBRE_2024[AL_AC])/5),0)</f>
        <v>1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5">
        <v>44811</v>
      </c>
      <c r="J11" s="55" t="s">
        <v>501</v>
      </c>
      <c r="K11" s="55"/>
      <c r="L11" s="55"/>
      <c r="M11">
        <f>DATA_DICIEMBRE_2024[[#This Row],[RECUPERO]]/DATA_DICIEMBRE_2024[[#This Row],[META]]</f>
        <v>0.56975833333333337</v>
      </c>
      <c r="N11" s="5">
        <f>6-ROUNDUP(_xlfn.RANK.EQ(DATA_DICIEMBRE_2024[[#This Row],[AL_AC]],DATA_DICIEMBRE_2024[AL_AC],0)/(COUNTA(DATA_DICIEMBRE_2024[AL_AC])/5),0)</f>
        <v>2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5">
        <v>44811</v>
      </c>
      <c r="J12" s="55" t="s">
        <v>501</v>
      </c>
      <c r="K12" s="55"/>
      <c r="L12" s="55"/>
      <c r="M12">
        <f>DATA_DICIEMBRE_2024[[#This Row],[RECUPERO]]/DATA_DICIEMBRE_2024[[#This Row],[META]]</f>
        <v>0.28751833333333332</v>
      </c>
      <c r="N12" s="5">
        <f>6-ROUNDUP(_xlfn.RANK.EQ(DATA_DICIEMBRE_2024[[#This Row],[AL_AC]],DATA_DICIEMBRE_2024[AL_AC],0)/(COUNTA(DATA_DICIEMBRE_2024[AL_AC])/5),0)</f>
        <v>1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5">
        <v>45133</v>
      </c>
      <c r="J13" s="55" t="s">
        <v>501</v>
      </c>
      <c r="K13" s="55"/>
      <c r="L13" s="55"/>
      <c r="M13">
        <f>DATA_DICIEMBRE_2024[[#This Row],[RECUPERO]]/DATA_DICIEMBRE_2024[[#This Row],[META]]</f>
        <v>1.0976166666666667</v>
      </c>
      <c r="N13" s="5">
        <f>6-ROUNDUP(_xlfn.RANK.EQ(DATA_DICIEMBRE_2024[[#This Row],[AL_AC]],DATA_DICIEMBRE_2024[AL_AC],0)/(COUNTA(DATA_DICIEMBRE_2024[AL_AC])/5),0)</f>
        <v>4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5">
        <v>44357</v>
      </c>
      <c r="J14" s="55" t="s">
        <v>501</v>
      </c>
      <c r="K14" s="55"/>
      <c r="L14" s="55"/>
      <c r="M14">
        <f>DATA_DICIEMBRE_2024[[#This Row],[RECUPERO]]/DATA_DICIEMBRE_2024[[#This Row],[META]]</f>
        <v>0.52317735849056601</v>
      </c>
      <c r="N14" s="5">
        <f>6-ROUNDUP(_xlfn.RANK.EQ(DATA_DICIEMBRE_2024[[#This Row],[AL_AC]],DATA_DICIEMBRE_2024[AL_AC],0)/(COUNTA(DATA_DICIEMBRE_2024[AL_AC])/5),0)</f>
        <v>2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5">
        <v>44673</v>
      </c>
      <c r="J15" s="55" t="s">
        <v>501</v>
      </c>
      <c r="K15" s="55"/>
      <c r="L15" s="55"/>
      <c r="M15">
        <f>DATA_DICIEMBRE_2024[[#This Row],[RECUPERO]]/DATA_DICIEMBRE_2024[[#This Row],[META]]</f>
        <v>0.27293333333333331</v>
      </c>
      <c r="N15" s="5">
        <f>6-ROUNDUP(_xlfn.RANK.EQ(DATA_DICIEMBRE_2024[[#This Row],[AL_AC]],DATA_DICIEMBRE_2024[AL_AC],0)/(COUNTA(DATA_DICIEMBRE_2024[AL_AC])/5),0)</f>
        <v>1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5">
        <v>45304</v>
      </c>
      <c r="J16" s="55" t="s">
        <v>501</v>
      </c>
      <c r="K16" s="55"/>
      <c r="L16" s="55"/>
      <c r="M16">
        <f>DATA_DICIEMBRE_2024[[#This Row],[RECUPERO]]/DATA_DICIEMBRE_2024[[#This Row],[META]]</f>
        <v>1.1364000000000001</v>
      </c>
      <c r="N16" s="5">
        <f>6-ROUNDUP(_xlfn.RANK.EQ(DATA_DICIEMBRE_2024[[#This Row],[AL_AC]],DATA_DICIEMBRE_2024[AL_AC],0)/(COUNTA(DATA_DICIEMBRE_2024[AL_AC])/5),0)</f>
        <v>5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5">
        <v>44909</v>
      </c>
      <c r="J17" s="55" t="s">
        <v>501</v>
      </c>
      <c r="K17" s="55"/>
      <c r="L17" s="55"/>
      <c r="M17">
        <f>DATA_DICIEMBRE_2024[[#This Row],[RECUPERO]]/DATA_DICIEMBRE_2024[[#This Row],[META]]</f>
        <v>0.93742499999999995</v>
      </c>
      <c r="N17" s="5">
        <f>6-ROUNDUP(_xlfn.RANK.EQ(DATA_DICIEMBRE_2024[[#This Row],[AL_AC]],DATA_DICIEMBRE_2024[AL_AC],0)/(COUNTA(DATA_DICIEMBRE_2024[AL_AC])/5),0)</f>
        <v>4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5">
        <v>45285</v>
      </c>
      <c r="J18" s="55" t="s">
        <v>501</v>
      </c>
      <c r="K18" s="55"/>
      <c r="L18" s="55"/>
      <c r="M18">
        <f>DATA_DICIEMBRE_2024[[#This Row],[RECUPERO]]/DATA_DICIEMBRE_2024[[#This Row],[META]]</f>
        <v>1.2284999999999999</v>
      </c>
      <c r="N18" s="5">
        <f>6-ROUNDUP(_xlfn.RANK.EQ(DATA_DICIEMBRE_2024[[#This Row],[AL_AC]],DATA_DICIEMBRE_2024[AL_AC],0)/(COUNTA(DATA_DICIEMBRE_2024[AL_AC])/5),0)</f>
        <v>5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5">
        <v>45429</v>
      </c>
      <c r="J19" s="55" t="s">
        <v>501</v>
      </c>
      <c r="K19" s="55"/>
      <c r="L19" s="55"/>
      <c r="M19">
        <f>DATA_DICIEMBRE_2024[[#This Row],[RECUPERO]]/DATA_DICIEMBRE_2024[[#This Row],[META]]</f>
        <v>0.72552941176470587</v>
      </c>
      <c r="N19" s="5">
        <f>6-ROUNDUP(_xlfn.RANK.EQ(DATA_DICIEMBRE_2024[[#This Row],[AL_AC]],DATA_DICIEMBRE_2024[AL_AC],0)/(COUNTA(DATA_DICIEMBRE_2024[AL_AC])/5),0)</f>
        <v>4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5">
        <v>45506</v>
      </c>
      <c r="J20" s="55" t="s">
        <v>501</v>
      </c>
      <c r="K20" s="55"/>
      <c r="L20" s="55"/>
      <c r="M20">
        <f>DATA_DICIEMBRE_2024[[#This Row],[RECUPERO]]/DATA_DICIEMBRE_2024[[#This Row],[META]]</f>
        <v>1.7095121951219512</v>
      </c>
      <c r="N20" s="5">
        <f>6-ROUNDUP(_xlfn.RANK.EQ(DATA_DICIEMBRE_2024[[#This Row],[AL_AC]],DATA_DICIEMBRE_2024[AL_AC],0)/(COUNTA(DATA_DICIEMBRE_2024[AL_AC])/5),0)</f>
        <v>5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5">
        <v>45299</v>
      </c>
      <c r="J21" s="55" t="s">
        <v>501</v>
      </c>
      <c r="K21" s="55"/>
      <c r="L21" s="55"/>
      <c r="M21">
        <f>DATA_DICIEMBRE_2024[[#This Row],[RECUPERO]]/DATA_DICIEMBRE_2024[[#This Row],[META]]</f>
        <v>0.42409756097560974</v>
      </c>
      <c r="N21" s="5">
        <f>6-ROUNDUP(_xlfn.RANK.EQ(DATA_DICIEMBRE_2024[[#This Row],[AL_AC]],DATA_DICIEMBRE_2024[AL_AC],0)/(COUNTA(DATA_DICIEMBRE_2024[AL_AC])/5),0)</f>
        <v>2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5">
        <v>45334</v>
      </c>
      <c r="J22" s="55" t="s">
        <v>501</v>
      </c>
      <c r="K22" s="55"/>
      <c r="L22" s="55"/>
      <c r="M22">
        <f>DATA_DICIEMBRE_2024[[#This Row],[RECUPERO]]/DATA_DICIEMBRE_2024[[#This Row],[META]]</f>
        <v>0.31662222222222225</v>
      </c>
      <c r="N22" s="5">
        <f>6-ROUNDUP(_xlfn.RANK.EQ(DATA_DICIEMBRE_2024[[#This Row],[AL_AC]],DATA_DICIEMBRE_2024[AL_AC],0)/(COUNTA(DATA_DICIEMBRE_2024[AL_AC])/5),0)</f>
        <v>1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5">
        <v>44657</v>
      </c>
      <c r="J23" s="55" t="s">
        <v>501</v>
      </c>
      <c r="K23" s="55"/>
      <c r="L23" s="55"/>
      <c r="M23">
        <f>DATA_DICIEMBRE_2024[[#This Row],[RECUPERO]]/DATA_DICIEMBRE_2024[[#This Row],[META]]</f>
        <v>0.60910566037735847</v>
      </c>
      <c r="N23" s="5">
        <f>6-ROUNDUP(_xlfn.RANK.EQ(DATA_DICIEMBRE_2024[[#This Row],[AL_AC]],DATA_DICIEMBRE_2024[AL_AC],0)/(COUNTA(DATA_DICIEMBRE_2024[AL_AC])/5),0)</f>
        <v>3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5">
        <v>45334</v>
      </c>
      <c r="J24" s="55" t="s">
        <v>501</v>
      </c>
      <c r="K24" s="55"/>
      <c r="L24" s="55"/>
      <c r="M24">
        <f>DATA_DICIEMBRE_2024[[#This Row],[RECUPERO]]/DATA_DICIEMBRE_2024[[#This Row],[META]]</f>
        <v>0.71788235294117642</v>
      </c>
      <c r="N24" s="5">
        <f>6-ROUNDUP(_xlfn.RANK.EQ(DATA_DICIEMBRE_2024[[#This Row],[AL_AC]],DATA_DICIEMBRE_2024[AL_AC],0)/(COUNTA(DATA_DICIEMBRE_2024[AL_AC])/5),0)</f>
        <v>4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5">
        <v>44870</v>
      </c>
      <c r="J25" s="55" t="s">
        <v>501</v>
      </c>
      <c r="K25" s="55"/>
      <c r="L25" s="55"/>
      <c r="M25">
        <f>DATA_DICIEMBRE_2024[[#This Row],[RECUPERO]]/DATA_DICIEMBRE_2024[[#This Row],[META]]</f>
        <v>0.6428625</v>
      </c>
      <c r="N25" s="5">
        <f>6-ROUNDUP(_xlfn.RANK.EQ(DATA_DICIEMBRE_2024[[#This Row],[AL_AC]],DATA_DICIEMBRE_2024[AL_AC],0)/(COUNTA(DATA_DICIEMBRE_2024[AL_AC])/5),0)</f>
        <v>3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5">
        <v>44811</v>
      </c>
      <c r="J26" s="55" t="s">
        <v>501</v>
      </c>
      <c r="K26" s="55"/>
      <c r="L26" s="55"/>
      <c r="M26">
        <f>DATA_DICIEMBRE_2024[[#This Row],[RECUPERO]]/DATA_DICIEMBRE_2024[[#This Row],[META]]</f>
        <v>0.60911666666666664</v>
      </c>
      <c r="N26" s="5">
        <f>6-ROUNDUP(_xlfn.RANK.EQ(DATA_DICIEMBRE_2024[[#This Row],[AL_AC]],DATA_DICIEMBRE_2024[AL_AC],0)/(COUNTA(DATA_DICIEMBRE_2024[AL_AC])/5),0)</f>
        <v>3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5">
        <v>45530</v>
      </c>
      <c r="J27" s="55" t="s">
        <v>501</v>
      </c>
      <c r="K27" s="55"/>
      <c r="L27" s="55"/>
      <c r="M27">
        <f>DATA_DICIEMBRE_2024[[#This Row],[RECUPERO]]/DATA_DICIEMBRE_2024[[#This Row],[META]]</f>
        <v>1.3900783333333333</v>
      </c>
      <c r="N27" s="5">
        <f>6-ROUNDUP(_xlfn.RANK.EQ(DATA_DICIEMBRE_2024[[#This Row],[AL_AC]],DATA_DICIEMBRE_2024[AL_AC],0)/(COUNTA(DATA_DICIEMBRE_2024[AL_AC])/5),0)</f>
        <v>5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5">
        <v>45423</v>
      </c>
      <c r="J28" s="55" t="s">
        <v>501</v>
      </c>
      <c r="K28" s="55"/>
      <c r="L28" s="55"/>
      <c r="M28">
        <f>DATA_DICIEMBRE_2024[[#This Row],[RECUPERO]]/DATA_DICIEMBRE_2024[[#This Row],[META]]</f>
        <v>0.67764705882352938</v>
      </c>
      <c r="N28" s="5">
        <f>6-ROUNDUP(_xlfn.RANK.EQ(DATA_DICIEMBRE_2024[[#This Row],[AL_AC]],DATA_DICIEMBRE_2024[AL_AC],0)/(COUNTA(DATA_DICIEMBRE_2024[AL_AC])/5),0)</f>
        <v>3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5">
        <v>45721</v>
      </c>
      <c r="J29" s="55" t="s">
        <v>501</v>
      </c>
      <c r="K29" s="55"/>
      <c r="L29" s="55"/>
      <c r="M29">
        <f>DATA_DICIEMBRE_2024[[#This Row],[RECUPERO]]/DATA_DICIEMBRE_2024[[#This Row],[META]]</f>
        <v>7.0000000000000001E-3</v>
      </c>
      <c r="N29" s="5">
        <f>6-ROUNDUP(_xlfn.RANK.EQ(DATA_DICIEMBRE_2024[[#This Row],[AL_AC]],DATA_DICIEMBRE_2024[AL_AC],0)/(COUNTA(DATA_DICIEMBRE_2024[AL_AC])/5),0)</f>
        <v>1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5">
        <v>45399</v>
      </c>
      <c r="J30" s="55" t="s">
        <v>501</v>
      </c>
      <c r="K30" s="55"/>
      <c r="L30" s="55"/>
      <c r="M30">
        <f>DATA_DICIEMBRE_2024[[#This Row],[RECUPERO]]/DATA_DICIEMBRE_2024[[#This Row],[META]]</f>
        <v>0.18888888888888888</v>
      </c>
      <c r="N30" s="5">
        <f>6-ROUNDUP(_xlfn.RANK.EQ(DATA_DICIEMBRE_2024[[#This Row],[AL_AC]],DATA_DICIEMBRE_2024[AL_AC],0)/(COUNTA(DATA_DICIEMBRE_2024[AL_AC])/5),0)</f>
        <v>1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5">
        <v>44937</v>
      </c>
      <c r="J31" s="55" t="s">
        <v>501</v>
      </c>
      <c r="K31" s="55"/>
      <c r="L31" s="55"/>
      <c r="M31">
        <f>DATA_DICIEMBRE_2024[[#This Row],[RECUPERO]]/DATA_DICIEMBRE_2024[[#This Row],[META]]</f>
        <v>0.55355555555555558</v>
      </c>
      <c r="N31" s="5">
        <f>6-ROUNDUP(_xlfn.RANK.EQ(DATA_DICIEMBRE_2024[[#This Row],[AL_AC]],DATA_DICIEMBRE_2024[AL_AC],0)/(COUNTA(DATA_DICIEMBRE_2024[AL_AC])/5),0)</f>
        <v>2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5">
        <v>45590</v>
      </c>
      <c r="J32" s="55" t="s">
        <v>501</v>
      </c>
      <c r="K32" s="55"/>
      <c r="L32" s="55"/>
      <c r="M32">
        <f>DATA_DICIEMBRE_2024[[#This Row],[RECUPERO]]/DATA_DICIEMBRE_2024[[#This Row],[META]]</f>
        <v>1.6476999999999999</v>
      </c>
      <c r="N32" s="5">
        <f>6-ROUNDUP(_xlfn.RANK.EQ(DATA_DICIEMBRE_2024[[#This Row],[AL_AC]],DATA_DICIEMBRE_2024[AL_AC],0)/(COUNTA(DATA_DICIEMBRE_2024[AL_AC])/5),0)</f>
        <v>5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5">
        <v>42814</v>
      </c>
      <c r="J33" s="55" t="s">
        <v>501</v>
      </c>
      <c r="K33" s="55"/>
      <c r="L33" s="55"/>
      <c r="M33">
        <f>DATA_DICIEMBRE_2024[[#This Row],[RECUPERO]]/DATA_DICIEMBRE_2024[[#This Row],[META]]</f>
        <v>0.3836</v>
      </c>
      <c r="N33" s="5">
        <f>6-ROUNDUP(_xlfn.RANK.EQ(DATA_DICIEMBRE_2024[[#This Row],[AL_AC]],DATA_DICIEMBRE_2024[AL_AC],0)/(COUNTA(DATA_DICIEMBRE_2024[AL_AC])/5),0)</f>
        <v>1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5">
        <v>44259</v>
      </c>
      <c r="J34" s="55" t="s">
        <v>501</v>
      </c>
      <c r="K34" s="55"/>
      <c r="L34" s="55"/>
      <c r="M34">
        <f>DATA_DICIEMBRE_2024[[#This Row],[RECUPERO]]/DATA_DICIEMBRE_2024[[#This Row],[META]]</f>
        <v>0.40018867924528301</v>
      </c>
      <c r="N34" s="5">
        <f>6-ROUNDUP(_xlfn.RANK.EQ(DATA_DICIEMBRE_2024[[#This Row],[AL_AC]],DATA_DICIEMBRE_2024[AL_AC],0)/(COUNTA(DATA_DICIEMBRE_2024[AL_AC])/5),0)</f>
        <v>2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5">
        <v>45082</v>
      </c>
      <c r="J35" s="55" t="s">
        <v>501</v>
      </c>
      <c r="K35" s="55"/>
      <c r="L35" s="55"/>
      <c r="M35">
        <f>DATA_DICIEMBRE_2024[[#This Row],[RECUPERO]]/DATA_DICIEMBRE_2024[[#This Row],[META]]</f>
        <v>0.57057735849056601</v>
      </c>
      <c r="N35" s="5">
        <f>6-ROUNDUP(_xlfn.RANK.EQ(DATA_DICIEMBRE_2024[[#This Row],[AL_AC]],DATA_DICIEMBRE_2024[AL_AC],0)/(COUNTA(DATA_DICIEMBRE_2024[AL_AC])/5),0)</f>
        <v>2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5">
        <v>45075</v>
      </c>
      <c r="J36" s="55" t="s">
        <v>501</v>
      </c>
      <c r="K36" s="55"/>
      <c r="L36" s="55"/>
      <c r="M36">
        <f>DATA_DICIEMBRE_2024[[#This Row],[RECUPERO]]/DATA_DICIEMBRE_2024[[#This Row],[META]]</f>
        <v>0.38945283018867927</v>
      </c>
      <c r="N36" s="5">
        <f>6-ROUNDUP(_xlfn.RANK.EQ(DATA_DICIEMBRE_2024[[#This Row],[AL_AC]],DATA_DICIEMBRE_2024[AL_AC],0)/(COUNTA(DATA_DICIEMBRE_2024[AL_AC])/5),0)</f>
        <v>2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5">
        <v>45512</v>
      </c>
      <c r="J37" s="55" t="s">
        <v>501</v>
      </c>
      <c r="K37" s="55"/>
      <c r="L37" s="55"/>
      <c r="M37">
        <f>DATA_DICIEMBRE_2024[[#This Row],[RECUPERO]]/DATA_DICIEMBRE_2024[[#This Row],[META]]</f>
        <v>0.55970588235294116</v>
      </c>
      <c r="N37" s="5">
        <f>6-ROUNDUP(_xlfn.RANK.EQ(DATA_DICIEMBRE_2024[[#This Row],[AL_AC]],DATA_DICIEMBRE_2024[AL_AC],0)/(COUNTA(DATA_DICIEMBRE_2024[AL_AC])/5),0)</f>
        <v>2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5">
        <v>45021</v>
      </c>
      <c r="J38" s="55" t="s">
        <v>501</v>
      </c>
      <c r="K38" s="55"/>
      <c r="L38" s="55"/>
      <c r="M38">
        <f>DATA_DICIEMBRE_2024[[#This Row],[RECUPERO]]/DATA_DICIEMBRE_2024[[#This Row],[META]]</f>
        <v>1.1184888888888889</v>
      </c>
      <c r="N38" s="5">
        <f>6-ROUNDUP(_xlfn.RANK.EQ(DATA_DICIEMBRE_2024[[#This Row],[AL_AC]],DATA_DICIEMBRE_2024[AL_AC],0)/(COUNTA(DATA_DICIEMBRE_2024[AL_AC])/5),0)</f>
        <v>4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5">
        <v>45142</v>
      </c>
      <c r="J39" s="55" t="s">
        <v>501</v>
      </c>
      <c r="K39" s="55"/>
      <c r="L39" s="55"/>
      <c r="M39">
        <f>DATA_DICIEMBRE_2024[[#This Row],[RECUPERO]]/DATA_DICIEMBRE_2024[[#This Row],[META]]</f>
        <v>0.52352941176470591</v>
      </c>
      <c r="N39" s="5">
        <f>6-ROUNDUP(_xlfn.RANK.EQ(DATA_DICIEMBRE_2024[[#This Row],[AL_AC]],DATA_DICIEMBRE_2024[AL_AC],0)/(COUNTA(DATA_DICIEMBRE_2024[AL_AC])/5),0)</f>
        <v>2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5">
        <v>43132</v>
      </c>
      <c r="J40" s="55" t="s">
        <v>501</v>
      </c>
      <c r="K40" s="55"/>
      <c r="L40" s="55"/>
      <c r="M40">
        <f>DATA_DICIEMBRE_2024[[#This Row],[RECUPERO]]/DATA_DICIEMBRE_2024[[#This Row],[META]]</f>
        <v>0.99711111111111106</v>
      </c>
      <c r="N40" s="5">
        <f>6-ROUNDUP(_xlfn.RANK.EQ(DATA_DICIEMBRE_2024[[#This Row],[AL_AC]],DATA_DICIEMBRE_2024[AL_AC],0)/(COUNTA(DATA_DICIEMBRE_2024[AL_AC])/5),0)</f>
        <v>4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5">
        <v>44748</v>
      </c>
      <c r="J41" s="55" t="s">
        <v>501</v>
      </c>
      <c r="K41" s="55"/>
      <c r="L41" s="55"/>
      <c r="M41">
        <f>DATA_DICIEMBRE_2024[[#This Row],[RECUPERO]]/DATA_DICIEMBRE_2024[[#This Row],[META]]</f>
        <v>0.71166666666666667</v>
      </c>
      <c r="N41" s="5">
        <f>6-ROUNDUP(_xlfn.RANK.EQ(DATA_DICIEMBRE_2024[[#This Row],[AL_AC]],DATA_DICIEMBRE_2024[AL_AC],0)/(COUNTA(DATA_DICIEMBRE_2024[AL_AC])/5),0)</f>
        <v>3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5">
        <v>0</v>
      </c>
      <c r="J42" s="55" t="s">
        <v>501</v>
      </c>
      <c r="K42" s="55"/>
      <c r="L42" s="55"/>
      <c r="M42">
        <f>DATA_DICIEMBRE_2024[[#This Row],[RECUPERO]]/DATA_DICIEMBRE_2024[[#This Row],[META]]</f>
        <v>1.3267</v>
      </c>
      <c r="N42" s="5">
        <f>6-ROUNDUP(_xlfn.RANK.EQ(DATA_DICIEMBRE_2024[[#This Row],[AL_AC]],DATA_DICIEMBRE_2024[AL_AC],0)/(COUNTA(DATA_DICIEMBRE_2024[AL_AC])/5),0)</f>
        <v>5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5">
        <v>44840</v>
      </c>
      <c r="J43" s="55" t="s">
        <v>501</v>
      </c>
      <c r="K43" s="55"/>
      <c r="L43" s="55"/>
      <c r="M43">
        <f>DATA_DICIEMBRE_2024[[#This Row],[RECUPERO]]/DATA_DICIEMBRE_2024[[#This Row],[META]]</f>
        <v>0.6634146341463415</v>
      </c>
      <c r="N43" s="5">
        <f>6-ROUNDUP(_xlfn.RANK.EQ(DATA_DICIEMBRE_2024[[#This Row],[AL_AC]],DATA_DICIEMBRE_2024[AL_AC],0)/(COUNTA(DATA_DICIEMBRE_2024[AL_AC])/5),0)</f>
        <v>3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5">
        <v>44748</v>
      </c>
      <c r="J44" s="55" t="s">
        <v>501</v>
      </c>
      <c r="K44" s="55"/>
      <c r="L44" s="55"/>
      <c r="M44">
        <f>DATA_DICIEMBRE_2024[[#This Row],[RECUPERO]]/DATA_DICIEMBRE_2024[[#This Row],[META]]</f>
        <v>0.71323529411764708</v>
      </c>
      <c r="N44" s="5">
        <f>6-ROUNDUP(_xlfn.RANK.EQ(DATA_DICIEMBRE_2024[[#This Row],[AL_AC]],DATA_DICIEMBRE_2024[AL_AC],0)/(COUNTA(DATA_DICIEMBRE_2024[AL_AC])/5),0)</f>
        <v>4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5">
        <v>45344</v>
      </c>
      <c r="J45" s="55" t="s">
        <v>501</v>
      </c>
      <c r="K45" s="55"/>
      <c r="L45" s="55"/>
      <c r="M45">
        <f>DATA_DICIEMBRE_2024[[#This Row],[RECUPERO]]/DATA_DICIEMBRE_2024[[#This Row],[META]]</f>
        <v>0.74175366666666664</v>
      </c>
      <c r="N45" s="5">
        <f>6-ROUNDUP(_xlfn.RANK.EQ(DATA_DICIEMBRE_2024[[#This Row],[AL_AC]],DATA_DICIEMBRE_2024[AL_AC],0)/(COUNTA(DATA_DICIEMBRE_2024[AL_AC])/5),0)</f>
        <v>4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5">
        <v>45523</v>
      </c>
      <c r="J46" s="55" t="s">
        <v>501</v>
      </c>
      <c r="K46" s="55"/>
      <c r="L46" s="55"/>
      <c r="M46">
        <f>DATA_DICIEMBRE_2024[[#This Row],[RECUPERO]]/DATA_DICIEMBRE_2024[[#This Row],[META]]</f>
        <v>0.60699999999999998</v>
      </c>
      <c r="N46" s="5">
        <f>6-ROUNDUP(_xlfn.RANK.EQ(DATA_DICIEMBRE_2024[[#This Row],[AL_AC]],DATA_DICIEMBRE_2024[AL_AC],0)/(COUNTA(DATA_DICIEMBRE_2024[AL_AC])/5),0)</f>
        <v>3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5">
        <v>44869</v>
      </c>
      <c r="J47" s="55" t="s">
        <v>501</v>
      </c>
      <c r="K47" s="55"/>
      <c r="L47" s="55"/>
      <c r="M47">
        <f>DATA_DICIEMBRE_2024[[#This Row],[RECUPERO]]/DATA_DICIEMBRE_2024[[#This Row],[META]]</f>
        <v>0.50675999999999999</v>
      </c>
      <c r="N47" s="5">
        <f>6-ROUNDUP(_xlfn.RANK.EQ(DATA_DICIEMBRE_2024[[#This Row],[AL_AC]],DATA_DICIEMBRE_2024[AL_AC],0)/(COUNTA(DATA_DICIEMBRE_2024[AL_AC])/5),0)</f>
        <v>2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5">
        <v>45131</v>
      </c>
      <c r="J48" s="55" t="s">
        <v>501</v>
      </c>
      <c r="K48" s="55"/>
      <c r="L48" s="55"/>
      <c r="M48">
        <f>DATA_DICIEMBRE_2024[[#This Row],[RECUPERO]]/DATA_DICIEMBRE_2024[[#This Row],[META]]</f>
        <v>4.3333333333333335E-2</v>
      </c>
      <c r="N48" s="5">
        <f>6-ROUNDUP(_xlfn.RANK.EQ(DATA_DICIEMBRE_2024[[#This Row],[AL_AC]],DATA_DICIEMBRE_2024[AL_AC],0)/(COUNTA(DATA_DICIEMBRE_2024[AL_AC])/5),0)</f>
        <v>1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5">
        <v>44111</v>
      </c>
      <c r="J49" s="55" t="s">
        <v>501</v>
      </c>
      <c r="K49" s="55"/>
      <c r="L49" s="55"/>
      <c r="M49">
        <f>DATA_DICIEMBRE_2024[[#This Row],[RECUPERO]]/DATA_DICIEMBRE_2024[[#This Row],[META]]</f>
        <v>0.64533333333333331</v>
      </c>
      <c r="N49" s="5">
        <f>6-ROUNDUP(_xlfn.RANK.EQ(DATA_DICIEMBRE_2024[[#This Row],[AL_AC]],DATA_DICIEMBRE_2024[AL_AC],0)/(COUNTA(DATA_DICIEMBRE_2024[AL_AC])/5),0)</f>
        <v>3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5">
        <v>44830</v>
      </c>
      <c r="J50" s="55" t="s">
        <v>501</v>
      </c>
      <c r="K50" s="55"/>
      <c r="L50" s="55"/>
      <c r="M50">
        <f>DATA_DICIEMBRE_2024[[#This Row],[RECUPERO]]/DATA_DICIEMBRE_2024[[#This Row],[META]]</f>
        <v>1.0087804878048781</v>
      </c>
      <c r="N50" s="5">
        <f>6-ROUNDUP(_xlfn.RANK.EQ(DATA_DICIEMBRE_2024[[#This Row],[AL_AC]],DATA_DICIEMBRE_2024[AL_AC],0)/(COUNTA(DATA_DICIEMBRE_2024[AL_AC])/5),0)</f>
        <v>4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5">
        <v>45364</v>
      </c>
      <c r="J51" s="55" t="s">
        <v>501</v>
      </c>
      <c r="K51" s="55"/>
      <c r="L51" s="55"/>
      <c r="M51">
        <f>DATA_DICIEMBRE_2024[[#This Row],[RECUPERO]]/DATA_DICIEMBRE_2024[[#This Row],[META]]</f>
        <v>0.35551111111111111</v>
      </c>
      <c r="N51" s="5">
        <f>6-ROUNDUP(_xlfn.RANK.EQ(DATA_DICIEMBRE_2024[[#This Row],[AL_AC]],DATA_DICIEMBRE_2024[AL_AC],0)/(COUNTA(DATA_DICIEMBRE_2024[AL_AC])/5),0)</f>
        <v>1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5">
        <v>45334</v>
      </c>
      <c r="J52" s="55" t="s">
        <v>501</v>
      </c>
      <c r="K52" s="55"/>
      <c r="L52" s="55"/>
      <c r="M52">
        <f>DATA_DICIEMBRE_2024[[#This Row],[RECUPERO]]/DATA_DICIEMBRE_2024[[#This Row],[META]]</f>
        <v>0.15960975609756098</v>
      </c>
      <c r="N52" s="5">
        <f>6-ROUNDUP(_xlfn.RANK.EQ(DATA_DICIEMBRE_2024[[#This Row],[AL_AC]],DATA_DICIEMBRE_2024[AL_AC],0)/(COUNTA(DATA_DICIEMBRE_2024[AL_AC])/5),0)</f>
        <v>1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5">
        <v>44687</v>
      </c>
      <c r="J53" s="55" t="s">
        <v>501</v>
      </c>
      <c r="K53" s="55"/>
      <c r="L53" s="55"/>
      <c r="M53">
        <f>DATA_DICIEMBRE_2024[[#This Row],[RECUPERO]]/DATA_DICIEMBRE_2024[[#This Row],[META]]</f>
        <v>0.59274117647058822</v>
      </c>
      <c r="N53" s="5">
        <f>6-ROUNDUP(_xlfn.RANK.EQ(DATA_DICIEMBRE_2024[[#This Row],[AL_AC]],DATA_DICIEMBRE_2024[AL_AC],0)/(COUNTA(DATA_DICIEMBRE_2024[AL_AC])/5),0)</f>
        <v>3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5">
        <v>44820</v>
      </c>
      <c r="J54" s="55" t="s">
        <v>501</v>
      </c>
      <c r="M54">
        <f>DATA_DICIEMBRE_2024[[#This Row],[RECUPERO]]/DATA_DICIEMBRE_2024[[#This Row],[META]]</f>
        <v>1.1223833333333333</v>
      </c>
      <c r="N54" s="5">
        <f>6-ROUNDUP(_xlfn.RANK.EQ(DATA_DICIEMBRE_2024[[#This Row],[AL_AC]],DATA_DICIEMBRE_2024[AL_AC],0)/(COUNTA(DATA_DICIEMBRE_2024[AL_AC])/5),0)</f>
        <v>4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5">
        <v>44510</v>
      </c>
      <c r="J55" s="55" t="s">
        <v>501</v>
      </c>
      <c r="M55">
        <f>DATA_DICIEMBRE_2024[[#This Row],[RECUPERO]]/DATA_DICIEMBRE_2024[[#This Row],[META]]</f>
        <v>2.4832333333333332</v>
      </c>
      <c r="N55" s="5">
        <f>6-ROUNDUP(_xlfn.RANK.EQ(DATA_DICIEMBRE_2024[[#This Row],[AL_AC]],DATA_DICIEMBRE_2024[AL_AC],0)/(COUNTA(DATA_DICIEMBRE_2024[AL_AC])/5),0)</f>
        <v>5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5">
        <v>44888</v>
      </c>
      <c r="J56" s="55" t="s">
        <v>501</v>
      </c>
      <c r="M56">
        <f>DATA_DICIEMBRE_2024[[#This Row],[RECUPERO]]/DATA_DICIEMBRE_2024[[#This Row],[META]]</f>
        <v>0.22564705882352942</v>
      </c>
      <c r="N56" s="5">
        <f>6-ROUNDUP(_xlfn.RANK.EQ(DATA_DICIEMBRE_2024[[#This Row],[AL_AC]],DATA_DICIEMBRE_2024[AL_AC],0)/(COUNTA(DATA_DICIEMBRE_2024[AL_AC])/5),0)</f>
        <v>1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5">
        <v>45441</v>
      </c>
      <c r="J57" s="55" t="s">
        <v>501</v>
      </c>
      <c r="M57">
        <f>DATA_DICIEMBRE_2024[[#This Row],[RECUPERO]]/DATA_DICIEMBRE_2024[[#This Row],[META]]</f>
        <v>0.61941176470588233</v>
      </c>
      <c r="N57" s="5">
        <f>6-ROUNDUP(_xlfn.RANK.EQ(DATA_DICIEMBRE_2024[[#This Row],[AL_AC]],DATA_DICIEMBRE_2024[AL_AC],0)/(COUNTA(DATA_DICIEMBRE_2024[AL_AC])/5),0)</f>
        <v>3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5">
        <v>44716</v>
      </c>
      <c r="J58" s="55" t="s">
        <v>501</v>
      </c>
      <c r="M58">
        <f>DATA_DICIEMBRE_2024[[#This Row],[RECUPERO]]/DATA_DICIEMBRE_2024[[#This Row],[META]]</f>
        <v>1.4209756097560975</v>
      </c>
      <c r="N58" s="5">
        <f>6-ROUNDUP(_xlfn.RANK.EQ(DATA_DICIEMBRE_2024[[#This Row],[AL_AC]],DATA_DICIEMBRE_2024[AL_AC],0)/(COUNTA(DATA_DICIEMBRE_2024[AL_AC])/5),0)</f>
        <v>5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5">
        <v>44716</v>
      </c>
      <c r="J59" s="55" t="s">
        <v>501</v>
      </c>
      <c r="M59">
        <f>DATA_DICIEMBRE_2024[[#This Row],[RECUPERO]]/DATA_DICIEMBRE_2024[[#This Row],[META]]</f>
        <v>0.66709433962264153</v>
      </c>
      <c r="N59">
        <f>6-ROUNDUP(_xlfn.RANK.EQ(DATA_DICIEMBRE_2024[[#This Row],[AL_AC]],DATA_DICIEMBRE_2024[AL_AC],0)/(COUNTA(DATA_DICIEMBRE_2024[AL_AC])/5),0)</f>
        <v>3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5">
        <v>45471</v>
      </c>
      <c r="J60" s="55" t="s">
        <v>501</v>
      </c>
      <c r="M60">
        <f>DATA_DICIEMBRE_2024[[#This Row],[RECUPERO]]/DATA_DICIEMBRE_2024[[#This Row],[META]]</f>
        <v>0.94718333333333338</v>
      </c>
      <c r="N60">
        <f>6-ROUNDUP(_xlfn.RANK.EQ(DATA_DICIEMBRE_2024[[#This Row],[AL_AC]],DATA_DICIEMBRE_2024[AL_AC],0)/(COUNTA(DATA_DICIEMBRE_2024[AL_AC])/5),0)</f>
        <v>4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5">
        <v>44941</v>
      </c>
      <c r="J61" s="55" t="s">
        <v>501</v>
      </c>
      <c r="M61">
        <f>DATA_DICIEMBRE_2024[[#This Row],[RECUPERO]]/DATA_DICIEMBRE_2024[[#This Row],[META]]</f>
        <v>0.70841509433962269</v>
      </c>
      <c r="N61">
        <f>6-ROUNDUP(_xlfn.RANK.EQ(DATA_DICIEMBRE_2024[[#This Row],[AL_AC]],DATA_DICIEMBRE_2024[AL_AC],0)/(COUNTA(DATA_DICIEMBRE_2024[AL_AC])/5),0)</f>
        <v>3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5">
        <v>45334</v>
      </c>
      <c r="J62" s="55" t="s">
        <v>501</v>
      </c>
      <c r="M62">
        <f>DATA_DICIEMBRE_2024[[#This Row],[RECUPERO]]/DATA_DICIEMBRE_2024[[#This Row],[META]]</f>
        <v>1.1062035000000001</v>
      </c>
      <c r="N62">
        <f>6-ROUNDUP(_xlfn.RANK.EQ(DATA_DICIEMBRE_2024[[#This Row],[AL_AC]],DATA_DICIEMBRE_2024[AL_AC],0)/(COUNTA(DATA_DICIEMBRE_2024[AL_AC])/5),0)</f>
        <v>4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5">
        <v>44971</v>
      </c>
      <c r="J63" s="55" t="s">
        <v>501</v>
      </c>
      <c r="M63">
        <f>DATA_DICIEMBRE_2024[[#This Row],[RECUPERO]]/DATA_DICIEMBRE_2024[[#This Row],[META]]</f>
        <v>1.1526829268292682</v>
      </c>
      <c r="N63">
        <f>6-ROUNDUP(_xlfn.RANK.EQ(DATA_DICIEMBRE_2024[[#This Row],[AL_AC]],DATA_DICIEMBRE_2024[AL_AC],0)/(COUNTA(DATA_DICIEMBRE_2024[AL_AC])/5),0)</f>
        <v>5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5">
        <v>45371</v>
      </c>
      <c r="J64" s="55" t="s">
        <v>501</v>
      </c>
      <c r="M64">
        <f>DATA_DICIEMBRE_2024[[#This Row],[RECUPERO]]/DATA_DICIEMBRE_2024[[#This Row],[META]]</f>
        <v>0.73957833333333334</v>
      </c>
      <c r="N64">
        <f>6-ROUNDUP(_xlfn.RANK.EQ(DATA_DICIEMBRE_2024[[#This Row],[AL_AC]],DATA_DICIEMBRE_2024[AL_AC],0)/(COUNTA(DATA_DICIEMBRE_2024[AL_AC])/5),0)</f>
        <v>4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5">
        <v>44470</v>
      </c>
      <c r="J65" s="55" t="s">
        <v>501</v>
      </c>
      <c r="M65">
        <f>DATA_DICIEMBRE_2024[[#This Row],[RECUPERO]]/DATA_DICIEMBRE_2024[[#This Row],[META]]</f>
        <v>0.35844444444444445</v>
      </c>
      <c r="N65">
        <f>6-ROUNDUP(_xlfn.RANK.EQ(DATA_DICIEMBRE_2024[[#This Row],[AL_AC]],DATA_DICIEMBRE_2024[AL_AC],0)/(COUNTA(DATA_DICIEMBRE_2024[AL_AC])/5),0)</f>
        <v>1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5">
        <v>45343</v>
      </c>
      <c r="J66" s="55" t="s">
        <v>501</v>
      </c>
      <c r="M66">
        <f>DATA_DICIEMBRE_2024[[#This Row],[RECUPERO]]/DATA_DICIEMBRE_2024[[#This Row],[META]]</f>
        <v>1.6447365853658535</v>
      </c>
      <c r="N66">
        <f>6-ROUNDUP(_xlfn.RANK.EQ(DATA_DICIEMBRE_2024[[#This Row],[AL_AC]],DATA_DICIEMBRE_2024[AL_AC],0)/(COUNTA(DATA_DICIEMBRE_2024[AL_AC])/5),0)</f>
        <v>5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5">
        <v>45348</v>
      </c>
      <c r="J67" s="55" t="s">
        <v>501</v>
      </c>
      <c r="M67">
        <f>DATA_DICIEMBRE_2024[[#This Row],[RECUPERO]]/DATA_DICIEMBRE_2024[[#This Row],[META]]</f>
        <v>0.43317073170731707</v>
      </c>
      <c r="N67">
        <f>6-ROUNDUP(_xlfn.RANK.EQ(DATA_DICIEMBRE_2024[[#This Row],[AL_AC]],DATA_DICIEMBRE_2024[AL_AC],0)/(COUNTA(DATA_DICIEMBRE_2024[AL_AC])/5),0)</f>
        <v>2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5">
        <v>45316</v>
      </c>
      <c r="J68" s="55" t="s">
        <v>501</v>
      </c>
      <c r="M68">
        <f>DATA_DICIEMBRE_2024[[#This Row],[RECUPERO]]/DATA_DICIEMBRE_2024[[#This Row],[META]]</f>
        <v>0.74111666666666665</v>
      </c>
      <c r="N68">
        <f>6-ROUNDUP(_xlfn.RANK.EQ(DATA_DICIEMBRE_2024[[#This Row],[AL_AC]],DATA_DICIEMBRE_2024[AL_AC],0)/(COUNTA(DATA_DICIEMBRE_2024[AL_AC])/5),0)</f>
        <v>4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5">
        <v>45451</v>
      </c>
      <c r="J69" s="55" t="s">
        <v>501</v>
      </c>
      <c r="M69">
        <f>DATA_DICIEMBRE_2024[[#This Row],[RECUPERO]]/DATA_DICIEMBRE_2024[[#This Row],[META]]</f>
        <v>0.70872075471698104</v>
      </c>
      <c r="N69">
        <f>6-ROUNDUP(_xlfn.RANK.EQ(DATA_DICIEMBRE_2024[[#This Row],[AL_AC]],DATA_DICIEMBRE_2024[AL_AC],0)/(COUNTA(DATA_DICIEMBRE_2024[AL_AC])/5),0)</f>
        <v>3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5">
        <v>45145</v>
      </c>
      <c r="J70" s="55" t="s">
        <v>501</v>
      </c>
      <c r="M70">
        <f>DATA_DICIEMBRE_2024[[#This Row],[RECUPERO]]/DATA_DICIEMBRE_2024[[#This Row],[META]]</f>
        <v>1.2439166666666666</v>
      </c>
      <c r="N70">
        <f>6-ROUNDUP(_xlfn.RANK.EQ(DATA_DICIEMBRE_2024[[#This Row],[AL_AC]],DATA_DICIEMBRE_2024[AL_AC],0)/(COUNTA(DATA_DICIEMBRE_2024[AL_AC])/5),0)</f>
        <v>5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5">
        <v>45175</v>
      </c>
      <c r="J71" s="55" t="s">
        <v>501</v>
      </c>
      <c r="M71">
        <f>DATA_DICIEMBRE_2024[[#This Row],[RECUPERO]]/DATA_DICIEMBRE_2024[[#This Row],[META]]</f>
        <v>0.28275555555555554</v>
      </c>
      <c r="N71">
        <f>6-ROUNDUP(_xlfn.RANK.EQ(DATA_DICIEMBRE_2024[[#This Row],[AL_AC]],DATA_DICIEMBRE_2024[AL_AC],0)/(COUNTA(DATA_DICIEMBRE_2024[AL_AC])/5),0)</f>
        <v>1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5">
        <v>45399</v>
      </c>
      <c r="J72" s="55" t="s">
        <v>501</v>
      </c>
      <c r="M72">
        <f>DATA_DICIEMBRE_2024[[#This Row],[RECUPERO]]/DATA_DICIEMBRE_2024[[#This Row],[META]]</f>
        <v>0.36150943396226415</v>
      </c>
      <c r="N72">
        <f>6-ROUNDUP(_xlfn.RANK.EQ(DATA_DICIEMBRE_2024[[#This Row],[AL_AC]],DATA_DICIEMBRE_2024[AL_AC],0)/(COUNTA(DATA_DICIEMBRE_2024[AL_AC])/5),0)</f>
        <v>1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5">
        <v>44945</v>
      </c>
      <c r="J73" s="55" t="s">
        <v>501</v>
      </c>
      <c r="M73">
        <f>DATA_DICIEMBRE_2024[[#This Row],[RECUPERO]]/DATA_DICIEMBRE_2024[[#This Row],[META]]</f>
        <v>1.1934318333333334</v>
      </c>
      <c r="N73">
        <f>6-ROUNDUP(_xlfn.RANK.EQ(DATA_DICIEMBRE_2024[[#This Row],[AL_AC]],DATA_DICIEMBRE_2024[AL_AC],0)/(COUNTA(DATA_DICIEMBRE_2024[AL_AC])/5),0)</f>
        <v>5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5">
        <v>44748</v>
      </c>
      <c r="J74" s="55" t="s">
        <v>501</v>
      </c>
      <c r="M74">
        <f>DATA_DICIEMBRE_2024[[#This Row],[RECUPERO]]/DATA_DICIEMBRE_2024[[#This Row],[META]]</f>
        <v>1.2141350000000002</v>
      </c>
      <c r="N74">
        <f>6-ROUNDUP(_xlfn.RANK.EQ(DATA_DICIEMBRE_2024[[#This Row],[AL_AC]],DATA_DICIEMBRE_2024[AL_AC],0)/(COUNTA(DATA_DICIEMBRE_2024[AL_AC])/5),0)</f>
        <v>5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5">
        <v>44706</v>
      </c>
      <c r="J75" s="55" t="s">
        <v>501</v>
      </c>
      <c r="M75">
        <f>DATA_DICIEMBRE_2024[[#This Row],[RECUPERO]]/DATA_DICIEMBRE_2024[[#This Row],[META]]</f>
        <v>0.51204339622641504</v>
      </c>
      <c r="N75">
        <f>6-ROUNDUP(_xlfn.RANK.EQ(DATA_DICIEMBRE_2024[[#This Row],[AL_AC]],DATA_DICIEMBRE_2024[AL_AC],0)/(COUNTA(DATA_DICIEMBRE_2024[AL_AC])/5),0)</f>
        <v>2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5">
        <v>44819</v>
      </c>
      <c r="J76" s="55" t="s">
        <v>501</v>
      </c>
      <c r="M76">
        <f>DATA_DICIEMBRE_2024[[#This Row],[RECUPERO]]/DATA_DICIEMBRE_2024[[#This Row],[META]]</f>
        <v>0.26981132075471698</v>
      </c>
      <c r="N76">
        <f>6-ROUNDUP(_xlfn.RANK.EQ(DATA_DICIEMBRE_2024[[#This Row],[AL_AC]],DATA_DICIEMBRE_2024[AL_AC],0)/(COUNTA(DATA_DICIEMBRE_2024[AL_AC])/5),0)</f>
        <v>1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>
        <f>6-ROUNDUP(_xlfn.RANK.EQ(DATA_DICIEMBRE_2024[[#This Row],[AL_AC]],DATA_DICIEMBRE_2024[AL_AC],0)/(COUNTA(DATA_DICIEMBRE_2024[AL_AC])/5),0)</f>
        <v>4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>
        <f>6-ROUNDUP(_xlfn.RANK.EQ(DATA_DICIEMBRE_2024[[#This Row],[AL_AC]],DATA_DICIEMBRE_2024[AL_AC],0)/(COUNTA(DATA_DICIEMBRE_2024[AL_AC])/5),0)</f>
        <v>2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>
        <f>6-ROUNDUP(_xlfn.RANK.EQ(DATA_DICIEMBRE_2024[[#This Row],[AL_AC]],DATA_DICIEMBRE_2024[AL_AC],0)/(COUNTA(DATA_DICIEMBRE_2024[AL_AC])/5),0)</f>
        <v>2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>
        <f>6-ROUNDUP(_xlfn.RANK.EQ(DATA_DICIEMBRE_2024[[#This Row],[AL_AC]],DATA_DICIEMBRE_2024[AL_AC],0)/(COUNTA(DATA_DICIEMBRE_2024[AL_AC])/5),0)</f>
        <v>2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>
        <f>6-ROUNDUP(_xlfn.RANK.EQ(DATA_DICIEMBRE_2024[[#This Row],[AL_AC]],DATA_DICIEMBRE_2024[AL_AC],0)/(COUNTA(DATA_DICIEMBRE_2024[AL_AC])/5),0)</f>
        <v>3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>
        <f>6-ROUNDUP(_xlfn.RANK.EQ(DATA_DICIEMBRE_2024[[#This Row],[AL_AC]],DATA_DICIEMBRE_2024[AL_AC],0)/(COUNTA(DATA_DICIEMBRE_2024[AL_AC])/5),0)</f>
        <v>3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2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5">
        <v>44461</v>
      </c>
      <c r="J3" s="55" t="s">
        <v>501</v>
      </c>
      <c r="K3" s="55"/>
      <c r="L3" s="55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5">
        <v>44811</v>
      </c>
      <c r="J4" s="55" t="s">
        <v>501</v>
      </c>
      <c r="K4" s="55"/>
      <c r="L4" s="55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5">
        <v>44811</v>
      </c>
      <c r="J5" s="55" t="s">
        <v>501</v>
      </c>
      <c r="K5" s="55"/>
      <c r="L5" s="55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5">
        <v>44811</v>
      </c>
      <c r="J6" s="55" t="s">
        <v>501</v>
      </c>
      <c r="K6" s="55"/>
      <c r="L6" s="55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5">
        <v>45457</v>
      </c>
      <c r="J7" s="55" t="s">
        <v>501</v>
      </c>
      <c r="K7" s="55"/>
      <c r="L7" s="55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5">
        <v>45075</v>
      </c>
      <c r="J8" s="55" t="s">
        <v>501</v>
      </c>
      <c r="K8" s="55"/>
      <c r="L8" s="55"/>
      <c r="M8" s="41" t="s">
        <v>87</v>
      </c>
      <c r="N8" s="42" t="s">
        <v>1137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5">
        <v>44888</v>
      </c>
      <c r="J9" s="55" t="s">
        <v>501</v>
      </c>
      <c r="K9" s="55"/>
      <c r="M9" s="1">
        <f>DATA_ENERO_2025[[#This Row],[RECUPERO]]/DATA_ENERO_2025[[#This Row],[META]]</f>
        <v>1.1067878787878789</v>
      </c>
      <c r="N9">
        <f>6-ROUNDUP(_xlfn.RANK.EQ(DATA_ENERO_2025[[#This Row],[AL_AC]],DATA_ENERO_2025[AL_AC],0)/(COUNTA(DATA_ENERO_2025[AL_AC])/5),0)</f>
        <v>5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5">
        <v>45334</v>
      </c>
      <c r="J10" s="55" t="s">
        <v>501</v>
      </c>
      <c r="K10" s="55"/>
      <c r="M10" s="1">
        <f>DATA_ENERO_2025[[#This Row],[RECUPERO]]/DATA_ENERO_2025[[#This Row],[META]]</f>
        <v>0.47914285714285715</v>
      </c>
      <c r="N10">
        <f>6-ROUNDUP(_xlfn.RANK.EQ(DATA_ENERO_2025[[#This Row],[AL_AC]],DATA_ENERO_2025[AL_AC],0)/(COUNTA(DATA_ENERO_2025[AL_AC])/5),0)</f>
        <v>2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5">
        <v>45304</v>
      </c>
      <c r="J11" s="55" t="s">
        <v>501</v>
      </c>
      <c r="K11" s="55"/>
      <c r="M11" s="1">
        <f>DATA_ENERO_2025[[#This Row],[RECUPERO]]/DATA_ENERO_2025[[#This Row],[META]]</f>
        <v>0.59640517241379309</v>
      </c>
      <c r="N11">
        <f>6-ROUNDUP(_xlfn.RANK.EQ(DATA_ENERO_2025[[#This Row],[AL_AC]],DATA_ENERO_2025[AL_AC],0)/(COUNTA(DATA_ENERO_2025[AL_AC])/5),0)</f>
        <v>3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5">
        <v>45334</v>
      </c>
      <c r="J12" s="55" t="s">
        <v>501</v>
      </c>
      <c r="K12" s="55"/>
      <c r="M12" s="1">
        <f>DATA_ENERO_2025[[#This Row],[RECUPERO]]/DATA_ENERO_2025[[#This Row],[META]]</f>
        <v>0</v>
      </c>
      <c r="N12">
        <f>6-ROUNDUP(_xlfn.RANK.EQ(DATA_ENERO_2025[[#This Row],[AL_AC]],DATA_ENERO_2025[AL_AC],0)/(COUNTA(DATA_ENERO_2025[AL_AC])/5),0)</f>
        <v>1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5">
        <v>44870</v>
      </c>
      <c r="J13" s="55" t="s">
        <v>501</v>
      </c>
      <c r="K13" s="55"/>
      <c r="M13" s="1">
        <f>DATA_ENERO_2025[[#This Row],[RECUPERO]]/DATA_ENERO_2025[[#This Row],[META]]</f>
        <v>1.3566206896551725</v>
      </c>
      <c r="N13">
        <f>6-ROUNDUP(_xlfn.RANK.EQ(DATA_ENERO_2025[[#This Row],[AL_AC]],DATA_ENERO_2025[AL_AC],0)/(COUNTA(DATA_ENERO_2025[AL_AC])/5),0)</f>
        <v>5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5">
        <v>45530</v>
      </c>
      <c r="J14" s="55" t="s">
        <v>501</v>
      </c>
      <c r="K14" s="55"/>
      <c r="M14" s="1">
        <f>DATA_ENERO_2025[[#This Row],[RECUPERO]]/DATA_ENERO_2025[[#This Row],[META]]</f>
        <v>0.61953809523809522</v>
      </c>
      <c r="N14">
        <f>6-ROUNDUP(_xlfn.RANK.EQ(DATA_ENERO_2025[[#This Row],[AL_AC]],DATA_ENERO_2025[AL_AC],0)/(COUNTA(DATA_ENERO_2025[AL_AC])/5),0)</f>
        <v>3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5">
        <v>44259</v>
      </c>
      <c r="J15" s="55" t="s">
        <v>501</v>
      </c>
      <c r="K15" s="55"/>
      <c r="M15" s="1">
        <f>DATA_ENERO_2025[[#This Row],[RECUPERO]]/DATA_ENERO_2025[[#This Row],[META]]</f>
        <v>0.85467241379310344</v>
      </c>
      <c r="N15">
        <f>6-ROUNDUP(_xlfn.RANK.EQ(DATA_ENERO_2025[[#This Row],[AL_AC]],DATA_ENERO_2025[AL_AC],0)/(COUNTA(DATA_ENERO_2025[AL_AC])/5),0)</f>
        <v>4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5">
        <v>44748</v>
      </c>
      <c r="J16" s="55" t="s">
        <v>501</v>
      </c>
      <c r="K16" s="55"/>
      <c r="M16" s="1">
        <f>DATA_ENERO_2025[[#This Row],[RECUPERO]]/DATA_ENERO_2025[[#This Row],[META]]</f>
        <v>1.8767758620689656</v>
      </c>
      <c r="N16">
        <f>6-ROUNDUP(_xlfn.RANK.EQ(DATA_ENERO_2025[[#This Row],[AL_AC]],DATA_ENERO_2025[AL_AC],0)/(COUNTA(DATA_ENERO_2025[AL_AC])/5),0)</f>
        <v>5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5">
        <v>44840</v>
      </c>
      <c r="J17" s="55" t="s">
        <v>501</v>
      </c>
      <c r="K17" s="55"/>
      <c r="M17" s="1">
        <f>DATA_ENERO_2025[[#This Row],[RECUPERO]]/DATA_ENERO_2025[[#This Row],[META]]</f>
        <v>1.0002586206896551</v>
      </c>
      <c r="N17">
        <f>6-ROUNDUP(_xlfn.RANK.EQ(DATA_ENERO_2025[[#This Row],[AL_AC]],DATA_ENERO_2025[AL_AC],0)/(COUNTA(DATA_ENERO_2025[AL_AC])/5),0)</f>
        <v>4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5">
        <v>45344</v>
      </c>
      <c r="J18" s="55" t="s">
        <v>501</v>
      </c>
      <c r="K18" s="55"/>
      <c r="M18" s="1">
        <f>DATA_ENERO_2025[[#This Row],[RECUPERO]]/DATA_ENERO_2025[[#This Row],[META]]</f>
        <v>1.1386666666666667</v>
      </c>
      <c r="N18">
        <f>6-ROUNDUP(_xlfn.RANK.EQ(DATA_ENERO_2025[[#This Row],[AL_AC]],DATA_ENERO_2025[AL_AC],0)/(COUNTA(DATA_ENERO_2025[AL_AC])/5),0)</f>
        <v>5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5">
        <v>44470</v>
      </c>
      <c r="J19" s="55" t="s">
        <v>501</v>
      </c>
      <c r="K19" s="55"/>
      <c r="M19" s="1">
        <f>DATA_ENERO_2025[[#This Row],[RECUPERO]]/DATA_ENERO_2025[[#This Row],[META]]</f>
        <v>1.611904761904762</v>
      </c>
      <c r="N19">
        <f>6-ROUNDUP(_xlfn.RANK.EQ(DATA_ENERO_2025[[#This Row],[AL_AC]],DATA_ENERO_2025[AL_AC],0)/(COUNTA(DATA_ENERO_2025[AL_AC])/5),0)</f>
        <v>5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5">
        <v>45668</v>
      </c>
      <c r="J20" s="55" t="s">
        <v>501</v>
      </c>
      <c r="K20" s="55"/>
      <c r="M20" s="1">
        <f>DATA_ENERO_2025[[#This Row],[RECUPERO]]/DATA_ENERO_2025[[#This Row],[META]]</f>
        <v>0.65238095238095239</v>
      </c>
      <c r="N20">
        <f>6-ROUNDUP(_xlfn.RANK.EQ(DATA_ENERO_2025[[#This Row],[AL_AC]],DATA_ENERO_2025[AL_AC],0)/(COUNTA(DATA_ENERO_2025[AL_AC])/5),0)</f>
        <v>3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5">
        <v>44945</v>
      </c>
      <c r="J21" s="55" t="s">
        <v>501</v>
      </c>
      <c r="K21" s="55"/>
      <c r="M21" s="1">
        <f>DATA_ENERO_2025[[#This Row],[RECUPERO]]/DATA_ENERO_2025[[#This Row],[META]]</f>
        <v>0.30009090909090907</v>
      </c>
      <c r="N21">
        <f>6-ROUNDUP(_xlfn.RANK.EQ(DATA_ENERO_2025[[#This Row],[AL_AC]],DATA_ENERO_2025[AL_AC],0)/(COUNTA(DATA_ENERO_2025[AL_AC])/5),0)</f>
        <v>1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5">
        <v>44357</v>
      </c>
      <c r="J22" s="55" t="s">
        <v>501</v>
      </c>
      <c r="K22" s="55"/>
      <c r="L22" s="55"/>
      <c r="M22" s="1">
        <f>DATA_ENERO_2025[[#This Row],[RECUPERO]]/DATA_ENERO_2025[[#This Row],[META]]</f>
        <v>0</v>
      </c>
      <c r="N22">
        <f>6-ROUNDUP(_xlfn.RANK.EQ(DATA_ENERO_2025[[#This Row],[AL_AC]],DATA_ENERO_2025[AL_AC],0)/(COUNTA(DATA_ENERO_2025[AL_AC])/5),0)</f>
        <v>1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5">
        <v>44673</v>
      </c>
      <c r="J23" s="55" t="s">
        <v>501</v>
      </c>
      <c r="K23" s="55"/>
      <c r="L23" s="55"/>
      <c r="M23" s="1">
        <f>DATA_ENERO_2025[[#This Row],[RECUPERO]]/DATA_ENERO_2025[[#This Row],[META]]</f>
        <v>1.196</v>
      </c>
      <c r="N23">
        <f>6-ROUNDUP(_xlfn.RANK.EQ(DATA_ENERO_2025[[#This Row],[AL_AC]],DATA_ENERO_2025[AL_AC],0)/(COUNTA(DATA_ENERO_2025[AL_AC])/5),0)</f>
        <v>5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5">
        <v>43132</v>
      </c>
      <c r="J24" s="55" t="s">
        <v>501</v>
      </c>
      <c r="K24" s="55"/>
      <c r="L24" s="55"/>
      <c r="M24" s="1">
        <f>DATA_ENERO_2025[[#This Row],[RECUPERO]]/DATA_ENERO_2025[[#This Row],[META]]</f>
        <v>0.37945879310344827</v>
      </c>
      <c r="N24">
        <f>6-ROUNDUP(_xlfn.RANK.EQ(DATA_ENERO_2025[[#This Row],[AL_AC]],DATA_ENERO_2025[AL_AC],0)/(COUNTA(DATA_ENERO_2025[AL_AC])/5),0)</f>
        <v>2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5">
        <v>44748</v>
      </c>
      <c r="J25" s="55" t="s">
        <v>501</v>
      </c>
      <c r="K25" s="55"/>
      <c r="L25" s="55"/>
      <c r="M25" s="1">
        <f>DATA_ENERO_2025[[#This Row],[RECUPERO]]/DATA_ENERO_2025[[#This Row],[META]]</f>
        <v>0.40105172413793105</v>
      </c>
      <c r="N25">
        <f>6-ROUNDUP(_xlfn.RANK.EQ(DATA_ENERO_2025[[#This Row],[AL_AC]],DATA_ENERO_2025[AL_AC],0)/(COUNTA(DATA_ENERO_2025[AL_AC])/5),0)</f>
        <v>2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5">
        <v>45523</v>
      </c>
      <c r="J26" s="55" t="s">
        <v>501</v>
      </c>
      <c r="K26" s="55"/>
      <c r="L26" s="55"/>
      <c r="M26" s="1">
        <f>DATA_ENERO_2025[[#This Row],[RECUPERO]]/DATA_ENERO_2025[[#This Row],[META]]</f>
        <v>0</v>
      </c>
      <c r="N26">
        <f>6-ROUNDUP(_xlfn.RANK.EQ(DATA_ENERO_2025[[#This Row],[AL_AC]],DATA_ENERO_2025[AL_AC],0)/(COUNTA(DATA_ENERO_2025[AL_AC])/5),0)</f>
        <v>1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5">
        <v>45334</v>
      </c>
      <c r="J27" s="55" t="s">
        <v>501</v>
      </c>
      <c r="K27" s="55"/>
      <c r="L27" s="55"/>
      <c r="M27" s="1">
        <f>DATA_ENERO_2025[[#This Row],[RECUPERO]]/DATA_ENERO_2025[[#This Row],[META]]</f>
        <v>0</v>
      </c>
      <c r="N27">
        <f>6-ROUNDUP(_xlfn.RANK.EQ(DATA_ENERO_2025[[#This Row],[AL_AC]],DATA_ENERO_2025[AL_AC],0)/(COUNTA(DATA_ENERO_2025[AL_AC])/5),0)</f>
        <v>1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5">
        <v>45441</v>
      </c>
      <c r="J28" s="55" t="s">
        <v>501</v>
      </c>
      <c r="K28" s="55"/>
      <c r="L28" s="55"/>
      <c r="M28" s="1">
        <f>DATA_ENERO_2025[[#This Row],[RECUPERO]]/DATA_ENERO_2025[[#This Row],[META]]</f>
        <v>0.50140909090909092</v>
      </c>
      <c r="N28">
        <f>6-ROUNDUP(_xlfn.RANK.EQ(DATA_ENERO_2025[[#This Row],[AL_AC]],DATA_ENERO_2025[AL_AC],0)/(COUNTA(DATA_ENERO_2025[AL_AC])/5),0)</f>
        <v>2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5">
        <v>45471</v>
      </c>
      <c r="J29" s="55" t="s">
        <v>501</v>
      </c>
      <c r="K29" s="55"/>
      <c r="L29" s="55"/>
      <c r="M29" s="1">
        <f>DATA_ENERO_2025[[#This Row],[RECUPERO]]/DATA_ENERO_2025[[#This Row],[META]]</f>
        <v>6.1904761904761907E-2</v>
      </c>
      <c r="N29">
        <f>6-ROUNDUP(_xlfn.RANK.EQ(DATA_ENERO_2025[[#This Row],[AL_AC]],DATA_ENERO_2025[AL_AC],0)/(COUNTA(DATA_ENERO_2025[AL_AC])/5),0)</f>
        <v>1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5">
        <v>44941</v>
      </c>
      <c r="J30" s="55" t="s">
        <v>501</v>
      </c>
      <c r="K30" s="55"/>
      <c r="L30" s="55"/>
      <c r="M30" s="1">
        <f>DATA_ENERO_2025[[#This Row],[RECUPERO]]/DATA_ENERO_2025[[#This Row],[META]]</f>
        <v>1.0436363636363637</v>
      </c>
      <c r="N30">
        <f>6-ROUNDUP(_xlfn.RANK.EQ(DATA_ENERO_2025[[#This Row],[AL_AC]],DATA_ENERO_2025[AL_AC],0)/(COUNTA(DATA_ENERO_2025[AL_AC])/5),0)</f>
        <v>4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5">
        <v>45175</v>
      </c>
      <c r="J31" s="55" t="s">
        <v>501</v>
      </c>
      <c r="K31" s="55"/>
      <c r="L31" s="55"/>
      <c r="M31" s="1">
        <f>DATA_ENERO_2025[[#This Row],[RECUPERO]]/DATA_ENERO_2025[[#This Row],[META]]</f>
        <v>7.6190476190476197E-2</v>
      </c>
      <c r="N31">
        <f>6-ROUNDUP(_xlfn.RANK.EQ(DATA_ENERO_2025[[#This Row],[AL_AC]],DATA_ENERO_2025[AL_AC],0)/(COUNTA(DATA_ENERO_2025[AL_AC])/5),0)</f>
        <v>1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5">
        <v>44819</v>
      </c>
      <c r="J32" s="55" t="s">
        <v>501</v>
      </c>
      <c r="K32" s="55"/>
      <c r="L32" s="55"/>
      <c r="M32" s="1">
        <f>DATA_ENERO_2025[[#This Row],[RECUPERO]]/DATA_ENERO_2025[[#This Row],[META]]</f>
        <v>0.85236206896551725</v>
      </c>
      <c r="N32">
        <f>6-ROUNDUP(_xlfn.RANK.EQ(DATA_ENERO_2025[[#This Row],[AL_AC]],DATA_ENERO_2025[AL_AC],0)/(COUNTA(DATA_ENERO_2025[AL_AC])/5),0)</f>
        <v>4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5">
        <v>44301</v>
      </c>
      <c r="J33" s="55" t="s">
        <v>501</v>
      </c>
      <c r="K33" s="55"/>
      <c r="L33" s="55"/>
      <c r="M33" s="1">
        <f>DATA_ENERO_2025[[#This Row],[RECUPERO]]/DATA_ENERO_2025[[#This Row],[META]]</f>
        <v>0.54387272727272729</v>
      </c>
      <c r="N33">
        <f>6-ROUNDUP(_xlfn.RANK.EQ(DATA_ENERO_2025[[#This Row],[AL_AC]],DATA_ENERO_2025[AL_AC],0)/(COUNTA(DATA_ENERO_2025[AL_AC])/5),0)</f>
        <v>2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5">
        <v>44735</v>
      </c>
      <c r="J34" s="55" t="s">
        <v>501</v>
      </c>
      <c r="K34" s="55"/>
      <c r="L34" s="55"/>
      <c r="M34" s="1">
        <f>DATA_ENERO_2025[[#This Row],[RECUPERO]]/DATA_ENERO_2025[[#This Row],[META]]</f>
        <v>0.74841379310344824</v>
      </c>
      <c r="N34">
        <f>6-ROUNDUP(_xlfn.RANK.EQ(DATA_ENERO_2025[[#This Row],[AL_AC]],DATA_ENERO_2025[AL_AC],0)/(COUNTA(DATA_ENERO_2025[AL_AC])/5),0)</f>
        <v>3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5">
        <v>44909</v>
      </c>
      <c r="J35" s="55" t="s">
        <v>501</v>
      </c>
      <c r="K35" s="55"/>
      <c r="L35" s="55"/>
      <c r="M35" s="1">
        <f>DATA_ENERO_2025[[#This Row],[RECUPERO]]/DATA_ENERO_2025[[#This Row],[META]]</f>
        <v>0.9167333333333334</v>
      </c>
      <c r="N35">
        <f>6-ROUNDUP(_xlfn.RANK.EQ(DATA_ENERO_2025[[#This Row],[AL_AC]],DATA_ENERO_2025[AL_AC],0)/(COUNTA(DATA_ENERO_2025[AL_AC])/5),0)</f>
        <v>4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5">
        <v>45675</v>
      </c>
      <c r="J36" s="55" t="s">
        <v>501</v>
      </c>
      <c r="K36" s="55"/>
      <c r="L36" s="55"/>
      <c r="M36" s="1">
        <f>DATA_ENERO_2025[[#This Row],[RECUPERO]]/DATA_ENERO_2025[[#This Row],[META]]</f>
        <v>0.50987142857142853</v>
      </c>
      <c r="N36">
        <f>6-ROUNDUP(_xlfn.RANK.EQ(DATA_ENERO_2025[[#This Row],[AL_AC]],DATA_ENERO_2025[AL_AC],0)/(COUNTA(DATA_ENERO_2025[AL_AC])/5),0)</f>
        <v>2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5">
        <v>45674</v>
      </c>
      <c r="J37" s="55" t="s">
        <v>501</v>
      </c>
      <c r="K37" s="55"/>
      <c r="L37" s="55"/>
      <c r="M37" s="1">
        <f>DATA_ENERO_2025[[#This Row],[RECUPERO]]/DATA_ENERO_2025[[#This Row],[META]]</f>
        <v>0.86575757575757573</v>
      </c>
      <c r="N37">
        <f>6-ROUNDUP(_xlfn.RANK.EQ(DATA_ENERO_2025[[#This Row],[AL_AC]],DATA_ENERO_2025[AL_AC],0)/(COUNTA(DATA_ENERO_2025[AL_AC])/5),0)</f>
        <v>4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5">
        <v>45423</v>
      </c>
      <c r="J38" s="55" t="s">
        <v>501</v>
      </c>
      <c r="K38" s="55"/>
      <c r="L38" s="55"/>
      <c r="M38" s="1">
        <f>DATA_ENERO_2025[[#This Row],[RECUPERO]]/DATA_ENERO_2025[[#This Row],[META]]</f>
        <v>0.63682241379310345</v>
      </c>
      <c r="N38">
        <f>6-ROUNDUP(_xlfn.RANK.EQ(DATA_ENERO_2025[[#This Row],[AL_AC]],DATA_ENERO_2025[AL_AC],0)/(COUNTA(DATA_ENERO_2025[AL_AC])/5),0)</f>
        <v>3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5">
        <v>45399</v>
      </c>
      <c r="J39" s="55" t="s">
        <v>501</v>
      </c>
      <c r="K39" s="55"/>
      <c r="L39" s="55"/>
      <c r="M39" s="1">
        <f>DATA_ENERO_2025[[#This Row],[RECUPERO]]/DATA_ENERO_2025[[#This Row],[META]]</f>
        <v>1.1492121212121211</v>
      </c>
      <c r="N39">
        <f>6-ROUNDUP(_xlfn.RANK.EQ(DATA_ENERO_2025[[#This Row],[AL_AC]],DATA_ENERO_2025[AL_AC],0)/(COUNTA(DATA_ENERO_2025[AL_AC])/5),0)</f>
        <v>5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5">
        <v>44687</v>
      </c>
      <c r="J40" s="55" t="s">
        <v>501</v>
      </c>
      <c r="K40" s="55"/>
      <c r="L40" s="55"/>
      <c r="M40" s="1">
        <f>DATA_ENERO_2025[[#This Row],[RECUPERO]]/DATA_ENERO_2025[[#This Row],[META]]</f>
        <v>1.1077272727272727</v>
      </c>
      <c r="N40">
        <f>6-ROUNDUP(_xlfn.RANK.EQ(DATA_ENERO_2025[[#This Row],[AL_AC]],DATA_ENERO_2025[AL_AC],0)/(COUNTA(DATA_ENERO_2025[AL_AC])/5),0)</f>
        <v>5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5">
        <v>44510</v>
      </c>
      <c r="J41" s="55" t="s">
        <v>501</v>
      </c>
      <c r="K41" s="55"/>
      <c r="L41" s="55"/>
      <c r="M41" s="1">
        <f>DATA_ENERO_2025[[#This Row],[RECUPERO]]/DATA_ENERO_2025[[#This Row],[META]]</f>
        <v>0.8398736206896551</v>
      </c>
      <c r="N41">
        <f>6-ROUNDUP(_xlfn.RANK.EQ(DATA_ENERO_2025[[#This Row],[AL_AC]],DATA_ENERO_2025[AL_AC],0)/(COUNTA(DATA_ENERO_2025[AL_AC])/5),0)</f>
        <v>4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5">
        <v>44971</v>
      </c>
      <c r="J42" s="55" t="s">
        <v>501</v>
      </c>
      <c r="K42" s="55"/>
      <c r="L42" s="55"/>
      <c r="M42" s="1">
        <f>DATA_ENERO_2025[[#This Row],[RECUPERO]]/DATA_ENERO_2025[[#This Row],[META]]</f>
        <v>0.65124137931034487</v>
      </c>
      <c r="N42">
        <f>6-ROUNDUP(_xlfn.RANK.EQ(DATA_ENERO_2025[[#This Row],[AL_AC]],DATA_ENERO_2025[AL_AC],0)/(COUNTA(DATA_ENERO_2025[AL_AC])/5),0)</f>
        <v>3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5">
        <v>45451</v>
      </c>
      <c r="J43" s="55" t="s">
        <v>501</v>
      </c>
      <c r="K43" s="55"/>
      <c r="L43" s="55"/>
      <c r="M43" s="1">
        <f>DATA_ENERO_2025[[#This Row],[RECUPERO]]/DATA_ENERO_2025[[#This Row],[META]]</f>
        <v>0.57030303030303031</v>
      </c>
      <c r="N43">
        <f>6-ROUNDUP(_xlfn.RANK.EQ(DATA_ENERO_2025[[#This Row],[AL_AC]],DATA_ENERO_2025[AL_AC],0)/(COUNTA(DATA_ENERO_2025[AL_AC])/5),0)</f>
        <v>2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5">
        <v>45145</v>
      </c>
      <c r="J44" s="55" t="s">
        <v>501</v>
      </c>
      <c r="K44" s="55"/>
      <c r="L44" s="55"/>
      <c r="M44" s="1">
        <f>DATA_ENERO_2025[[#This Row],[RECUPERO]]/DATA_ENERO_2025[[#This Row],[META]]</f>
        <v>0.15939393939393939</v>
      </c>
      <c r="N44">
        <f>6-ROUNDUP(_xlfn.RANK.EQ(DATA_ENERO_2025[[#This Row],[AL_AC]],DATA_ENERO_2025[AL_AC],0)/(COUNTA(DATA_ENERO_2025[AL_AC])/5),0)</f>
        <v>1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5">
        <v>44748</v>
      </c>
      <c r="J45" s="55" t="s">
        <v>501</v>
      </c>
      <c r="K45" s="55"/>
      <c r="L45" s="55"/>
      <c r="M45" s="1">
        <f>DATA_ENERO_2025[[#This Row],[RECUPERO]]/DATA_ENERO_2025[[#This Row],[META]]</f>
        <v>0.41710189655172414</v>
      </c>
      <c r="N45">
        <f>6-ROUNDUP(_xlfn.RANK.EQ(DATA_ENERO_2025[[#This Row],[AL_AC]],DATA_ENERO_2025[AL_AC],0)/(COUNTA(DATA_ENERO_2025[AL_AC])/5),0)</f>
        <v>2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5">
        <v>45334</v>
      </c>
      <c r="J46" s="55" t="s">
        <v>501</v>
      </c>
      <c r="K46" s="55"/>
      <c r="L46" s="55"/>
      <c r="M46" s="1">
        <f>DATA_ENERO_2025[[#This Row],[RECUPERO]]/DATA_ENERO_2025[[#This Row],[META]]</f>
        <v>1.0635238095238095</v>
      </c>
      <c r="N46">
        <f>6-ROUNDUP(_xlfn.RANK.EQ(DATA_ENERO_2025[[#This Row],[AL_AC]],DATA_ENERO_2025[AL_AC],0)/(COUNTA(DATA_ENERO_2025[AL_AC])/5),0)</f>
        <v>4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5">
        <v>45323</v>
      </c>
      <c r="J47" s="55" t="s">
        <v>501</v>
      </c>
      <c r="K47" s="55"/>
      <c r="L47" s="55"/>
      <c r="M47" s="1">
        <f>DATA_ENERO_2025[[#This Row],[RECUPERO]]/DATA_ENERO_2025[[#This Row],[META]]</f>
        <v>0.65109090909090905</v>
      </c>
      <c r="N47">
        <f>6-ROUNDUP(_xlfn.RANK.EQ(DATA_ENERO_2025[[#This Row],[AL_AC]],DATA_ENERO_2025[AL_AC],0)/(COUNTA(DATA_ENERO_2025[AL_AC])/5),0)</f>
        <v>3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5">
        <v>45429</v>
      </c>
      <c r="J48" s="55" t="s">
        <v>501</v>
      </c>
      <c r="K48" s="55"/>
      <c r="L48" s="55"/>
      <c r="M48" s="1">
        <f>DATA_ENERO_2025[[#This Row],[RECUPERO]]/DATA_ENERO_2025[[#This Row],[META]]</f>
        <v>0.15022413793103448</v>
      </c>
      <c r="N48">
        <f>6-ROUNDUP(_xlfn.RANK.EQ(DATA_ENERO_2025[[#This Row],[AL_AC]],DATA_ENERO_2025[AL_AC],0)/(COUNTA(DATA_ENERO_2025[AL_AC])/5),0)</f>
        <v>1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5">
        <v>45506</v>
      </c>
      <c r="J49" s="55" t="s">
        <v>501</v>
      </c>
      <c r="K49" s="55"/>
      <c r="L49" s="55"/>
      <c r="M49" s="1">
        <f>DATA_ENERO_2025[[#This Row],[RECUPERO]]/DATA_ENERO_2025[[#This Row],[META]]</f>
        <v>0.57263636363636361</v>
      </c>
      <c r="N49">
        <f>6-ROUNDUP(_xlfn.RANK.EQ(DATA_ENERO_2025[[#This Row],[AL_AC]],DATA_ENERO_2025[AL_AC],0)/(COUNTA(DATA_ENERO_2025[AL_AC])/5),0)</f>
        <v>3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5">
        <v>45082</v>
      </c>
      <c r="J50" s="55" t="s">
        <v>501</v>
      </c>
      <c r="K50" s="55"/>
      <c r="L50" s="55"/>
      <c r="M50" s="1">
        <f>DATA_ENERO_2025[[#This Row],[RECUPERO]]/DATA_ENERO_2025[[#This Row],[META]]</f>
        <v>1.0185714285714285</v>
      </c>
      <c r="N50">
        <f>6-ROUNDUP(_xlfn.RANK.EQ(DATA_ENERO_2025[[#This Row],[AL_AC]],DATA_ENERO_2025[AL_AC],0)/(COUNTA(DATA_ENERO_2025[AL_AC])/5),0)</f>
        <v>4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5">
        <v>45142</v>
      </c>
      <c r="J51" s="55" t="s">
        <v>501</v>
      </c>
      <c r="K51" s="55"/>
      <c r="L51" s="55"/>
      <c r="M51" s="1">
        <f>DATA_ENERO_2025[[#This Row],[RECUPERO]]/DATA_ENERO_2025[[#This Row],[META]]</f>
        <v>0.38954545454545453</v>
      </c>
      <c r="N51">
        <f>6-ROUNDUP(_xlfn.RANK.EQ(DATA_ENERO_2025[[#This Row],[AL_AC]],DATA_ENERO_2025[AL_AC],0)/(COUNTA(DATA_ENERO_2025[AL_AC])/5),0)</f>
        <v>2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5">
        <v>44716</v>
      </c>
      <c r="J52" s="55" t="s">
        <v>501</v>
      </c>
      <c r="K52" s="55"/>
      <c r="L52" s="55"/>
      <c r="M52" s="1">
        <f>DATA_ENERO_2025[[#This Row],[RECUPERO]]/DATA_ENERO_2025[[#This Row],[META]]</f>
        <v>0.24771428571428572</v>
      </c>
      <c r="N52">
        <f>6-ROUNDUP(_xlfn.RANK.EQ(DATA_ENERO_2025[[#This Row],[AL_AC]],DATA_ENERO_2025[AL_AC],0)/(COUNTA(DATA_ENERO_2025[AL_AC])/5),0)</f>
        <v>1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5">
        <v>45371</v>
      </c>
      <c r="J53" s="55" t="s">
        <v>501</v>
      </c>
      <c r="K53" s="55"/>
      <c r="L53" s="55"/>
      <c r="M53" s="1">
        <f>DATA_ENERO_2025[[#This Row],[RECUPERO]]/DATA_ENERO_2025[[#This Row],[META]]</f>
        <v>0.7518424242424242</v>
      </c>
      <c r="N53">
        <f>6-ROUNDUP(_xlfn.RANK.EQ(DATA_ENERO_2025[[#This Row],[AL_AC]],DATA_ENERO_2025[AL_AC],0)/(COUNTA(DATA_ENERO_2025[AL_AC])/5),0)</f>
        <v>3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5">
        <v>45348</v>
      </c>
      <c r="J54" s="55" t="s">
        <v>501</v>
      </c>
      <c r="K54" s="55"/>
      <c r="L54" s="55"/>
      <c r="M54" s="1">
        <f>DATA_ENERO_2025[[#This Row],[RECUPERO]]/DATA_ENERO_2025[[#This Row],[META]]</f>
        <v>3.4913793103448276E-2</v>
      </c>
      <c r="N54">
        <f>6-ROUNDUP(_xlfn.RANK.EQ(DATA_ENERO_2025[[#This Row],[AL_AC]],DATA_ENERO_2025[AL_AC],0)/(COUNTA(DATA_ENERO_2025[AL_AC])/5),0)</f>
        <v>1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5">
        <v>45133</v>
      </c>
      <c r="J55" s="55" t="s">
        <v>501</v>
      </c>
      <c r="K55" s="55"/>
      <c r="L55" s="55"/>
      <c r="M55" s="1">
        <f>DATA_ENERO_2025[[#This Row],[RECUPERO]]/DATA_ENERO_2025[[#This Row],[META]]</f>
        <v>1.2074137931034483</v>
      </c>
      <c r="N55">
        <f>6-ROUNDUP(_xlfn.RANK.EQ(DATA_ENERO_2025[[#This Row],[AL_AC]],DATA_ENERO_2025[AL_AC],0)/(COUNTA(DATA_ENERO_2025[AL_AC])/5),0)</f>
        <v>5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5">
        <v>45133</v>
      </c>
      <c r="J56" s="55" t="s">
        <v>501</v>
      </c>
      <c r="K56" s="55"/>
      <c r="L56" s="55"/>
      <c r="M56" s="1">
        <f>DATA_ENERO_2025[[#This Row],[RECUPERO]]/DATA_ENERO_2025[[#This Row],[META]]</f>
        <v>1.0626060606060606</v>
      </c>
      <c r="N56">
        <f>6-ROUNDUP(_xlfn.RANK.EQ(DATA_ENERO_2025[[#This Row],[AL_AC]],DATA_ENERO_2025[AL_AC],0)/(COUNTA(DATA_ENERO_2025[AL_AC])/5),0)</f>
        <v>4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5">
        <v>45285</v>
      </c>
      <c r="J57" s="55" t="s">
        <v>501</v>
      </c>
      <c r="K57" s="55"/>
      <c r="L57" s="55"/>
      <c r="M57" s="1">
        <f>DATA_ENERO_2025[[#This Row],[RECUPERO]]/DATA_ENERO_2025[[#This Row],[META]]</f>
        <v>1.1061904761904762</v>
      </c>
      <c r="N57">
        <f>6-ROUNDUP(_xlfn.RANK.EQ(DATA_ENERO_2025[[#This Row],[AL_AC]],DATA_ENERO_2025[AL_AC],0)/(COUNTA(DATA_ENERO_2025[AL_AC])/5),0)</f>
        <v>4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5">
        <v>45334</v>
      </c>
      <c r="J58" s="55" t="s">
        <v>501</v>
      </c>
      <c r="K58" s="55"/>
      <c r="L58" s="55"/>
      <c r="M58" s="1">
        <f>DATA_ENERO_2025[[#This Row],[RECUPERO]]/DATA_ENERO_2025[[#This Row],[META]]</f>
        <v>1.2143095238095238</v>
      </c>
      <c r="N58">
        <f>6-ROUNDUP(_xlfn.RANK.EQ(DATA_ENERO_2025[[#This Row],[AL_AC]],DATA_ENERO_2025[AL_AC],0)/(COUNTA(DATA_ENERO_2025[AL_AC])/5),0)</f>
        <v>5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5">
        <v>44937</v>
      </c>
      <c r="J59" s="55" t="s">
        <v>501</v>
      </c>
      <c r="K59" s="55"/>
      <c r="L59" s="55"/>
      <c r="M59" s="1">
        <f>DATA_ENERO_2025[[#This Row],[RECUPERO]]/DATA_ENERO_2025[[#This Row],[META]]</f>
        <v>0.91737931034482756</v>
      </c>
      <c r="N59">
        <f>6-ROUNDUP(_xlfn.RANK.EQ(DATA_ENERO_2025[[#This Row],[AL_AC]],DATA_ENERO_2025[AL_AC],0)/(COUNTA(DATA_ENERO_2025[AL_AC])/5),0)</f>
        <v>4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5">
        <v>42814</v>
      </c>
      <c r="J60" s="55" t="s">
        <v>501</v>
      </c>
      <c r="K60" s="55"/>
      <c r="L60" s="55"/>
      <c r="M60" s="1">
        <f>DATA_ENERO_2025[[#This Row],[RECUPERO]]/DATA_ENERO_2025[[#This Row],[META]]</f>
        <v>0</v>
      </c>
      <c r="N60">
        <f>6-ROUNDUP(_xlfn.RANK.EQ(DATA_ENERO_2025[[#This Row],[AL_AC]],DATA_ENERO_2025[AL_AC],0)/(COUNTA(DATA_ENERO_2025[AL_AC])/5),0)</f>
        <v>1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5">
        <v>45671</v>
      </c>
      <c r="J61" s="55" t="s">
        <v>501</v>
      </c>
      <c r="K61" s="55"/>
      <c r="L61" s="55"/>
      <c r="M61" s="1">
        <f>DATA_ENERO_2025[[#This Row],[RECUPERO]]/DATA_ENERO_2025[[#This Row],[META]]</f>
        <v>0.71658620689655173</v>
      </c>
      <c r="N61">
        <f>6-ROUNDUP(_xlfn.RANK.EQ(DATA_ENERO_2025[[#This Row],[AL_AC]],DATA_ENERO_2025[AL_AC],0)/(COUNTA(DATA_ENERO_2025[AL_AC])/5),0)</f>
        <v>3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5">
        <v>45021</v>
      </c>
      <c r="J62" s="55" t="s">
        <v>501</v>
      </c>
      <c r="K62" s="55"/>
      <c r="L62" s="55"/>
      <c r="M62" s="1">
        <f>DATA_ENERO_2025[[#This Row],[RECUPERO]]/DATA_ENERO_2025[[#This Row],[META]]</f>
        <v>1.7141904761904763</v>
      </c>
      <c r="N62">
        <f>6-ROUNDUP(_xlfn.RANK.EQ(DATA_ENERO_2025[[#This Row],[AL_AC]],DATA_ENERO_2025[AL_AC],0)/(COUNTA(DATA_ENERO_2025[AL_AC])/5),0)</f>
        <v>5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5">
        <v>44869</v>
      </c>
      <c r="J63" s="55" t="s">
        <v>501</v>
      </c>
      <c r="K63" s="55"/>
      <c r="L63" s="55"/>
      <c r="M63" s="1">
        <f>DATA_ENERO_2025[[#This Row],[RECUPERO]]/DATA_ENERO_2025[[#This Row],[META]]</f>
        <v>1.4346522413793104</v>
      </c>
      <c r="N63">
        <f>6-ROUNDUP(_xlfn.RANK.EQ(DATA_ENERO_2025[[#This Row],[AL_AC]],DATA_ENERO_2025[AL_AC],0)/(COUNTA(DATA_ENERO_2025[AL_AC])/5),0)</f>
        <v>5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5">
        <v>45364</v>
      </c>
      <c r="J64" s="55" t="s">
        <v>501</v>
      </c>
      <c r="K64" s="55"/>
      <c r="L64" s="55"/>
      <c r="M64" s="1">
        <f>DATA_ENERO_2025[[#This Row],[RECUPERO]]/DATA_ENERO_2025[[#This Row],[META]]</f>
        <v>0.5896818181818182</v>
      </c>
      <c r="N64">
        <f>6-ROUNDUP(_xlfn.RANK.EQ(DATA_ENERO_2025[[#This Row],[AL_AC]],DATA_ENERO_2025[AL_AC],0)/(COUNTA(DATA_ENERO_2025[AL_AC])/5),0)</f>
        <v>3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5">
        <v>43035</v>
      </c>
      <c r="J65" s="55" t="s">
        <v>501</v>
      </c>
      <c r="K65" s="55"/>
      <c r="L65" s="55"/>
      <c r="M65" s="1">
        <f>DATA_ENERO_2025[[#This Row],[RECUPERO]]/DATA_ENERO_2025[[#This Row],[META]]</f>
        <v>1.1242857142857143</v>
      </c>
      <c r="N65">
        <f>6-ROUNDUP(_xlfn.RANK.EQ(DATA_ENERO_2025[[#This Row],[AL_AC]],DATA_ENERO_2025[AL_AC],0)/(COUNTA(DATA_ENERO_2025[AL_AC])/5),0)</f>
        <v>5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5">
        <v>45299</v>
      </c>
      <c r="J66" s="55" t="s">
        <v>501</v>
      </c>
      <c r="K66" s="55"/>
      <c r="L66" s="55"/>
      <c r="M66" s="1">
        <f>DATA_ENERO_2025[[#This Row],[RECUPERO]]/DATA_ENERO_2025[[#This Row],[META]]</f>
        <v>1.0646666666666667</v>
      </c>
      <c r="N66">
        <f>6-ROUNDUP(_xlfn.RANK.EQ(DATA_ENERO_2025[[#This Row],[AL_AC]],DATA_ENERO_2025[AL_AC],0)/(COUNTA(DATA_ENERO_2025[AL_AC])/5),0)</f>
        <v>4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5">
        <v>45590</v>
      </c>
      <c r="J67" s="55" t="s">
        <v>501</v>
      </c>
      <c r="K67" s="55"/>
      <c r="L67" s="55"/>
      <c r="M67" s="1">
        <f>DATA_ENERO_2025[[#This Row],[RECUPERO]]/DATA_ENERO_2025[[#This Row],[META]]</f>
        <v>1.0109827586206896</v>
      </c>
      <c r="N67">
        <f>6-ROUNDUP(_xlfn.RANK.EQ(DATA_ENERO_2025[[#This Row],[AL_AC]],DATA_ENERO_2025[AL_AC],0)/(COUNTA(DATA_ENERO_2025[AL_AC])/5),0)</f>
        <v>4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5">
        <v>0</v>
      </c>
      <c r="J68" s="55" t="s">
        <v>501</v>
      </c>
      <c r="K68" s="55"/>
      <c r="L68" s="55"/>
      <c r="M68" s="1">
        <f>DATA_ENERO_2025[[#This Row],[RECUPERO]]/DATA_ENERO_2025[[#This Row],[META]]</f>
        <v>0.82548095238095232</v>
      </c>
      <c r="N68">
        <f>6-ROUNDUP(_xlfn.RANK.EQ(DATA_ENERO_2025[[#This Row],[AL_AC]],DATA_ENERO_2025[AL_AC],0)/(COUNTA(DATA_ENERO_2025[AL_AC])/5),0)</f>
        <v>3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5">
        <v>44111</v>
      </c>
      <c r="J69" s="55" t="s">
        <v>501</v>
      </c>
      <c r="K69" s="55"/>
      <c r="L69" s="55"/>
      <c r="M69" s="1">
        <f>DATA_ENERO_2025[[#This Row],[RECUPERO]]/DATA_ENERO_2025[[#This Row],[META]]</f>
        <v>0.82920689655172419</v>
      </c>
      <c r="N69">
        <f>6-ROUNDUP(_xlfn.RANK.EQ(DATA_ENERO_2025[[#This Row],[AL_AC]],DATA_ENERO_2025[AL_AC],0)/(COUNTA(DATA_ENERO_2025[AL_AC])/5),0)</f>
        <v>3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5">
        <v>44820</v>
      </c>
      <c r="J70" s="55" t="s">
        <v>501</v>
      </c>
      <c r="K70" s="55"/>
      <c r="L70" s="55"/>
      <c r="M70" s="1">
        <f>DATA_ENERO_2025[[#This Row],[RECUPERO]]/DATA_ENERO_2025[[#This Row],[META]]</f>
        <v>0.35457272727272726</v>
      </c>
      <c r="N70">
        <f>6-ROUNDUP(_xlfn.RANK.EQ(DATA_ENERO_2025[[#This Row],[AL_AC]],DATA_ENERO_2025[AL_AC],0)/(COUNTA(DATA_ENERO_2025[AL_AC])/5),0)</f>
        <v>2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5">
        <v>45316</v>
      </c>
      <c r="J71" s="55" t="s">
        <v>501</v>
      </c>
      <c r="K71" s="55"/>
      <c r="L71" s="55"/>
      <c r="M71" s="1">
        <f>DATA_ENERO_2025[[#This Row],[RECUPERO]]/DATA_ENERO_2025[[#This Row],[META]]</f>
        <v>0.13309090909090909</v>
      </c>
      <c r="N71">
        <f>6-ROUNDUP(_xlfn.RANK.EQ(DATA_ENERO_2025[[#This Row],[AL_AC]],DATA_ENERO_2025[AL_AC],0)/(COUNTA(DATA_ENERO_2025[AL_AC])/5),0)</f>
        <v>1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5">
        <v>45399</v>
      </c>
      <c r="J72" s="55" t="s">
        <v>501</v>
      </c>
      <c r="K72" s="55"/>
      <c r="L72" s="55"/>
      <c r="M72" s="1">
        <f>DATA_ENERO_2025[[#This Row],[RECUPERO]]/DATA_ENERO_2025[[#This Row],[META]]</f>
        <v>0.15571428571428572</v>
      </c>
      <c r="N72">
        <f>6-ROUNDUP(_xlfn.RANK.EQ(DATA_ENERO_2025[[#This Row],[AL_AC]],DATA_ENERO_2025[AL_AC],0)/(COUNTA(DATA_ENERO_2025[AL_AC])/5),0)</f>
        <v>1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5">
        <v>44706</v>
      </c>
      <c r="J73" s="55" t="s">
        <v>501</v>
      </c>
      <c r="K73" s="55"/>
      <c r="L73" s="55"/>
      <c r="M73" s="1">
        <f>DATA_ENERO_2025[[#This Row],[RECUPERO]]/DATA_ENERO_2025[[#This Row],[META]]</f>
        <v>1.9124344827586206</v>
      </c>
      <c r="N73">
        <f>6-ROUNDUP(_xlfn.RANK.EQ(DATA_ENERO_2025[[#This Row],[AL_AC]],DATA_ENERO_2025[AL_AC],0)/(COUNTA(DATA_ENERO_2025[AL_AC])/5),0)</f>
        <v>5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5">
        <v>44716</v>
      </c>
      <c r="J74" s="55" t="s">
        <v>501</v>
      </c>
      <c r="M74" s="1">
        <f>DATA_ENERO_2025[[#This Row],[RECUPERO]]/DATA_ENERO_2025[[#This Row],[META]]</f>
        <v>0.86987758620689659</v>
      </c>
      <c r="N74">
        <f>6-ROUNDUP(_xlfn.RANK.EQ(DATA_ENERO_2025[[#This Row],[AL_AC]],DATA_ENERO_2025[AL_AC],0)/(COUNTA(DATA_ENERO_2025[AL_AC])/5),0)</f>
        <v>4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5">
        <v>45343</v>
      </c>
      <c r="J75" s="55" t="s">
        <v>501</v>
      </c>
      <c r="M75" s="1">
        <f>DATA_ENERO_2025[[#This Row],[RECUPERO]]/DATA_ENERO_2025[[#This Row],[META]]</f>
        <v>0.56958571428571425</v>
      </c>
      <c r="N75">
        <f>6-ROUNDUP(_xlfn.RANK.EQ(DATA_ENERO_2025[[#This Row],[AL_AC]],DATA_ENERO_2025[AL_AC],0)/(COUNTA(DATA_ENERO_2025[AL_AC])/5),0)</f>
        <v>2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5">
        <v>45131</v>
      </c>
      <c r="J76" s="55" t="s">
        <v>501</v>
      </c>
      <c r="M76" s="1">
        <f>DATA_ENERO_2025[[#This Row],[RECUPERO]]/DATA_ENERO_2025[[#This Row],[META]]</f>
        <v>0.42004761904761906</v>
      </c>
      <c r="N76">
        <f>6-ROUNDUP(_xlfn.RANK.EQ(DATA_ENERO_2025[[#This Row],[AL_AC]],DATA_ENERO_2025[AL_AC],0)/(COUNTA(DATA_ENERO_2025[AL_AC])/5),0)</f>
        <v>2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>
        <f>6-ROUNDUP(_xlfn.RANK.EQ(DATA_ENERO_2025[[#This Row],[AL_AC]],DATA_ENERO_2025[AL_AC],0)/(COUNTA(DATA_ENERO_2025[AL_AC])/5),0)</f>
        <v>3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>
        <f>6-ROUNDUP(_xlfn.RANK.EQ(DATA_ENERO_2025[[#This Row],[AL_AC]],DATA_ENERO_2025[AL_AC],0)/(COUNTA(DATA_ENERO_2025[AL_AC])/5),0)</f>
        <v>2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>
        <f>6-ROUNDUP(_xlfn.RANK.EQ(DATA_ENERO_2025[[#This Row],[AL_AC]],DATA_ENERO_2025[AL_AC],0)/(COUNTA(DATA_ENERO_2025[AL_AC])/5),0)</f>
        <v>2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>
        <f>6-ROUNDUP(_xlfn.RANK.EQ(DATA_ENERO_2025[[#This Row],[AL_AC]],DATA_ENERO_2025[AL_AC],0)/(COUNTA(DATA_ENERO_2025[AL_AC])/5),0)</f>
        <v>2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>
        <f>6-ROUNDUP(_xlfn.RANK.EQ(DATA_ENERO_2025[[#This Row],[AL_AC]],DATA_ENERO_2025[AL_AC],0)/(COUNTA(DATA_ENERO_2025[AL_AC])/5),0)</f>
        <v>3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>
        <f>6-ROUNDUP(_xlfn.RANK.EQ(DATA_ENERO_2025[[#This Row],[AL_AC]],DATA_ENERO_2025[AL_AC],0)/(COUNTA(DATA_ENERO_2025[AL_AC])/5),0)</f>
        <v>1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5">
        <v>43035</v>
      </c>
      <c r="J3" t="s">
        <v>501</v>
      </c>
      <c r="L3" s="55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5">
        <v>45084</v>
      </c>
      <c r="J4" t="s">
        <v>501</v>
      </c>
      <c r="L4" s="55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5">
        <v>45590</v>
      </c>
      <c r="J6" t="s">
        <v>501</v>
      </c>
      <c r="L6" s="55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5">
        <v>45316</v>
      </c>
      <c r="J8" t="s">
        <v>501</v>
      </c>
      <c r="L8" s="55"/>
      <c r="M8" s="41" t="s">
        <v>87</v>
      </c>
      <c r="N8" s="42" t="s">
        <v>1137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5">
        <v>45399</v>
      </c>
      <c r="J9" t="s">
        <v>501</v>
      </c>
      <c r="L9" s="55"/>
      <c r="M9" s="1">
        <f>DATA_FEBRERO_2025[[#This Row],[RECUPERO]]/DATA_FEBRERO_2025[[#This Row],[META]]</f>
        <v>1.1286060606060606</v>
      </c>
      <c r="N9">
        <f>6-ROUNDUP(_xlfn.RANK.EQ(DATA_FEBRERO_2025[[#This Row],[AL_AC]],DATA_FEBRERO_2025[AL_AC],0)/(COUNTA(DATA_FEBRERO_2025[AL_AC])/5),0)</f>
        <v>5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5">
        <v>44706</v>
      </c>
      <c r="J10" t="s">
        <v>501</v>
      </c>
      <c r="L10" s="55"/>
      <c r="M10" s="1">
        <f>DATA_FEBRERO_2025[[#This Row],[RECUPERO]]/DATA_FEBRERO_2025[[#This Row],[META]]</f>
        <v>0.68619047619047624</v>
      </c>
      <c r="N10">
        <f>6-ROUNDUP(_xlfn.RANK.EQ(DATA_FEBRERO_2025[[#This Row],[AL_AC]],DATA_FEBRERO_2025[AL_AC],0)/(COUNTA(DATA_FEBRERO_2025[AL_AC])/5),0)</f>
        <v>4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5">
        <v>44819</v>
      </c>
      <c r="J11" t="s">
        <v>501</v>
      </c>
      <c r="L11" s="55"/>
      <c r="M11" s="1">
        <f>DATA_FEBRERO_2025[[#This Row],[RECUPERO]]/DATA_FEBRERO_2025[[#This Row],[META]]</f>
        <v>0.56788793103448276</v>
      </c>
      <c r="N11">
        <f>6-ROUNDUP(_xlfn.RANK.EQ(DATA_FEBRERO_2025[[#This Row],[AL_AC]],DATA_FEBRERO_2025[AL_AC],0)/(COUNTA(DATA_FEBRERO_2025[AL_AC])/5),0)</f>
        <v>3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5">
        <v>45334</v>
      </c>
      <c r="J12" t="s">
        <v>501</v>
      </c>
      <c r="L12" s="55"/>
      <c r="M12" s="1">
        <f>DATA_FEBRERO_2025[[#This Row],[RECUPERO]]/DATA_FEBRERO_2025[[#This Row],[META]]</f>
        <v>0.3851551724137931</v>
      </c>
      <c r="N12">
        <f>6-ROUNDUP(_xlfn.RANK.EQ(DATA_FEBRERO_2025[[#This Row],[AL_AC]],DATA_FEBRERO_2025[AL_AC],0)/(COUNTA(DATA_FEBRERO_2025[AL_AC])/5),0)</f>
        <v>2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5">
        <v>45323</v>
      </c>
      <c r="J13" t="s">
        <v>501</v>
      </c>
      <c r="L13" s="55"/>
      <c r="M13" s="1">
        <f>DATA_FEBRERO_2025[[#This Row],[RECUPERO]]/DATA_FEBRERO_2025[[#This Row],[META]]</f>
        <v>0.66041379310344828</v>
      </c>
      <c r="N13">
        <f>6-ROUNDUP(_xlfn.RANK.EQ(DATA_FEBRERO_2025[[#This Row],[AL_AC]],DATA_FEBRERO_2025[AL_AC],0)/(COUNTA(DATA_FEBRERO_2025[AL_AC])/5),0)</f>
        <v>3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5">
        <v>45429</v>
      </c>
      <c r="J14" t="s">
        <v>501</v>
      </c>
      <c r="L14" s="55"/>
      <c r="M14" s="1">
        <f>DATA_FEBRERO_2025[[#This Row],[RECUPERO]]/DATA_FEBRERO_2025[[#This Row],[META]]</f>
        <v>0.79371428571428571</v>
      </c>
      <c r="N14">
        <f>6-ROUNDUP(_xlfn.RANK.EQ(DATA_FEBRERO_2025[[#This Row],[AL_AC]],DATA_FEBRERO_2025[AL_AC],0)/(COUNTA(DATA_FEBRERO_2025[AL_AC])/5),0)</f>
        <v>4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5">
        <v>45506</v>
      </c>
      <c r="J15" t="s">
        <v>501</v>
      </c>
      <c r="L15" s="55"/>
      <c r="M15" s="1">
        <f>DATA_FEBRERO_2025[[#This Row],[RECUPERO]]/DATA_FEBRERO_2025[[#This Row],[META]]</f>
        <v>1.1166982758620689</v>
      </c>
      <c r="N15">
        <f>6-ROUNDUP(_xlfn.RANK.EQ(DATA_FEBRERO_2025[[#This Row],[AL_AC]],DATA_FEBRERO_2025[AL_AC],0)/(COUNTA(DATA_FEBRERO_2025[AL_AC])/5),0)</f>
        <v>5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5">
        <v>45142</v>
      </c>
      <c r="J16" t="s">
        <v>501</v>
      </c>
      <c r="L16" s="55"/>
      <c r="M16" s="1">
        <f>DATA_FEBRERO_2025[[#This Row],[RECUPERO]]/DATA_FEBRERO_2025[[#This Row],[META]]</f>
        <v>1.0160862068965517</v>
      </c>
      <c r="N16">
        <f>6-ROUNDUP(_xlfn.RANK.EQ(DATA_FEBRERO_2025[[#This Row],[AL_AC]],DATA_FEBRERO_2025[AL_AC],0)/(COUNTA(DATA_FEBRERO_2025[AL_AC])/5),0)</f>
        <v>5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5">
        <v>44687</v>
      </c>
      <c r="J17" t="s">
        <v>501</v>
      </c>
      <c r="L17" s="55"/>
      <c r="M17" s="1">
        <f>DATA_FEBRERO_2025[[#This Row],[RECUPERO]]/DATA_FEBRERO_2025[[#This Row],[META]]</f>
        <v>1.1507878787878787</v>
      </c>
      <c r="N17">
        <f>6-ROUNDUP(_xlfn.RANK.EQ(DATA_FEBRERO_2025[[#This Row],[AL_AC]],DATA_FEBRERO_2025[AL_AC],0)/(COUNTA(DATA_FEBRERO_2025[AL_AC])/5),0)</f>
        <v>5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5">
        <v>44716</v>
      </c>
      <c r="J18" t="s">
        <v>501</v>
      </c>
      <c r="L18" s="55"/>
      <c r="M18" s="1">
        <f>DATA_FEBRERO_2025[[#This Row],[RECUPERO]]/DATA_FEBRERO_2025[[#This Row],[META]]</f>
        <v>0.8</v>
      </c>
      <c r="N18">
        <f>6-ROUNDUP(_xlfn.RANK.EQ(DATA_FEBRERO_2025[[#This Row],[AL_AC]],DATA_FEBRERO_2025[AL_AC],0)/(COUNTA(DATA_FEBRERO_2025[AL_AC])/5),0)</f>
        <v>4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5">
        <v>45371</v>
      </c>
      <c r="J19" t="s">
        <v>501</v>
      </c>
      <c r="L19" s="55"/>
      <c r="M19" s="1">
        <f>DATA_FEBRERO_2025[[#This Row],[RECUPERO]]/DATA_FEBRERO_2025[[#This Row],[META]]</f>
        <v>0.1672121212121212</v>
      </c>
      <c r="N19">
        <f>6-ROUNDUP(_xlfn.RANK.EQ(DATA_FEBRERO_2025[[#This Row],[AL_AC]],DATA_FEBRERO_2025[AL_AC],0)/(COUNTA(DATA_FEBRERO_2025[AL_AC])/5),0)</f>
        <v>1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5">
        <v>45348</v>
      </c>
      <c r="J20" t="s">
        <v>501</v>
      </c>
      <c r="L20" s="55"/>
      <c r="M20" s="1">
        <f>DATA_FEBRERO_2025[[#This Row],[RECUPERO]]/DATA_FEBRERO_2025[[#This Row],[META]]</f>
        <v>1.2687533333333334</v>
      </c>
      <c r="N20">
        <f>6-ROUNDUP(_xlfn.RANK.EQ(DATA_FEBRERO_2025[[#This Row],[AL_AC]],DATA_FEBRERO_2025[AL_AC],0)/(COUNTA(DATA_FEBRERO_2025[AL_AC])/5),0)</f>
        <v>5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5">
        <v>45304</v>
      </c>
      <c r="J21" t="s">
        <v>501</v>
      </c>
      <c r="L21" s="55"/>
      <c r="M21" s="1">
        <f>DATA_FEBRERO_2025[[#This Row],[RECUPERO]]/DATA_FEBRERO_2025[[#This Row],[META]]</f>
        <v>0.62618181818181817</v>
      </c>
      <c r="N21">
        <f>6-ROUNDUP(_xlfn.RANK.EQ(DATA_FEBRERO_2025[[#This Row],[AL_AC]],DATA_FEBRERO_2025[AL_AC],0)/(COUNTA(DATA_FEBRERO_2025[AL_AC])/5),0)</f>
        <v>3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5">
        <v>45334</v>
      </c>
      <c r="J22" t="s">
        <v>501</v>
      </c>
      <c r="L22" s="55"/>
      <c r="M22" s="1">
        <f>DATA_FEBRERO_2025[[#This Row],[RECUPERO]]/DATA_FEBRERO_2025[[#This Row],[META]]</f>
        <v>0.38085714285714284</v>
      </c>
      <c r="N22">
        <f>6-ROUNDUP(_xlfn.RANK.EQ(DATA_FEBRERO_2025[[#This Row],[AL_AC]],DATA_FEBRERO_2025[AL_AC],0)/(COUNTA(DATA_FEBRERO_2025[AL_AC])/5),0)</f>
        <v>1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5">
        <v>44870</v>
      </c>
      <c r="J23" t="s">
        <v>501</v>
      </c>
      <c r="L23" s="55"/>
      <c r="M23" s="1">
        <f>DATA_FEBRERO_2025[[#This Row],[RECUPERO]]/DATA_FEBRERO_2025[[#This Row],[META]]</f>
        <v>1.2287878787878788</v>
      </c>
      <c r="N23">
        <f>6-ROUNDUP(_xlfn.RANK.EQ(DATA_FEBRERO_2025[[#This Row],[AL_AC]],DATA_FEBRERO_2025[AL_AC],0)/(COUNTA(DATA_FEBRERO_2025[AL_AC])/5),0)</f>
        <v>5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5">
        <v>45530</v>
      </c>
      <c r="J24" t="s">
        <v>501</v>
      </c>
      <c r="L24" s="55"/>
      <c r="M24" s="1">
        <f>DATA_FEBRERO_2025[[#This Row],[RECUPERO]]/DATA_FEBRERO_2025[[#This Row],[META]]</f>
        <v>0.40197844827586204</v>
      </c>
      <c r="N24">
        <f>6-ROUNDUP(_xlfn.RANK.EQ(DATA_FEBRERO_2025[[#This Row],[AL_AC]],DATA_FEBRERO_2025[AL_AC],0)/(COUNTA(DATA_FEBRERO_2025[AL_AC])/5),0)</f>
        <v>2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5">
        <v>44259</v>
      </c>
      <c r="J25" t="s">
        <v>501</v>
      </c>
      <c r="L25" s="55"/>
      <c r="M25" s="1">
        <f>DATA_FEBRERO_2025[[#This Row],[RECUPERO]]/DATA_FEBRERO_2025[[#This Row],[META]]</f>
        <v>0.19591379310344828</v>
      </c>
      <c r="N25">
        <f>6-ROUNDUP(_xlfn.RANK.EQ(DATA_FEBRERO_2025[[#This Row],[AL_AC]],DATA_FEBRERO_2025[AL_AC],0)/(COUNTA(DATA_FEBRERO_2025[AL_AC])/5),0)</f>
        <v>1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5">
        <v>44840</v>
      </c>
      <c r="J26" t="s">
        <v>501</v>
      </c>
      <c r="L26" s="55"/>
      <c r="M26" s="1">
        <f>DATA_FEBRERO_2025[[#This Row],[RECUPERO]]/DATA_FEBRERO_2025[[#This Row],[META]]</f>
        <v>0.63732758620689656</v>
      </c>
      <c r="N26">
        <f>6-ROUNDUP(_xlfn.RANK.EQ(DATA_FEBRERO_2025[[#This Row],[AL_AC]],DATA_FEBRERO_2025[AL_AC],0)/(COUNTA(DATA_FEBRERO_2025[AL_AC])/5),0)</f>
        <v>3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5">
        <v>45344</v>
      </c>
      <c r="J27" t="s">
        <v>501</v>
      </c>
      <c r="L27" s="55"/>
      <c r="M27" s="1">
        <f>DATA_FEBRERO_2025[[#This Row],[RECUPERO]]/DATA_FEBRERO_2025[[#This Row],[META]]</f>
        <v>1.2610482758620689</v>
      </c>
      <c r="N27">
        <f>6-ROUNDUP(_xlfn.RANK.EQ(DATA_FEBRERO_2025[[#This Row],[AL_AC]],DATA_FEBRERO_2025[AL_AC],0)/(COUNTA(DATA_FEBRERO_2025[AL_AC])/5),0)</f>
        <v>5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5">
        <v>44470</v>
      </c>
      <c r="J28" t="s">
        <v>501</v>
      </c>
      <c r="L28" s="55"/>
      <c r="M28" s="1">
        <f>DATA_FEBRERO_2025[[#This Row],[RECUPERO]]/DATA_FEBRERO_2025[[#This Row],[META]]</f>
        <v>0.48145454545454547</v>
      </c>
      <c r="N28">
        <f>6-ROUNDUP(_xlfn.RANK.EQ(DATA_FEBRERO_2025[[#This Row],[AL_AC]],DATA_FEBRERO_2025[AL_AC],0)/(COUNTA(DATA_FEBRERO_2025[AL_AC])/5),0)</f>
        <v>2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5">
        <v>45714</v>
      </c>
      <c r="J29" t="s">
        <v>501</v>
      </c>
      <c r="L29" s="55"/>
      <c r="M29" s="1">
        <f>DATA_FEBRERO_2025[[#This Row],[RECUPERO]]/DATA_FEBRERO_2025[[#This Row],[META]]</f>
        <v>1.3257272727272726</v>
      </c>
      <c r="N29">
        <f>6-ROUNDUP(_xlfn.RANK.EQ(DATA_FEBRERO_2025[[#This Row],[AL_AC]],DATA_FEBRERO_2025[AL_AC],0)/(COUNTA(DATA_FEBRERO_2025[AL_AC])/5),0)</f>
        <v>5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5">
        <v>45668</v>
      </c>
      <c r="J30" t="s">
        <v>501</v>
      </c>
      <c r="L30" s="55"/>
      <c r="M30" s="1">
        <f>DATA_FEBRERO_2025[[#This Row],[RECUPERO]]/DATA_FEBRERO_2025[[#This Row],[META]]</f>
        <v>0.4819761904761905</v>
      </c>
      <c r="N30">
        <f>6-ROUNDUP(_xlfn.RANK.EQ(DATA_FEBRERO_2025[[#This Row],[AL_AC]],DATA_FEBRERO_2025[AL_AC],0)/(COUNTA(DATA_FEBRERO_2025[AL_AC])/5),0)</f>
        <v>2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5">
        <v>44945</v>
      </c>
      <c r="J31" t="s">
        <v>501</v>
      </c>
      <c r="L31" s="55"/>
      <c r="M31" s="1">
        <f>DATA_FEBRERO_2025[[#This Row],[RECUPERO]]/DATA_FEBRERO_2025[[#This Row],[META]]</f>
        <v>1.0019363636363636</v>
      </c>
      <c r="N31">
        <f>6-ROUNDUP(_xlfn.RANK.EQ(DATA_FEBRERO_2025[[#This Row],[AL_AC]],DATA_FEBRERO_2025[AL_AC],0)/(COUNTA(DATA_FEBRERO_2025[AL_AC])/5),0)</f>
        <v>5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5">
        <v>44951</v>
      </c>
      <c r="J32" t="s">
        <v>501</v>
      </c>
      <c r="L32" s="55"/>
      <c r="M32" s="1">
        <f>DATA_FEBRERO_2025[[#This Row],[RECUPERO]]/DATA_FEBRERO_2025[[#This Row],[META]]</f>
        <v>0.30476190476190479</v>
      </c>
      <c r="N32">
        <f>6-ROUNDUP(_xlfn.RANK.EQ(DATA_FEBRERO_2025[[#This Row],[AL_AC]],DATA_FEBRERO_2025[AL_AC],0)/(COUNTA(DATA_FEBRERO_2025[AL_AC])/5),0)</f>
        <v>1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5">
        <v>44811</v>
      </c>
      <c r="J33" t="s">
        <v>501</v>
      </c>
      <c r="L33" s="55"/>
      <c r="M33" s="1">
        <f>DATA_FEBRERO_2025[[#This Row],[RECUPERO]]/DATA_FEBRERO_2025[[#This Row],[META]]</f>
        <v>0.8280936206896552</v>
      </c>
      <c r="N33">
        <f>6-ROUNDUP(_xlfn.RANK.EQ(DATA_FEBRERO_2025[[#This Row],[AL_AC]],DATA_FEBRERO_2025[AL_AC],0)/(COUNTA(DATA_FEBRERO_2025[AL_AC])/5),0)</f>
        <v>4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5">
        <v>44811</v>
      </c>
      <c r="J34" t="s">
        <v>501</v>
      </c>
      <c r="L34" s="55"/>
      <c r="M34" s="1">
        <f>DATA_FEBRERO_2025[[#This Row],[RECUPERO]]/DATA_FEBRERO_2025[[#This Row],[META]]</f>
        <v>0.56200000000000006</v>
      </c>
      <c r="N34">
        <f>6-ROUNDUP(_xlfn.RANK.EQ(DATA_FEBRERO_2025[[#This Row],[AL_AC]],DATA_FEBRERO_2025[AL_AC],0)/(COUNTA(DATA_FEBRERO_2025[AL_AC])/5),0)</f>
        <v>3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5">
        <v>44811</v>
      </c>
      <c r="J35" t="s">
        <v>501</v>
      </c>
      <c r="L35" s="55"/>
      <c r="M35" s="1">
        <f>DATA_FEBRERO_2025[[#This Row],[RECUPERO]]/DATA_FEBRERO_2025[[#This Row],[META]]</f>
        <v>0.68544827586206891</v>
      </c>
      <c r="N35">
        <f>6-ROUNDUP(_xlfn.RANK.EQ(DATA_FEBRERO_2025[[#This Row],[AL_AC]],DATA_FEBRERO_2025[AL_AC],0)/(COUNTA(DATA_FEBRERO_2025[AL_AC])/5),0)</f>
        <v>3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5">
        <v>45457</v>
      </c>
      <c r="J36" t="s">
        <v>501</v>
      </c>
      <c r="L36" s="55"/>
      <c r="M36" s="1">
        <f>DATA_FEBRERO_2025[[#This Row],[RECUPERO]]/DATA_FEBRERO_2025[[#This Row],[META]]</f>
        <v>0.4204761904761905</v>
      </c>
      <c r="N36">
        <f>6-ROUNDUP(_xlfn.RANK.EQ(DATA_FEBRERO_2025[[#This Row],[AL_AC]],DATA_FEBRERO_2025[AL_AC],0)/(COUNTA(DATA_FEBRERO_2025[AL_AC])/5),0)</f>
        <v>2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5">
        <v>45075</v>
      </c>
      <c r="J37" t="s">
        <v>501</v>
      </c>
      <c r="L37" s="55"/>
      <c r="M37" s="1">
        <f>DATA_FEBRERO_2025[[#This Row],[RECUPERO]]/DATA_FEBRERO_2025[[#This Row],[META]]</f>
        <v>0.30840714285714288</v>
      </c>
      <c r="N37">
        <f>6-ROUNDUP(_xlfn.RANK.EQ(DATA_FEBRERO_2025[[#This Row],[AL_AC]],DATA_FEBRERO_2025[AL_AC],0)/(COUNTA(DATA_FEBRERO_2025[AL_AC])/5),0)</f>
        <v>1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5">
        <v>44748</v>
      </c>
      <c r="J38" t="s">
        <v>501</v>
      </c>
      <c r="L38" s="55"/>
      <c r="M38" s="1">
        <f>DATA_FEBRERO_2025[[#This Row],[RECUPERO]]/DATA_FEBRERO_2025[[#This Row],[META]]</f>
        <v>0.41769696969696968</v>
      </c>
      <c r="N38">
        <f>6-ROUNDUP(_xlfn.RANK.EQ(DATA_FEBRERO_2025[[#This Row],[AL_AC]],DATA_FEBRERO_2025[AL_AC],0)/(COUNTA(DATA_FEBRERO_2025[AL_AC])/5),0)</f>
        <v>2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5">
        <v>44888</v>
      </c>
      <c r="J39" t="s">
        <v>501</v>
      </c>
      <c r="L39" s="55"/>
      <c r="M39" s="1">
        <f>DATA_FEBRERO_2025[[#This Row],[RECUPERO]]/DATA_FEBRERO_2025[[#This Row],[META]]</f>
        <v>0.85294827586206901</v>
      </c>
      <c r="N39">
        <f>6-ROUNDUP(_xlfn.RANK.EQ(DATA_FEBRERO_2025[[#This Row],[AL_AC]],DATA_FEBRERO_2025[AL_AC],0)/(COUNTA(DATA_FEBRERO_2025[AL_AC])/5),0)</f>
        <v>4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5">
        <v>45334</v>
      </c>
      <c r="J40" t="s">
        <v>501</v>
      </c>
      <c r="L40" s="55"/>
      <c r="M40" s="1">
        <f>DATA_FEBRERO_2025[[#This Row],[RECUPERO]]/DATA_FEBRERO_2025[[#This Row],[META]]</f>
        <v>0.7533333333333333</v>
      </c>
      <c r="N40">
        <f>6-ROUNDUP(_xlfn.RANK.EQ(DATA_FEBRERO_2025[[#This Row],[AL_AC]],DATA_FEBRERO_2025[AL_AC],0)/(COUNTA(DATA_FEBRERO_2025[AL_AC])/5),0)</f>
        <v>4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5">
        <v>44566</v>
      </c>
      <c r="J41" t="s">
        <v>501</v>
      </c>
      <c r="L41" s="55"/>
      <c r="M41" s="1">
        <f>DATA_FEBRERO_2025[[#This Row],[RECUPERO]]/DATA_FEBRERO_2025[[#This Row],[META]]</f>
        <v>0.87387272727272736</v>
      </c>
      <c r="N41">
        <f>6-ROUNDUP(_xlfn.RANK.EQ(DATA_FEBRERO_2025[[#This Row],[AL_AC]],DATA_FEBRERO_2025[AL_AC],0)/(COUNTA(DATA_FEBRERO_2025[AL_AC])/5),0)</f>
        <v>4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5">
        <v>44357</v>
      </c>
      <c r="J42" t="s">
        <v>501</v>
      </c>
      <c r="L42" s="55"/>
      <c r="M42" s="1">
        <f>DATA_FEBRERO_2025[[#This Row],[RECUPERO]]/DATA_FEBRERO_2025[[#This Row],[META]]</f>
        <v>0.42706896551724138</v>
      </c>
      <c r="N42">
        <f>6-ROUNDUP(_xlfn.RANK.EQ(DATA_FEBRERO_2025[[#This Row],[AL_AC]],DATA_FEBRERO_2025[AL_AC],0)/(COUNTA(DATA_FEBRERO_2025[AL_AC])/5),0)</f>
        <v>2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5">
        <v>44673</v>
      </c>
      <c r="J43" t="s">
        <v>501</v>
      </c>
      <c r="L43" s="55"/>
      <c r="M43" s="1">
        <f>DATA_FEBRERO_2025[[#This Row],[RECUPERO]]/DATA_FEBRERO_2025[[#This Row],[META]]</f>
        <v>0.29459575757575757</v>
      </c>
      <c r="N43">
        <f>6-ROUNDUP(_xlfn.RANK.EQ(DATA_FEBRERO_2025[[#This Row],[AL_AC]],DATA_FEBRERO_2025[AL_AC],0)/(COUNTA(DATA_FEBRERO_2025[AL_AC])/5),0)</f>
        <v>1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5">
        <v>43132</v>
      </c>
      <c r="J44" t="s">
        <v>501</v>
      </c>
      <c r="L44" s="55"/>
      <c r="M44" s="1">
        <f>DATA_FEBRERO_2025[[#This Row],[RECUPERO]]/DATA_FEBRERO_2025[[#This Row],[META]]</f>
        <v>0.2413793103448276</v>
      </c>
      <c r="N44">
        <f>6-ROUNDUP(_xlfn.RANK.EQ(DATA_FEBRERO_2025[[#This Row],[AL_AC]],DATA_FEBRERO_2025[AL_AC],0)/(COUNTA(DATA_FEBRERO_2025[AL_AC])/5),0)</f>
        <v>1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5">
        <v>44748</v>
      </c>
      <c r="J45" t="s">
        <v>501</v>
      </c>
      <c r="L45" s="55"/>
      <c r="M45" s="1">
        <f>DATA_FEBRERO_2025[[#This Row],[RECUPERO]]/DATA_FEBRERO_2025[[#This Row],[META]]</f>
        <v>0.40904761904761905</v>
      </c>
      <c r="N45">
        <f>6-ROUNDUP(_xlfn.RANK.EQ(DATA_FEBRERO_2025[[#This Row],[AL_AC]],DATA_FEBRERO_2025[AL_AC],0)/(COUNTA(DATA_FEBRERO_2025[AL_AC])/5),0)</f>
        <v>2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5">
        <v>45334</v>
      </c>
      <c r="J46" t="s">
        <v>501</v>
      </c>
      <c r="L46" s="55"/>
      <c r="M46" s="1">
        <f>DATA_FEBRERO_2025[[#This Row],[RECUPERO]]/DATA_FEBRERO_2025[[#This Row],[META]]</f>
        <v>0.44837931034482759</v>
      </c>
      <c r="N46">
        <f>6-ROUNDUP(_xlfn.RANK.EQ(DATA_FEBRERO_2025[[#This Row],[AL_AC]],DATA_FEBRERO_2025[AL_AC],0)/(COUNTA(DATA_FEBRERO_2025[AL_AC])/5),0)</f>
        <v>2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5">
        <v>44993</v>
      </c>
      <c r="J47" t="s">
        <v>501</v>
      </c>
      <c r="L47" s="55"/>
      <c r="M47" s="1">
        <f>DATA_FEBRERO_2025[[#This Row],[RECUPERO]]/DATA_FEBRERO_2025[[#This Row],[META]]</f>
        <v>0.49286363636363634</v>
      </c>
      <c r="N47">
        <f>6-ROUNDUP(_xlfn.RANK.EQ(DATA_FEBRERO_2025[[#This Row],[AL_AC]],DATA_FEBRERO_2025[AL_AC],0)/(COUNTA(DATA_FEBRERO_2025[AL_AC])/5),0)</f>
        <v>3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5">
        <v>45441</v>
      </c>
      <c r="J48" t="s">
        <v>501</v>
      </c>
      <c r="L48" s="55"/>
      <c r="M48" s="1">
        <f>DATA_FEBRERO_2025[[#This Row],[RECUPERO]]/DATA_FEBRERO_2025[[#This Row],[META]]</f>
        <v>0.3638095238095238</v>
      </c>
      <c r="N48">
        <f>6-ROUNDUP(_xlfn.RANK.EQ(DATA_FEBRERO_2025[[#This Row],[AL_AC]],DATA_FEBRERO_2025[AL_AC],0)/(COUNTA(DATA_FEBRERO_2025[AL_AC])/5),0)</f>
        <v>1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5">
        <v>45471</v>
      </c>
      <c r="J49" t="s">
        <v>501</v>
      </c>
      <c r="L49" s="55"/>
      <c r="M49" s="1">
        <f>DATA_FEBRERO_2025[[#This Row],[RECUPERO]]/DATA_FEBRERO_2025[[#This Row],[META]]</f>
        <v>0.1</v>
      </c>
      <c r="N49">
        <f>6-ROUNDUP(_xlfn.RANK.EQ(DATA_FEBRERO_2025[[#This Row],[AL_AC]],DATA_FEBRERO_2025[AL_AC],0)/(COUNTA(DATA_FEBRERO_2025[AL_AC])/5),0)</f>
        <v>1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5">
        <v>45700</v>
      </c>
      <c r="J50" t="s">
        <v>501</v>
      </c>
      <c r="L50" s="55"/>
      <c r="M50" s="1">
        <f>DATA_FEBRERO_2025[[#This Row],[RECUPERO]]/DATA_FEBRERO_2025[[#This Row],[META]]</f>
        <v>0.4498060606060606</v>
      </c>
      <c r="N50">
        <f>6-ROUNDUP(_xlfn.RANK.EQ(DATA_FEBRERO_2025[[#This Row],[AL_AC]],DATA_FEBRERO_2025[AL_AC],0)/(COUNTA(DATA_FEBRERO_2025[AL_AC])/5),0)</f>
        <v>2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5">
        <v>45175</v>
      </c>
      <c r="J51" t="s">
        <v>501</v>
      </c>
      <c r="L51" s="55"/>
      <c r="M51" s="1">
        <f>DATA_FEBRERO_2025[[#This Row],[RECUPERO]]/DATA_FEBRERO_2025[[#This Row],[META]]</f>
        <v>1.9456465517241379</v>
      </c>
      <c r="N51">
        <f>6-ROUNDUP(_xlfn.RANK.EQ(DATA_FEBRERO_2025[[#This Row],[AL_AC]],DATA_FEBRERO_2025[AL_AC],0)/(COUNTA(DATA_FEBRERO_2025[AL_AC])/5),0)</f>
        <v>5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5">
        <v>45133</v>
      </c>
      <c r="J52" t="s">
        <v>501</v>
      </c>
      <c r="L52" s="55"/>
      <c r="M52" s="1">
        <f>DATA_FEBRERO_2025[[#This Row],[RECUPERO]]/DATA_FEBRERO_2025[[#This Row],[META]]</f>
        <v>0.66487878787878785</v>
      </c>
      <c r="N52">
        <f>6-ROUNDUP(_xlfn.RANK.EQ(DATA_FEBRERO_2025[[#This Row],[AL_AC]],DATA_FEBRERO_2025[AL_AC],0)/(COUNTA(DATA_FEBRERO_2025[AL_AC])/5),0)</f>
        <v>3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5">
        <v>45133</v>
      </c>
      <c r="J53" t="s">
        <v>501</v>
      </c>
      <c r="L53" s="55"/>
      <c r="M53" s="1">
        <f>DATA_FEBRERO_2025[[#This Row],[RECUPERO]]/DATA_FEBRERO_2025[[#This Row],[META]]</f>
        <v>0.77047619047619043</v>
      </c>
      <c r="N53">
        <f>6-ROUNDUP(_xlfn.RANK.EQ(DATA_FEBRERO_2025[[#This Row],[AL_AC]],DATA_FEBRERO_2025[AL_AC],0)/(COUNTA(DATA_FEBRERO_2025[AL_AC])/5),0)</f>
        <v>4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5">
        <v>44104</v>
      </c>
      <c r="J54" t="s">
        <v>501</v>
      </c>
      <c r="L54" s="55"/>
      <c r="M54" s="1">
        <f>DATA_FEBRERO_2025[[#This Row],[RECUPERO]]/DATA_FEBRERO_2025[[#This Row],[META]]</f>
        <v>0.4911224137931034</v>
      </c>
      <c r="N54">
        <f>6-ROUNDUP(_xlfn.RANK.EQ(DATA_FEBRERO_2025[[#This Row],[AL_AC]],DATA_FEBRERO_2025[AL_AC],0)/(COUNTA(DATA_FEBRERO_2025[AL_AC])/5),0)</f>
        <v>3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5">
        <v>45285</v>
      </c>
      <c r="J55" t="s">
        <v>501</v>
      </c>
      <c r="L55" s="55"/>
      <c r="M55" s="1">
        <f>DATA_FEBRERO_2025[[#This Row],[RECUPERO]]/DATA_FEBRERO_2025[[#This Row],[META]]</f>
        <v>0.74561904761904763</v>
      </c>
      <c r="N55">
        <f>6-ROUNDUP(_xlfn.RANK.EQ(DATA_FEBRERO_2025[[#This Row],[AL_AC]],DATA_FEBRERO_2025[AL_AC],0)/(COUNTA(DATA_FEBRERO_2025[AL_AC])/5),0)</f>
        <v>4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5">
        <v>45334</v>
      </c>
      <c r="J56" t="s">
        <v>501</v>
      </c>
      <c r="L56" s="55"/>
      <c r="M56" s="1">
        <f>DATA_FEBRERO_2025[[#This Row],[RECUPERO]]/DATA_FEBRERO_2025[[#This Row],[META]]</f>
        <v>0.38476190476190475</v>
      </c>
      <c r="N56">
        <f>6-ROUNDUP(_xlfn.RANK.EQ(DATA_FEBRERO_2025[[#This Row],[AL_AC]],DATA_FEBRERO_2025[AL_AC],0)/(COUNTA(DATA_FEBRERO_2025[AL_AC])/5),0)</f>
        <v>2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5">
        <v>44937</v>
      </c>
      <c r="J57" t="s">
        <v>501</v>
      </c>
      <c r="L57" s="55"/>
      <c r="M57" s="1">
        <f>DATA_FEBRERO_2025[[#This Row],[RECUPERO]]/DATA_FEBRERO_2025[[#This Row],[META]]</f>
        <v>0.53391379310344833</v>
      </c>
      <c r="N57">
        <f>6-ROUNDUP(_xlfn.RANK.EQ(DATA_FEBRERO_2025[[#This Row],[AL_AC]],DATA_FEBRERO_2025[AL_AC],0)/(COUNTA(DATA_FEBRERO_2025[AL_AC])/5),0)</f>
        <v>3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5">
        <v>42814</v>
      </c>
      <c r="J58" t="s">
        <v>501</v>
      </c>
      <c r="L58" s="55"/>
      <c r="M58" s="1">
        <f>DATA_FEBRERO_2025[[#This Row],[RECUPERO]]/DATA_FEBRERO_2025[[#This Row],[META]]</f>
        <v>0.14345238095238094</v>
      </c>
      <c r="N58">
        <f>6-ROUNDUP(_xlfn.RANK.EQ(DATA_FEBRERO_2025[[#This Row],[AL_AC]],DATA_FEBRERO_2025[AL_AC],0)/(COUNTA(DATA_FEBRERO_2025[AL_AC])/5),0)</f>
        <v>1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5">
        <v>45671</v>
      </c>
      <c r="J59" t="s">
        <v>501</v>
      </c>
      <c r="L59" s="55"/>
      <c r="M59" s="1">
        <f>DATA_FEBRERO_2025[[#This Row],[RECUPERO]]/DATA_FEBRERO_2025[[#This Row],[META]]</f>
        <v>0.89168965517241383</v>
      </c>
      <c r="N59">
        <f>6-ROUNDUP(_xlfn.RANK.EQ(DATA_FEBRERO_2025[[#This Row],[AL_AC]],DATA_FEBRERO_2025[AL_AC],0)/(COUNTA(DATA_FEBRERO_2025[AL_AC])/5),0)</f>
        <v>4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5">
        <v>44869</v>
      </c>
      <c r="J60" t="s">
        <v>501</v>
      </c>
      <c r="L60" s="55"/>
      <c r="M60" s="1">
        <f>DATA_FEBRERO_2025[[#This Row],[RECUPERO]]/DATA_FEBRERO_2025[[#This Row],[META]]</f>
        <v>1.5892857142857142</v>
      </c>
      <c r="N60">
        <f>6-ROUNDUP(_xlfn.RANK.EQ(DATA_FEBRERO_2025[[#This Row],[AL_AC]],DATA_FEBRERO_2025[AL_AC],0)/(COUNTA(DATA_FEBRERO_2025[AL_AC])/5),0)</f>
        <v>5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5">
        <v>45364</v>
      </c>
      <c r="J61" t="s">
        <v>501</v>
      </c>
      <c r="L61" s="55"/>
      <c r="M61" s="1">
        <f>DATA_FEBRERO_2025[[#This Row],[RECUPERO]]/DATA_FEBRERO_2025[[#This Row],[META]]</f>
        <v>0.77317241379310342</v>
      </c>
      <c r="N61">
        <f>6-ROUNDUP(_xlfn.RANK.EQ(DATA_FEBRERO_2025[[#This Row],[AL_AC]],DATA_FEBRERO_2025[AL_AC],0)/(COUNTA(DATA_FEBRERO_2025[AL_AC])/5),0)</f>
        <v>4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5">
        <v>44301</v>
      </c>
      <c r="J62" t="s">
        <v>501</v>
      </c>
      <c r="L62" s="55"/>
      <c r="M62" s="1">
        <f>DATA_FEBRERO_2025[[#This Row],[RECUPERO]]/DATA_FEBRERO_2025[[#This Row],[META]]</f>
        <v>0.38571428571428573</v>
      </c>
      <c r="N62">
        <f>6-ROUNDUP(_xlfn.RANK.EQ(DATA_FEBRERO_2025[[#This Row],[AL_AC]],DATA_FEBRERO_2025[AL_AC],0)/(COUNTA(DATA_FEBRERO_2025[AL_AC])/5),0)</f>
        <v>2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5">
        <v>44735</v>
      </c>
      <c r="J63" t="s">
        <v>501</v>
      </c>
      <c r="L63" s="55"/>
      <c r="M63" s="1">
        <f>DATA_FEBRERO_2025[[#This Row],[RECUPERO]]/DATA_FEBRERO_2025[[#This Row],[META]]</f>
        <v>0.84617241379310348</v>
      </c>
      <c r="N63">
        <f>6-ROUNDUP(_xlfn.RANK.EQ(DATA_FEBRERO_2025[[#This Row],[AL_AC]],DATA_FEBRERO_2025[AL_AC],0)/(COUNTA(DATA_FEBRERO_2025[AL_AC])/5),0)</f>
        <v>4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5">
        <v>44909</v>
      </c>
      <c r="J64" t="s">
        <v>501</v>
      </c>
      <c r="L64" s="55"/>
      <c r="M64" s="1">
        <f>DATA_FEBRERO_2025[[#This Row],[RECUPERO]]/DATA_FEBRERO_2025[[#This Row],[META]]</f>
        <v>0.67694545454545452</v>
      </c>
      <c r="N64">
        <f>6-ROUNDUP(_xlfn.RANK.EQ(DATA_FEBRERO_2025[[#This Row],[AL_AC]],DATA_FEBRERO_2025[AL_AC],0)/(COUNTA(DATA_FEBRERO_2025[AL_AC])/5),0)</f>
        <v>3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5">
        <v>45675</v>
      </c>
      <c r="J65" t="s">
        <v>501</v>
      </c>
      <c r="L65" s="55"/>
      <c r="M65" s="1">
        <f>DATA_FEBRERO_2025[[#This Row],[RECUPERO]]/DATA_FEBRERO_2025[[#This Row],[META]]</f>
        <v>0.71406017241379305</v>
      </c>
      <c r="N65">
        <f>6-ROUNDUP(_xlfn.RANK.EQ(DATA_FEBRERO_2025[[#This Row],[AL_AC]],DATA_FEBRERO_2025[AL_AC],0)/(COUNTA(DATA_FEBRERO_2025[AL_AC])/5),0)</f>
        <v>4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5">
        <v>45674</v>
      </c>
      <c r="J66" t="s">
        <v>501</v>
      </c>
      <c r="L66" s="55"/>
      <c r="M66" s="1">
        <f>DATA_FEBRERO_2025[[#This Row],[RECUPERO]]/DATA_FEBRERO_2025[[#This Row],[META]]</f>
        <v>2.7272727272727271E-2</v>
      </c>
      <c r="N66">
        <f>6-ROUNDUP(_xlfn.RANK.EQ(DATA_FEBRERO_2025[[#This Row],[AL_AC]],DATA_FEBRERO_2025[AL_AC],0)/(COUNTA(DATA_FEBRERO_2025[AL_AC])/5),0)</f>
        <v>1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5">
        <v>45423</v>
      </c>
      <c r="J67" t="s">
        <v>501</v>
      </c>
      <c r="L67" s="55"/>
      <c r="M67" s="1">
        <f>DATA_FEBRERO_2025[[#This Row],[RECUPERO]]/DATA_FEBRERO_2025[[#This Row],[META]]</f>
        <v>0.35418181818181821</v>
      </c>
      <c r="N67">
        <f>6-ROUNDUP(_xlfn.RANK.EQ(DATA_FEBRERO_2025[[#This Row],[AL_AC]],DATA_FEBRERO_2025[AL_AC],0)/(COUNTA(DATA_FEBRERO_2025[AL_AC])/5),0)</f>
        <v>1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5">
        <v>45399</v>
      </c>
      <c r="J68" t="s">
        <v>501</v>
      </c>
      <c r="L68" s="55"/>
      <c r="M68" s="1">
        <f>DATA_FEBRERO_2025[[#This Row],[RECUPERO]]/DATA_FEBRERO_2025[[#This Row],[META]]</f>
        <v>1.0940606896551726</v>
      </c>
      <c r="N68">
        <f>6-ROUNDUP(_xlfn.RANK.EQ(DATA_FEBRERO_2025[[#This Row],[AL_AC]],DATA_FEBRERO_2025[AL_AC],0)/(COUNTA(DATA_FEBRERO_2025[AL_AC])/5),0)</f>
        <v>5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5">
        <v>44510</v>
      </c>
      <c r="J69" t="s">
        <v>501</v>
      </c>
      <c r="L69" s="55"/>
      <c r="M69" s="1">
        <f>DATA_FEBRERO_2025[[#This Row],[RECUPERO]]/DATA_FEBRERO_2025[[#This Row],[META]]</f>
        <v>0.62852931034482751</v>
      </c>
      <c r="N69">
        <f>6-ROUNDUP(_xlfn.RANK.EQ(DATA_FEBRERO_2025[[#This Row],[AL_AC]],DATA_FEBRERO_2025[AL_AC],0)/(COUNTA(DATA_FEBRERO_2025[AL_AC])/5),0)</f>
        <v>3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5">
        <v>45451</v>
      </c>
      <c r="J70" t="s">
        <v>501</v>
      </c>
      <c r="L70" s="55"/>
      <c r="M70" s="1">
        <f>DATA_FEBRERO_2025[[#This Row],[RECUPERO]]/DATA_FEBRERO_2025[[#This Row],[META]]</f>
        <v>0.46733809523809527</v>
      </c>
      <c r="N70">
        <f>6-ROUNDUP(_xlfn.RANK.EQ(DATA_FEBRERO_2025[[#This Row],[AL_AC]],DATA_FEBRERO_2025[AL_AC],0)/(COUNTA(DATA_FEBRERO_2025[AL_AC])/5),0)</f>
        <v>2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5">
        <v>45145</v>
      </c>
      <c r="J71" t="s">
        <v>501</v>
      </c>
      <c r="L71" s="55"/>
      <c r="M71" s="1">
        <f>DATA_FEBRERO_2025[[#This Row],[RECUPERO]]/DATA_FEBRERO_2025[[#This Row],[META]]</f>
        <v>0.40857142857142859</v>
      </c>
      <c r="N71">
        <f>6-ROUNDUP(_xlfn.RANK.EQ(DATA_FEBRERO_2025[[#This Row],[AL_AC]],DATA_FEBRERO_2025[AL_AC],0)/(COUNTA(DATA_FEBRERO_2025[AL_AC])/5),0)</f>
        <v>2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5">
        <v>44748</v>
      </c>
      <c r="J72" t="s">
        <v>501</v>
      </c>
      <c r="L72" s="55"/>
      <c r="M72" s="1">
        <f>DATA_FEBRERO_2025[[#This Row],[RECUPERO]]/DATA_FEBRERO_2025[[#This Row],[META]]</f>
        <v>0.97723809523809524</v>
      </c>
      <c r="N72">
        <f>6-ROUNDUP(_xlfn.RANK.EQ(DATA_FEBRERO_2025[[#This Row],[AL_AC]],DATA_FEBRERO_2025[AL_AC],0)/(COUNTA(DATA_FEBRERO_2025[AL_AC])/5),0)</f>
        <v>5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>
        <f>6-ROUNDUP(_xlfn.RANK.EQ(DATA_FEBRERO_2025[[#This Row],[AL_AC]],DATA_FEBRERO_2025[AL_AC],0)/(COUNTA(DATA_FEBRERO_2025[AL_AC])/5),0)</f>
        <v>3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>
        <f>6-ROUNDUP(_xlfn.RANK.EQ(DATA_FEBRERO_2025[[#This Row],[AL_AC]],DATA_FEBRERO_2025[AL_AC],0)/(COUNTA(DATA_FEBRERO_2025[AL_AC])/5),0)</f>
        <v>4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>
        <f>6-ROUNDUP(_xlfn.RANK.EQ(DATA_FEBRERO_2025[[#This Row],[AL_AC]],DATA_FEBRERO_2025[AL_AC],0)/(COUNTA(DATA_FEBRERO_2025[AL_AC])/5),0)</f>
        <v>1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>
        <f>6-ROUNDUP(_xlfn.RANK.EQ(DATA_FEBRERO_2025[[#This Row],[AL_AC]],DATA_FEBRERO_2025[AL_AC],0)/(COUNTA(DATA_FEBRERO_2025[AL_AC])/5),0)</f>
        <v>3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>
        <f>6-ROUNDUP(_xlfn.RANK.EQ(DATA_FEBRERO_2025[[#This Row],[AL_AC]],DATA_FEBRERO_2025[AL_AC],0)/(COUNTA(DATA_FEBRERO_2025[AL_AC])/5),0)</f>
        <v>5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>
        <f>6-ROUNDUP(_xlfn.RANK.EQ(DATA_FEBRERO_2025[[#This Row],[AL_AC]],DATA_FEBRERO_2025[AL_AC],0)/(COUNTA(DATA_FEBRERO_2025[AL_AC])/5),0)</f>
        <v>1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K1" zoomScale="85" zoomScaleNormal="85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5">
        <v>43035</v>
      </c>
      <c r="J3" t="s">
        <v>501</v>
      </c>
      <c r="K3" s="73"/>
      <c r="L3" s="55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5">
        <v>45084</v>
      </c>
      <c r="J5" t="s">
        <v>501</v>
      </c>
      <c r="L5" s="55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5">
        <v>45299</v>
      </c>
      <c r="J6" t="s">
        <v>501</v>
      </c>
      <c r="L6" s="55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5">
        <v>45590</v>
      </c>
      <c r="J7" t="s">
        <v>501</v>
      </c>
      <c r="L7" s="55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5">
        <v>44111</v>
      </c>
      <c r="J8" t="s">
        <v>501</v>
      </c>
      <c r="L8" s="55"/>
      <c r="M8" s="41" t="s">
        <v>87</v>
      </c>
      <c r="N8" s="42" t="s">
        <v>1137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5">
        <v>44820</v>
      </c>
      <c r="J9" t="s">
        <v>501</v>
      </c>
      <c r="L9" s="55"/>
      <c r="M9" s="1">
        <f>DATA_MARZO_2025[[#This Row],[RECUPERO]]/DATA_MARZO_2025[[#This Row],[META]]</f>
        <v>1.2612121212121212</v>
      </c>
      <c r="N9">
        <f>6-ROUNDUP(_xlfn.RANK.EQ(DATA_MARZO_2025[[#This Row],[AL_AC]],DATA_MARZO_2025[AL_AC],0)/(COUNTA(DATA_MARZO_2025[AL_AC])/5),0)</f>
        <v>5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5">
        <v>45727</v>
      </c>
      <c r="J10" t="s">
        <v>501</v>
      </c>
      <c r="L10" s="55"/>
      <c r="M10" s="1">
        <f>DATA_MARZO_2025[[#This Row],[RECUPERO]]/DATA_MARZO_2025[[#This Row],[META]]</f>
        <v>0.69114285714285717</v>
      </c>
      <c r="N10">
        <f>6-ROUNDUP(_xlfn.RANK.EQ(DATA_MARZO_2025[[#This Row],[AL_AC]],DATA_MARZO_2025[AL_AC],0)/(COUNTA(DATA_MARZO_2025[AL_AC])/5),0)</f>
        <v>4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5">
        <v>45316</v>
      </c>
      <c r="J11" t="s">
        <v>501</v>
      </c>
      <c r="L11" s="55"/>
      <c r="M11" s="1">
        <f>DATA_MARZO_2025[[#This Row],[RECUPERO]]/DATA_MARZO_2025[[#This Row],[META]]</f>
        <v>0</v>
      </c>
      <c r="N11">
        <f>6-ROUNDUP(_xlfn.RANK.EQ(DATA_MARZO_2025[[#This Row],[AL_AC]],DATA_MARZO_2025[AL_AC],0)/(COUNTA(DATA_MARZO_2025[AL_AC])/5),0)</f>
        <v>1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5">
        <v>44706</v>
      </c>
      <c r="J12" t="s">
        <v>501</v>
      </c>
      <c r="L12" s="55"/>
      <c r="M12" s="1">
        <f>DATA_MARZO_2025[[#This Row],[RECUPERO]]/DATA_MARZO_2025[[#This Row],[META]]</f>
        <v>0.40633870967741936</v>
      </c>
      <c r="N12">
        <f>6-ROUNDUP(_xlfn.RANK.EQ(DATA_MARZO_2025[[#This Row],[AL_AC]],DATA_MARZO_2025[AL_AC],0)/(COUNTA(DATA_MARZO_2025[AL_AC])/5),0)</f>
        <v>3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5">
        <v>44819</v>
      </c>
      <c r="J13" t="s">
        <v>501</v>
      </c>
      <c r="L13" s="55"/>
      <c r="M13" s="1">
        <f>DATA_MARZO_2025[[#This Row],[RECUPERO]]/DATA_MARZO_2025[[#This Row],[META]]</f>
        <v>0.59080645161290324</v>
      </c>
      <c r="N13">
        <f>6-ROUNDUP(_xlfn.RANK.EQ(DATA_MARZO_2025[[#This Row],[AL_AC]],DATA_MARZO_2025[AL_AC],0)/(COUNTA(DATA_MARZO_2025[AL_AC])/5),0)</f>
        <v>4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5">
        <v>45334</v>
      </c>
      <c r="J14" t="s">
        <v>501</v>
      </c>
      <c r="L14" s="55"/>
      <c r="M14" s="1">
        <f>DATA_MARZO_2025[[#This Row],[RECUPERO]]/DATA_MARZO_2025[[#This Row],[META]]</f>
        <v>0</v>
      </c>
      <c r="N14">
        <f>6-ROUNDUP(_xlfn.RANK.EQ(DATA_MARZO_2025[[#This Row],[AL_AC]],DATA_MARZO_2025[AL_AC],0)/(COUNTA(DATA_MARZO_2025[AL_AC])/5),0)</f>
        <v>1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5">
        <v>45429</v>
      </c>
      <c r="J15" t="s">
        <v>501</v>
      </c>
      <c r="L15" s="55"/>
      <c r="M15" s="1">
        <f>DATA_MARZO_2025[[#This Row],[RECUPERO]]/DATA_MARZO_2025[[#This Row],[META]]</f>
        <v>0.65578225806451618</v>
      </c>
      <c r="N15">
        <f>6-ROUNDUP(_xlfn.RANK.EQ(DATA_MARZO_2025[[#This Row],[AL_AC]],DATA_MARZO_2025[AL_AC],0)/(COUNTA(DATA_MARZO_2025[AL_AC])/5),0)</f>
        <v>4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5">
        <v>45142</v>
      </c>
      <c r="J16" t="s">
        <v>501</v>
      </c>
      <c r="L16" s="55"/>
      <c r="M16" s="1">
        <f>DATA_MARZO_2025[[#This Row],[RECUPERO]]/DATA_MARZO_2025[[#This Row],[META]]</f>
        <v>1.6418725806451613</v>
      </c>
      <c r="N16">
        <f>6-ROUNDUP(_xlfn.RANK.EQ(DATA_MARZO_2025[[#This Row],[AL_AC]],DATA_MARZO_2025[AL_AC],0)/(COUNTA(DATA_MARZO_2025[AL_AC])/5),0)</f>
        <v>5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5">
        <v>44687</v>
      </c>
      <c r="J17" t="s">
        <v>501</v>
      </c>
      <c r="L17" s="55"/>
      <c r="M17" s="1">
        <f>DATA_MARZO_2025[[#This Row],[RECUPERO]]/DATA_MARZO_2025[[#This Row],[META]]</f>
        <v>1.2121212121212121E-2</v>
      </c>
      <c r="N17">
        <f>6-ROUNDUP(_xlfn.RANK.EQ(DATA_MARZO_2025[[#This Row],[AL_AC]],DATA_MARZO_2025[AL_AC],0)/(COUNTA(DATA_MARZO_2025[AL_AC])/5),0)</f>
        <v>1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5">
        <v>44716</v>
      </c>
      <c r="J18" t="s">
        <v>501</v>
      </c>
      <c r="L18" s="55"/>
      <c r="M18" s="1">
        <f>DATA_MARZO_2025[[#This Row],[RECUPERO]]/DATA_MARZO_2025[[#This Row],[META]]</f>
        <v>1.0904761904761904</v>
      </c>
      <c r="N18">
        <f>6-ROUNDUP(_xlfn.RANK.EQ(DATA_MARZO_2025[[#This Row],[AL_AC]],DATA_MARZO_2025[AL_AC],0)/(COUNTA(DATA_MARZO_2025[AL_AC])/5),0)</f>
        <v>5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5">
        <v>45700</v>
      </c>
      <c r="J19" t="s">
        <v>501</v>
      </c>
      <c r="L19" s="55"/>
      <c r="M19" s="1">
        <f>DATA_MARZO_2025[[#This Row],[RECUPERO]]/DATA_MARZO_2025[[#This Row],[META]]</f>
        <v>0.48303030303030303</v>
      </c>
      <c r="N19">
        <f>6-ROUNDUP(_xlfn.RANK.EQ(DATA_MARZO_2025[[#This Row],[AL_AC]],DATA_MARZO_2025[AL_AC],0)/(COUNTA(DATA_MARZO_2025[AL_AC])/5),0)</f>
        <v>3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5">
        <v>45371</v>
      </c>
      <c r="J20" t="s">
        <v>501</v>
      </c>
      <c r="L20" s="55"/>
      <c r="M20" s="1">
        <f>DATA_MARZO_2025[[#This Row],[RECUPERO]]/DATA_MARZO_2025[[#This Row],[META]]</f>
        <v>1.8139047619047619</v>
      </c>
      <c r="N20">
        <f>6-ROUNDUP(_xlfn.RANK.EQ(DATA_MARZO_2025[[#This Row],[AL_AC]],DATA_MARZO_2025[AL_AC],0)/(COUNTA(DATA_MARZO_2025[AL_AC])/5),0)</f>
        <v>5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5">
        <v>45348</v>
      </c>
      <c r="J21" t="s">
        <v>501</v>
      </c>
      <c r="L21" s="55"/>
      <c r="M21" s="1">
        <f>DATA_MARZO_2025[[#This Row],[RECUPERO]]/DATA_MARZO_2025[[#This Row],[META]]</f>
        <v>0.45325806451612904</v>
      </c>
      <c r="N21">
        <f>6-ROUNDUP(_xlfn.RANK.EQ(DATA_MARZO_2025[[#This Row],[AL_AC]],DATA_MARZO_2025[AL_AC],0)/(COUNTA(DATA_MARZO_2025[AL_AC])/5),0)</f>
        <v>3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5">
        <v>45304</v>
      </c>
      <c r="J22" t="s">
        <v>501</v>
      </c>
      <c r="L22" s="55"/>
      <c r="M22" s="1">
        <f>DATA_MARZO_2025[[#This Row],[RECUPERO]]/DATA_MARZO_2025[[#This Row],[META]]</f>
        <v>0.25620833333333332</v>
      </c>
      <c r="N22">
        <f>6-ROUNDUP(_xlfn.RANK.EQ(DATA_MARZO_2025[[#This Row],[AL_AC]],DATA_MARZO_2025[AL_AC],0)/(COUNTA(DATA_MARZO_2025[AL_AC])/5),0)</f>
        <v>2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5">
        <v>45334</v>
      </c>
      <c r="J23" t="s">
        <v>501</v>
      </c>
      <c r="L23" s="55"/>
      <c r="M23" s="1">
        <f>DATA_MARZO_2025[[#This Row],[RECUPERO]]/DATA_MARZO_2025[[#This Row],[META]]</f>
        <v>0.51538095238095238</v>
      </c>
      <c r="N23">
        <f>6-ROUNDUP(_xlfn.RANK.EQ(DATA_MARZO_2025[[#This Row],[AL_AC]],DATA_MARZO_2025[AL_AC],0)/(COUNTA(DATA_MARZO_2025[AL_AC])/5),0)</f>
        <v>3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5">
        <v>44870</v>
      </c>
      <c r="J24" t="s">
        <v>501</v>
      </c>
      <c r="L24" s="55"/>
      <c r="M24" s="1">
        <f>DATA_MARZO_2025[[#This Row],[RECUPERO]]/DATA_MARZO_2025[[#This Row],[META]]</f>
        <v>1.2472121212121212</v>
      </c>
      <c r="N24">
        <f>6-ROUNDUP(_xlfn.RANK.EQ(DATA_MARZO_2025[[#This Row],[AL_AC]],DATA_MARZO_2025[AL_AC],0)/(COUNTA(DATA_MARZO_2025[AL_AC])/5),0)</f>
        <v>5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5">
        <v>45530</v>
      </c>
      <c r="J25" t="s">
        <v>501</v>
      </c>
      <c r="L25" s="55"/>
      <c r="M25" s="1">
        <f>DATA_MARZO_2025[[#This Row],[RECUPERO]]/DATA_MARZO_2025[[#This Row],[META]]</f>
        <v>0.44693548387096776</v>
      </c>
      <c r="N25">
        <f>6-ROUNDUP(_xlfn.RANK.EQ(DATA_MARZO_2025[[#This Row],[AL_AC]],DATA_MARZO_2025[AL_AC],0)/(COUNTA(DATA_MARZO_2025[AL_AC])/5),0)</f>
        <v>3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5">
        <v>45721</v>
      </c>
      <c r="J26" t="s">
        <v>501</v>
      </c>
      <c r="L26" s="55"/>
      <c r="M26" s="1">
        <f>DATA_MARZO_2025[[#This Row],[RECUPERO]]/DATA_MARZO_2025[[#This Row],[META]]</f>
        <v>0.74128571428571433</v>
      </c>
      <c r="N26">
        <f>6-ROUNDUP(_xlfn.RANK.EQ(DATA_MARZO_2025[[#This Row],[AL_AC]],DATA_MARZO_2025[AL_AC],0)/(COUNTA(DATA_MARZO_2025[AL_AC])/5),0)</f>
        <v>4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5">
        <v>44259</v>
      </c>
      <c r="J27" t="s">
        <v>501</v>
      </c>
      <c r="L27" s="55"/>
      <c r="M27" s="1">
        <f>DATA_MARZO_2025[[#This Row],[RECUPERO]]/DATA_MARZO_2025[[#This Row],[META]]</f>
        <v>0.27395238095238095</v>
      </c>
      <c r="N27">
        <f>6-ROUNDUP(_xlfn.RANK.EQ(DATA_MARZO_2025[[#This Row],[AL_AC]],DATA_MARZO_2025[AL_AC],0)/(COUNTA(DATA_MARZO_2025[AL_AC])/5),0)</f>
        <v>2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5">
        <v>44840</v>
      </c>
      <c r="J28" t="s">
        <v>501</v>
      </c>
      <c r="L28" s="55"/>
      <c r="M28" s="1">
        <f>DATA_MARZO_2025[[#This Row],[RECUPERO]]/DATA_MARZO_2025[[#This Row],[META]]</f>
        <v>0.69497580645161294</v>
      </c>
      <c r="N28">
        <f>6-ROUNDUP(_xlfn.RANK.EQ(DATA_MARZO_2025[[#This Row],[AL_AC]],DATA_MARZO_2025[AL_AC],0)/(COUNTA(DATA_MARZO_2025[AL_AC])/5),0)</f>
        <v>4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5">
        <v>44470</v>
      </c>
      <c r="J29" t="s">
        <v>501</v>
      </c>
      <c r="L29" s="55"/>
      <c r="M29" s="1">
        <f>DATA_MARZO_2025[[#This Row],[RECUPERO]]/DATA_MARZO_2025[[#This Row],[META]]</f>
        <v>1.3166403225806451</v>
      </c>
      <c r="N29">
        <f>6-ROUNDUP(_xlfn.RANK.EQ(DATA_MARZO_2025[[#This Row],[AL_AC]],DATA_MARZO_2025[AL_AC],0)/(COUNTA(DATA_MARZO_2025[AL_AC])/5),0)</f>
        <v>5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5">
        <v>44945</v>
      </c>
      <c r="J30" t="s">
        <v>501</v>
      </c>
      <c r="L30" s="55"/>
      <c r="M30" s="1">
        <f>DATA_MARZO_2025[[#This Row],[RECUPERO]]/DATA_MARZO_2025[[#This Row],[META]]</f>
        <v>0.72109090909090912</v>
      </c>
      <c r="N30">
        <f>6-ROUNDUP(_xlfn.RANK.EQ(DATA_MARZO_2025[[#This Row],[AL_AC]],DATA_MARZO_2025[AL_AC],0)/(COUNTA(DATA_MARZO_2025[AL_AC])/5),0)</f>
        <v>4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5">
        <v>44951</v>
      </c>
      <c r="J31" t="s">
        <v>501</v>
      </c>
      <c r="L31" s="55"/>
      <c r="M31" s="1">
        <f>DATA_MARZO_2025[[#This Row],[RECUPERO]]/DATA_MARZO_2025[[#This Row],[META]]</f>
        <v>0.21875</v>
      </c>
      <c r="N31">
        <f>6-ROUNDUP(_xlfn.RANK.EQ(DATA_MARZO_2025[[#This Row],[AL_AC]],DATA_MARZO_2025[AL_AC],0)/(COUNTA(DATA_MARZO_2025[AL_AC])/5),0)</f>
        <v>1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5">
        <v>44811</v>
      </c>
      <c r="J32" t="s">
        <v>501</v>
      </c>
      <c r="L32" s="55"/>
      <c r="M32" s="1">
        <f>DATA_MARZO_2025[[#This Row],[RECUPERO]]/DATA_MARZO_2025[[#This Row],[META]]</f>
        <v>0.22504761904761905</v>
      </c>
      <c r="N32">
        <f>6-ROUNDUP(_xlfn.RANK.EQ(DATA_MARZO_2025[[#This Row],[AL_AC]],DATA_MARZO_2025[AL_AC],0)/(COUNTA(DATA_MARZO_2025[AL_AC])/5),0)</f>
        <v>1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5">
        <v>44811</v>
      </c>
      <c r="J33" t="s">
        <v>501</v>
      </c>
      <c r="L33" s="55"/>
      <c r="M33" s="1">
        <f>DATA_MARZO_2025[[#This Row],[RECUPERO]]/DATA_MARZO_2025[[#This Row],[META]]</f>
        <v>0.45379166666666665</v>
      </c>
      <c r="N33">
        <f>6-ROUNDUP(_xlfn.RANK.EQ(DATA_MARZO_2025[[#This Row],[AL_AC]],DATA_MARZO_2025[AL_AC],0)/(COUNTA(DATA_MARZO_2025[AL_AC])/5),0)</f>
        <v>3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5">
        <v>44811</v>
      </c>
      <c r="J34" t="s">
        <v>501</v>
      </c>
      <c r="L34" s="55"/>
      <c r="M34" s="1">
        <f>DATA_MARZO_2025[[#This Row],[RECUPERO]]/DATA_MARZO_2025[[#This Row],[META]]</f>
        <v>0.33585714285714285</v>
      </c>
      <c r="N34">
        <f>6-ROUNDUP(_xlfn.RANK.EQ(DATA_MARZO_2025[[#This Row],[AL_AC]],DATA_MARZO_2025[AL_AC],0)/(COUNTA(DATA_MARZO_2025[AL_AC])/5),0)</f>
        <v>2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5">
        <v>45457</v>
      </c>
      <c r="J35" t="s">
        <v>501</v>
      </c>
      <c r="L35" s="55"/>
      <c r="M35" s="1">
        <f>DATA_MARZO_2025[[#This Row],[RECUPERO]]/DATA_MARZO_2025[[#This Row],[META]]</f>
        <v>0.8414677419354839</v>
      </c>
      <c r="N35">
        <f>6-ROUNDUP(_xlfn.RANK.EQ(DATA_MARZO_2025[[#This Row],[AL_AC]],DATA_MARZO_2025[AL_AC],0)/(COUNTA(DATA_MARZO_2025[AL_AC])/5),0)</f>
        <v>4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5">
        <v>45075</v>
      </c>
      <c r="J36" t="s">
        <v>501</v>
      </c>
      <c r="L36" s="55"/>
      <c r="M36" s="1">
        <f>DATA_MARZO_2025[[#This Row],[RECUPERO]]/DATA_MARZO_2025[[#This Row],[META]]</f>
        <v>0.22791666666666666</v>
      </c>
      <c r="N36">
        <f>6-ROUNDUP(_xlfn.RANK.EQ(DATA_MARZO_2025[[#This Row],[AL_AC]],DATA_MARZO_2025[AL_AC],0)/(COUNTA(DATA_MARZO_2025[AL_AC])/5),0)</f>
        <v>2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5">
        <v>44748</v>
      </c>
      <c r="J37" t="s">
        <v>501</v>
      </c>
      <c r="L37" s="55"/>
      <c r="M37" s="1">
        <f>DATA_MARZO_2025[[#This Row],[RECUPERO]]/DATA_MARZO_2025[[#This Row],[META]]</f>
        <v>0.95954596774193546</v>
      </c>
      <c r="N37">
        <f>6-ROUNDUP(_xlfn.RANK.EQ(DATA_MARZO_2025[[#This Row],[AL_AC]],DATA_MARZO_2025[AL_AC],0)/(COUNTA(DATA_MARZO_2025[AL_AC])/5),0)</f>
        <v>5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5">
        <v>44888</v>
      </c>
      <c r="J38" t="s">
        <v>501</v>
      </c>
      <c r="L38" s="55"/>
      <c r="M38" s="1">
        <f>DATA_MARZO_2025[[#This Row],[RECUPERO]]/DATA_MARZO_2025[[#This Row],[META]]</f>
        <v>0.31490476190476191</v>
      </c>
      <c r="N38">
        <f>6-ROUNDUP(_xlfn.RANK.EQ(DATA_MARZO_2025[[#This Row],[AL_AC]],DATA_MARZO_2025[AL_AC],0)/(COUNTA(DATA_MARZO_2025[AL_AC])/5),0)</f>
        <v>2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5">
        <v>45334</v>
      </c>
      <c r="J39" t="s">
        <v>501</v>
      </c>
      <c r="L39" s="55"/>
      <c r="M39" s="1">
        <f>DATA_MARZO_2025[[#This Row],[RECUPERO]]/DATA_MARZO_2025[[#This Row],[META]]</f>
        <v>0.110625</v>
      </c>
      <c r="N39">
        <f>6-ROUNDUP(_xlfn.RANK.EQ(DATA_MARZO_2025[[#This Row],[AL_AC]],DATA_MARZO_2025[AL_AC],0)/(COUNTA(DATA_MARZO_2025[AL_AC])/5),0)</f>
        <v>1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5">
        <v>44566</v>
      </c>
      <c r="J40" t="s">
        <v>501</v>
      </c>
      <c r="L40" s="55"/>
      <c r="M40" s="1">
        <f>DATA_MARZO_2025[[#This Row],[RECUPERO]]/DATA_MARZO_2025[[#This Row],[META]]</f>
        <v>0.29061904761904761</v>
      </c>
      <c r="N40">
        <f>6-ROUNDUP(_xlfn.RANK.EQ(DATA_MARZO_2025[[#This Row],[AL_AC]],DATA_MARZO_2025[AL_AC],0)/(COUNTA(DATA_MARZO_2025[AL_AC])/5),0)</f>
        <v>2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5">
        <v>44357</v>
      </c>
      <c r="J41" t="s">
        <v>501</v>
      </c>
      <c r="L41" s="55"/>
      <c r="M41" s="1">
        <f>DATA_MARZO_2025[[#This Row],[RECUPERO]]/DATA_MARZO_2025[[#This Row],[META]]</f>
        <v>0.55709090909090908</v>
      </c>
      <c r="N41">
        <f>6-ROUNDUP(_xlfn.RANK.EQ(DATA_MARZO_2025[[#This Row],[AL_AC]],DATA_MARZO_2025[AL_AC],0)/(COUNTA(DATA_MARZO_2025[AL_AC])/5),0)</f>
        <v>3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5">
        <v>44673</v>
      </c>
      <c r="J42" t="s">
        <v>501</v>
      </c>
      <c r="L42" s="55"/>
      <c r="M42" s="1">
        <f>DATA_MARZO_2025[[#This Row],[RECUPERO]]/DATA_MARZO_2025[[#This Row],[META]]</f>
        <v>0.85046774193548391</v>
      </c>
      <c r="N42">
        <f>6-ROUNDUP(_xlfn.RANK.EQ(DATA_MARZO_2025[[#This Row],[AL_AC]],DATA_MARZO_2025[AL_AC],0)/(COUNTA(DATA_MARZO_2025[AL_AC])/5),0)</f>
        <v>4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5">
        <v>45506</v>
      </c>
      <c r="J43" t="s">
        <v>501</v>
      </c>
      <c r="L43" s="55"/>
      <c r="M43" s="1">
        <f>DATA_MARZO_2025[[#This Row],[RECUPERO]]/DATA_MARZO_2025[[#This Row],[META]]</f>
        <v>0.52187878787878783</v>
      </c>
      <c r="N43">
        <f>6-ROUNDUP(_xlfn.RANK.EQ(DATA_MARZO_2025[[#This Row],[AL_AC]],DATA_MARZO_2025[AL_AC],0)/(COUNTA(DATA_MARZO_2025[AL_AC])/5),0)</f>
        <v>3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5">
        <v>43132</v>
      </c>
      <c r="J44" t="s">
        <v>501</v>
      </c>
      <c r="L44" s="55"/>
      <c r="M44" s="1">
        <f>DATA_MARZO_2025[[#This Row],[RECUPERO]]/DATA_MARZO_2025[[#This Row],[META]]</f>
        <v>0.77920833333333328</v>
      </c>
      <c r="N44">
        <f>6-ROUNDUP(_xlfn.RANK.EQ(DATA_MARZO_2025[[#This Row],[AL_AC]],DATA_MARZO_2025[AL_AC],0)/(COUNTA(DATA_MARZO_2025[AL_AC])/5),0)</f>
        <v>4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5">
        <v>44748</v>
      </c>
      <c r="J45" t="s">
        <v>501</v>
      </c>
      <c r="L45" s="55"/>
      <c r="M45" s="1">
        <f>DATA_MARZO_2025[[#This Row],[RECUPERO]]/DATA_MARZO_2025[[#This Row],[META]]</f>
        <v>0.30762903225806454</v>
      </c>
      <c r="N45">
        <f>6-ROUNDUP(_xlfn.RANK.EQ(DATA_MARZO_2025[[#This Row],[AL_AC]],DATA_MARZO_2025[AL_AC],0)/(COUNTA(DATA_MARZO_2025[AL_AC])/5),0)</f>
        <v>2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5">
        <v>45334</v>
      </c>
      <c r="J46" t="s">
        <v>501</v>
      </c>
      <c r="L46" s="55"/>
      <c r="M46" s="1">
        <f>DATA_MARZO_2025[[#This Row],[RECUPERO]]/DATA_MARZO_2025[[#This Row],[META]]</f>
        <v>0</v>
      </c>
      <c r="N46">
        <f>6-ROUNDUP(_xlfn.RANK.EQ(DATA_MARZO_2025[[#This Row],[AL_AC]],DATA_MARZO_2025[AL_AC],0)/(COUNTA(DATA_MARZO_2025[AL_AC])/5),0)</f>
        <v>1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5">
        <v>44993</v>
      </c>
      <c r="J47" t="s">
        <v>501</v>
      </c>
      <c r="L47" s="55"/>
      <c r="M47" s="1">
        <f>DATA_MARZO_2025[[#This Row],[RECUPERO]]/DATA_MARZO_2025[[#This Row],[META]]</f>
        <v>1.935483870967742E-2</v>
      </c>
      <c r="N47">
        <f>6-ROUNDUP(_xlfn.RANK.EQ(DATA_MARZO_2025[[#This Row],[AL_AC]],DATA_MARZO_2025[AL_AC],0)/(COUNTA(DATA_MARZO_2025[AL_AC])/5),0)</f>
        <v>1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5">
        <v>45441</v>
      </c>
      <c r="J48" t="s">
        <v>501</v>
      </c>
      <c r="L48" s="55"/>
      <c r="M48" s="1">
        <f>DATA_MARZO_2025[[#This Row],[RECUPERO]]/DATA_MARZO_2025[[#This Row],[META]]</f>
        <v>0.66200000000000003</v>
      </c>
      <c r="N48">
        <f>6-ROUNDUP(_xlfn.RANK.EQ(DATA_MARZO_2025[[#This Row],[AL_AC]],DATA_MARZO_2025[AL_AC],0)/(COUNTA(DATA_MARZO_2025[AL_AC])/5),0)</f>
        <v>4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5">
        <v>45471</v>
      </c>
      <c r="J49" t="s">
        <v>501</v>
      </c>
      <c r="L49" s="55"/>
      <c r="M49" s="1">
        <f>DATA_MARZO_2025[[#This Row],[RECUPERO]]/DATA_MARZO_2025[[#This Row],[META]]</f>
        <v>0.2983064516129032</v>
      </c>
      <c r="N49">
        <f>6-ROUNDUP(_xlfn.RANK.EQ(DATA_MARZO_2025[[#This Row],[AL_AC]],DATA_MARZO_2025[AL_AC],0)/(COUNTA(DATA_MARZO_2025[AL_AC])/5),0)</f>
        <v>2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5">
        <v>44941</v>
      </c>
      <c r="J50" t="s">
        <v>501</v>
      </c>
      <c r="L50" s="55"/>
      <c r="M50" s="1">
        <f>DATA_MARZO_2025[[#This Row],[RECUPERO]]/DATA_MARZO_2025[[#This Row],[META]]</f>
        <v>0.28000000000000003</v>
      </c>
      <c r="N50">
        <f>6-ROUNDUP(_xlfn.RANK.EQ(DATA_MARZO_2025[[#This Row],[AL_AC]],DATA_MARZO_2025[AL_AC],0)/(COUNTA(DATA_MARZO_2025[AL_AC])/5),0)</f>
        <v>2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5">
        <v>45727</v>
      </c>
      <c r="J51" t="s">
        <v>501</v>
      </c>
      <c r="L51" s="55"/>
      <c r="M51" s="1">
        <f>DATA_MARZO_2025[[#This Row],[RECUPERO]]/DATA_MARZO_2025[[#This Row],[META]]</f>
        <v>0.46983870967741936</v>
      </c>
      <c r="N51">
        <f>6-ROUNDUP(_xlfn.RANK.EQ(DATA_MARZO_2025[[#This Row],[AL_AC]],DATA_MARZO_2025[AL_AC],0)/(COUNTA(DATA_MARZO_2025[AL_AC])/5),0)</f>
        <v>3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5">
        <v>45175</v>
      </c>
      <c r="J52" t="s">
        <v>501</v>
      </c>
      <c r="L52" s="55"/>
      <c r="M52" s="1">
        <f>DATA_MARZO_2025[[#This Row],[RECUPERO]]/DATA_MARZO_2025[[#This Row],[META]]</f>
        <v>0.43883333333333335</v>
      </c>
      <c r="N52">
        <f>6-ROUNDUP(_xlfn.RANK.EQ(DATA_MARZO_2025[[#This Row],[AL_AC]],DATA_MARZO_2025[AL_AC],0)/(COUNTA(DATA_MARZO_2025[AL_AC])/5),0)</f>
        <v>3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5">
        <v>44301</v>
      </c>
      <c r="J53" t="s">
        <v>501</v>
      </c>
      <c r="L53" s="55"/>
      <c r="M53" s="1">
        <f>DATA_MARZO_2025[[#This Row],[RECUPERO]]/DATA_MARZO_2025[[#This Row],[META]]</f>
        <v>0.46619047619047621</v>
      </c>
      <c r="N53">
        <f>6-ROUNDUP(_xlfn.RANK.EQ(DATA_MARZO_2025[[#This Row],[AL_AC]],DATA_MARZO_2025[AL_AC],0)/(COUNTA(DATA_MARZO_2025[AL_AC])/5),0)</f>
        <v>3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5">
        <v>44735</v>
      </c>
      <c r="J54" t="s">
        <v>501</v>
      </c>
      <c r="L54" s="55"/>
      <c r="M54" s="1">
        <f>DATA_MARZO_2025[[#This Row],[RECUPERO]]/DATA_MARZO_2025[[#This Row],[META]]</f>
        <v>0.57875151515151513</v>
      </c>
      <c r="N54">
        <f>6-ROUNDUP(_xlfn.RANK.EQ(DATA_MARZO_2025[[#This Row],[AL_AC]],DATA_MARZO_2025[AL_AC],0)/(COUNTA(DATA_MARZO_2025[AL_AC])/5),0)</f>
        <v>4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5">
        <v>44909</v>
      </c>
      <c r="J55" t="s">
        <v>501</v>
      </c>
      <c r="L55" s="55"/>
      <c r="M55" s="1">
        <f>DATA_MARZO_2025[[#This Row],[RECUPERO]]/DATA_MARZO_2025[[#This Row],[META]]</f>
        <v>2.134415322580645</v>
      </c>
      <c r="N55">
        <f>6-ROUNDUP(_xlfn.RANK.EQ(DATA_MARZO_2025[[#This Row],[AL_AC]],DATA_MARZO_2025[AL_AC],0)/(COUNTA(DATA_MARZO_2025[AL_AC])/5),0)</f>
        <v>5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5">
        <v>45727</v>
      </c>
      <c r="J56" t="s">
        <v>501</v>
      </c>
      <c r="L56" s="55"/>
      <c r="M56" s="1">
        <f>DATA_MARZO_2025[[#This Row],[RECUPERO]]/DATA_MARZO_2025[[#This Row],[META]]</f>
        <v>0.71172727272727276</v>
      </c>
      <c r="N56">
        <f>6-ROUNDUP(_xlfn.RANK.EQ(DATA_MARZO_2025[[#This Row],[AL_AC]],DATA_MARZO_2025[AL_AC],0)/(COUNTA(DATA_MARZO_2025[AL_AC])/5),0)</f>
        <v>4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5">
        <v>45675</v>
      </c>
      <c r="J57" t="s">
        <v>501</v>
      </c>
      <c r="L57" s="55"/>
      <c r="M57" s="1">
        <f>DATA_MARZO_2025[[#This Row],[RECUPERO]]/DATA_MARZO_2025[[#This Row],[META]]</f>
        <v>0</v>
      </c>
      <c r="N57">
        <f>6-ROUNDUP(_xlfn.RANK.EQ(DATA_MARZO_2025[[#This Row],[AL_AC]],DATA_MARZO_2025[AL_AC],0)/(COUNTA(DATA_MARZO_2025[AL_AC])/5),0)</f>
        <v>1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5">
        <v>45674</v>
      </c>
      <c r="J58" t="s">
        <v>501</v>
      </c>
      <c r="L58" s="55"/>
      <c r="M58" s="1">
        <f>DATA_MARZO_2025[[#This Row],[RECUPERO]]/DATA_MARZO_2025[[#This Row],[META]]</f>
        <v>0.35506048387096772</v>
      </c>
      <c r="N58">
        <f>6-ROUNDUP(_xlfn.RANK.EQ(DATA_MARZO_2025[[#This Row],[AL_AC]],DATA_MARZO_2025[AL_AC],0)/(COUNTA(DATA_MARZO_2025[AL_AC])/5),0)</f>
        <v>2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5">
        <v>45423</v>
      </c>
      <c r="J59" t="s">
        <v>501</v>
      </c>
      <c r="L59" s="55"/>
      <c r="M59" s="1">
        <f>DATA_MARZO_2025[[#This Row],[RECUPERO]]/DATA_MARZO_2025[[#This Row],[META]]</f>
        <v>0</v>
      </c>
      <c r="N59">
        <f>6-ROUNDUP(_xlfn.RANK.EQ(DATA_MARZO_2025[[#This Row],[AL_AC]],DATA_MARZO_2025[AL_AC],0)/(COUNTA(DATA_MARZO_2025[AL_AC])/5),0)</f>
        <v>1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5">
        <v>45399</v>
      </c>
      <c r="J60" t="s">
        <v>501</v>
      </c>
      <c r="L60" s="55"/>
      <c r="M60" s="1">
        <f>DATA_MARZO_2025[[#This Row],[RECUPERO]]/DATA_MARZO_2025[[#This Row],[META]]</f>
        <v>0.21728571428571428</v>
      </c>
      <c r="N60">
        <f>6-ROUNDUP(_xlfn.RANK.EQ(DATA_MARZO_2025[[#This Row],[AL_AC]],DATA_MARZO_2025[AL_AC],0)/(COUNTA(DATA_MARZO_2025[AL_AC])/5),0)</f>
        <v>1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5">
        <v>44971</v>
      </c>
      <c r="J61" t="s">
        <v>501</v>
      </c>
      <c r="L61" s="55"/>
      <c r="M61" s="1">
        <f>DATA_MARZO_2025[[#This Row],[RECUPERO]]/DATA_MARZO_2025[[#This Row],[META]]</f>
        <v>0.44857142857142857</v>
      </c>
      <c r="N61">
        <f>6-ROUNDUP(_xlfn.RANK.EQ(DATA_MARZO_2025[[#This Row],[AL_AC]],DATA_MARZO_2025[AL_AC],0)/(COUNTA(DATA_MARZO_2025[AL_AC])/5),0)</f>
        <v>3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5">
        <v>45451</v>
      </c>
      <c r="J62" t="s">
        <v>501</v>
      </c>
      <c r="L62" s="55"/>
      <c r="M62" s="1">
        <f>DATA_MARZO_2025[[#This Row],[RECUPERO]]/DATA_MARZO_2025[[#This Row],[META]]</f>
        <v>0.4863564516129032</v>
      </c>
      <c r="N62">
        <f>6-ROUNDUP(_xlfn.RANK.EQ(DATA_MARZO_2025[[#This Row],[AL_AC]],DATA_MARZO_2025[AL_AC],0)/(COUNTA(DATA_MARZO_2025[AL_AC])/5),0)</f>
        <v>3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5">
        <v>45145</v>
      </c>
      <c r="J63" t="s">
        <v>501</v>
      </c>
      <c r="L63" s="55"/>
      <c r="M63" s="1">
        <f>DATA_MARZO_2025[[#This Row],[RECUPERO]]/DATA_MARZO_2025[[#This Row],[META]]</f>
        <v>0.73476190476190473</v>
      </c>
      <c r="N63">
        <f>6-ROUNDUP(_xlfn.RANK.EQ(DATA_MARZO_2025[[#This Row],[AL_AC]],DATA_MARZO_2025[AL_AC],0)/(COUNTA(DATA_MARZO_2025[AL_AC])/5),0)</f>
        <v>4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5">
        <v>44748</v>
      </c>
      <c r="J64" t="s">
        <v>501</v>
      </c>
      <c r="L64" s="55"/>
      <c r="M64" s="1">
        <f>DATA_MARZO_2025[[#This Row],[RECUPERO]]/DATA_MARZO_2025[[#This Row],[META]]</f>
        <v>1.1865483870967741</v>
      </c>
      <c r="N64">
        <f>6-ROUNDUP(_xlfn.RANK.EQ(DATA_MARZO_2025[[#This Row],[AL_AC]],DATA_MARZO_2025[AL_AC],0)/(COUNTA(DATA_MARZO_2025[AL_AC])/5),0)</f>
        <v>5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5">
        <v>45133</v>
      </c>
      <c r="J65" t="s">
        <v>501</v>
      </c>
      <c r="L65" s="55"/>
      <c r="M65" s="1">
        <f>DATA_MARZO_2025[[#This Row],[RECUPERO]]/DATA_MARZO_2025[[#This Row],[META]]</f>
        <v>1.0309523809523808</v>
      </c>
      <c r="N65">
        <f>6-ROUNDUP(_xlfn.RANK.EQ(DATA_MARZO_2025[[#This Row],[AL_AC]],DATA_MARZO_2025[AL_AC],0)/(COUNTA(DATA_MARZO_2025[AL_AC])/5),0)</f>
        <v>5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5">
        <v>45133</v>
      </c>
      <c r="J66" t="s">
        <v>501</v>
      </c>
      <c r="L66" s="55"/>
      <c r="M66" s="1">
        <f>DATA_MARZO_2025[[#This Row],[RECUPERO]]/DATA_MARZO_2025[[#This Row],[META]]</f>
        <v>0.26095238095238094</v>
      </c>
      <c r="N66">
        <f>6-ROUNDUP(_xlfn.RANK.EQ(DATA_MARZO_2025[[#This Row],[AL_AC]],DATA_MARZO_2025[AL_AC],0)/(COUNTA(DATA_MARZO_2025[AL_AC])/5),0)</f>
        <v>2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5">
        <v>44104</v>
      </c>
      <c r="J67" t="s">
        <v>501</v>
      </c>
      <c r="L67" s="55"/>
      <c r="M67" s="1">
        <f>DATA_MARZO_2025[[#This Row],[RECUPERO]]/DATA_MARZO_2025[[#This Row],[META]]</f>
        <v>0.76293693548387087</v>
      </c>
      <c r="N67">
        <f>6-ROUNDUP(_xlfn.RANK.EQ(DATA_MARZO_2025[[#This Row],[AL_AC]],DATA_MARZO_2025[AL_AC],0)/(COUNTA(DATA_MARZO_2025[AL_AC])/5),0)</f>
        <v>4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5">
        <v>45285</v>
      </c>
      <c r="J68" t="s">
        <v>501</v>
      </c>
      <c r="L68" s="55"/>
      <c r="M68" s="1">
        <f>DATA_MARZO_2025[[#This Row],[RECUPERO]]/DATA_MARZO_2025[[#This Row],[META]]</f>
        <v>1.0463333333333333</v>
      </c>
      <c r="N68">
        <f>6-ROUNDUP(_xlfn.RANK.EQ(DATA_MARZO_2025[[#This Row],[AL_AC]],DATA_MARZO_2025[AL_AC],0)/(COUNTA(DATA_MARZO_2025[AL_AC])/5),0)</f>
        <v>5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5">
        <v>45334</v>
      </c>
      <c r="J69" t="s">
        <v>501</v>
      </c>
      <c r="L69" s="55"/>
      <c r="M69" s="1">
        <f>DATA_MARZO_2025[[#This Row],[RECUPERO]]/DATA_MARZO_2025[[#This Row],[META]]</f>
        <v>0.29919354838709677</v>
      </c>
      <c r="N69">
        <f>6-ROUNDUP(_xlfn.RANK.EQ(DATA_MARZO_2025[[#This Row],[AL_AC]],DATA_MARZO_2025[AL_AC],0)/(COUNTA(DATA_MARZO_2025[AL_AC])/5),0)</f>
        <v>2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5">
        <v>44937</v>
      </c>
      <c r="J70" t="s">
        <v>501</v>
      </c>
      <c r="L70" s="55"/>
      <c r="M70" s="1">
        <f>DATA_MARZO_2025[[#This Row],[RECUPERO]]/DATA_MARZO_2025[[#This Row],[META]]</f>
        <v>0.12419354838709677</v>
      </c>
      <c r="N70">
        <f>6-ROUNDUP(_xlfn.RANK.EQ(DATA_MARZO_2025[[#This Row],[AL_AC]],DATA_MARZO_2025[AL_AC],0)/(COUNTA(DATA_MARZO_2025[AL_AC])/5),0)</f>
        <v>1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5">
        <v>42814</v>
      </c>
      <c r="J71" t="s">
        <v>501</v>
      </c>
      <c r="L71" s="55"/>
      <c r="M71" s="1">
        <f>DATA_MARZO_2025[[#This Row],[RECUPERO]]/DATA_MARZO_2025[[#This Row],[META]]</f>
        <v>0</v>
      </c>
      <c r="N71">
        <f>6-ROUNDUP(_xlfn.RANK.EQ(DATA_MARZO_2025[[#This Row],[AL_AC]],DATA_MARZO_2025[AL_AC],0)/(COUNTA(DATA_MARZO_2025[AL_AC])/5),0)</f>
        <v>1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5">
        <v>45021</v>
      </c>
      <c r="J72" t="s">
        <v>501</v>
      </c>
      <c r="L72" s="55"/>
      <c r="M72" s="1">
        <f>DATA_MARZO_2025[[#This Row],[RECUPERO]]/DATA_MARZO_2025[[#This Row],[META]]</f>
        <v>0.44091666666666668</v>
      </c>
      <c r="N72">
        <f>6-ROUNDUP(_xlfn.RANK.EQ(DATA_MARZO_2025[[#This Row],[AL_AC]],DATA_MARZO_2025[AL_AC],0)/(COUNTA(DATA_MARZO_2025[AL_AC])/5),0)</f>
        <v>3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5">
        <v>44869</v>
      </c>
      <c r="J73" t="s">
        <v>501</v>
      </c>
      <c r="L73" s="55"/>
      <c r="M73" s="1">
        <f>DATA_MARZO_2025[[#This Row],[RECUPERO]]/DATA_MARZO_2025[[#This Row],[META]]</f>
        <v>0.91170967741935482</v>
      </c>
      <c r="N73">
        <f>6-ROUNDUP(_xlfn.RANK.EQ(DATA_MARZO_2025[[#This Row],[AL_AC]],DATA_MARZO_2025[AL_AC],0)/(COUNTA(DATA_MARZO_2025[AL_AC])/5),0)</f>
        <v>5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5">
        <v>45364</v>
      </c>
      <c r="J74" t="s">
        <v>501</v>
      </c>
      <c r="L74" s="55"/>
      <c r="M74" s="1">
        <f>DATA_MARZO_2025[[#This Row],[RECUPERO]]/DATA_MARZO_2025[[#This Row],[META]]</f>
        <v>6.1124999999999999E-2</v>
      </c>
      <c r="N74">
        <f>6-ROUNDUP(_xlfn.RANK.EQ(DATA_MARZO_2025[[#This Row],[AL_AC]],DATA_MARZO_2025[AL_AC],0)/(COUNTA(DATA_MARZO_2025[AL_AC])/5),0)</f>
        <v>1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5">
        <v>45323</v>
      </c>
      <c r="J75" t="s">
        <v>501</v>
      </c>
      <c r="M75" s="1">
        <f>DATA_MARZO_2025[[#This Row],[RECUPERO]]/DATA_MARZO_2025[[#This Row],[META]]</f>
        <v>1.4399354838709677</v>
      </c>
      <c r="N75">
        <f>6-ROUNDUP(_xlfn.RANK.EQ(DATA_MARZO_2025[[#This Row],[AL_AC]],DATA_MARZO_2025[AL_AC],0)/(COUNTA(DATA_MARZO_2025[AL_AC])/5),0)</f>
        <v>5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5">
        <v>45671</v>
      </c>
      <c r="J76" t="s">
        <v>501</v>
      </c>
      <c r="M76" s="1">
        <f>DATA_MARZO_2025[[#This Row],[RECUPERO]]/DATA_MARZO_2025[[#This Row],[META]]</f>
        <v>1.1488274193548387</v>
      </c>
      <c r="N76">
        <f>6-ROUNDUP(_xlfn.RANK.EQ(DATA_MARZO_2025[[#This Row],[AL_AC]],DATA_MARZO_2025[AL_AC],0)/(COUNTA(DATA_MARZO_2025[AL_AC])/5),0)</f>
        <v>5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5">
        <v>44510</v>
      </c>
      <c r="J77" t="s">
        <v>501</v>
      </c>
      <c r="M77" s="1">
        <f>DATA_MARZO_2025[[#This Row],[RECUPERO]]/DATA_MARZO_2025[[#This Row],[META]]</f>
        <v>0.45595714285714289</v>
      </c>
      <c r="N77">
        <f>6-ROUNDUP(_xlfn.RANK.EQ(DATA_MARZO_2025[[#This Row],[AL_AC]],DATA_MARZO_2025[AL_AC],0)/(COUNTA(DATA_MARZO_2025[AL_AC])/5),0)</f>
        <v>3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5">
        <v>45668</v>
      </c>
      <c r="J78" t="s">
        <v>501</v>
      </c>
      <c r="M78" s="1">
        <f>DATA_MARZO_2025[[#This Row],[RECUPERO]]/DATA_MARZO_2025[[#This Row],[META]]</f>
        <v>0.1761904761904762</v>
      </c>
      <c r="N78">
        <f>6-ROUNDUP(_xlfn.RANK.EQ(DATA_MARZO_2025[[#This Row],[AL_AC]],DATA_MARZO_2025[AL_AC],0)/(COUNTA(DATA_MARZO_2025[AL_AC])/5),0)</f>
        <v>1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5">
        <v>45082</v>
      </c>
      <c r="J79" t="s">
        <v>501</v>
      </c>
      <c r="M79" s="1">
        <f>DATA_MARZO_2025[[#This Row],[RECUPERO]]/DATA_MARZO_2025[[#This Row],[META]]</f>
        <v>0.39166666666666666</v>
      </c>
      <c r="N79">
        <f>6-ROUNDUP(_xlfn.RANK.EQ(DATA_MARZO_2025[[#This Row],[AL_AC]],DATA_MARZO_2025[AL_AC],0)/(COUNTA(DATA_MARZO_2025[AL_AC])/5),0)</f>
        <v>3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>
        <f>6-ROUNDUP(_xlfn.RANK.EQ(DATA_MARZO_2025[[#This Row],[AL_AC]],DATA_MARZO_2025[AL_AC],0)/(COUNTA(DATA_MARZO_2025[AL_AC])/5),0)</f>
        <v>1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>
        <f>6-ROUNDUP(_xlfn.RANK.EQ(DATA_MARZO_2025[[#This Row],[AL_AC]],DATA_MARZO_2025[AL_AC],0)/(COUNTA(DATA_MARZO_2025[AL_AC])/5),0)</f>
        <v>2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>
        <f>6-ROUNDUP(_xlfn.RANK.EQ(DATA_MARZO_2025[[#This Row],[AL_AC]],DATA_MARZO_2025[AL_AC],0)/(COUNTA(DATA_MARZO_2025[AL_AC])/5),0)</f>
        <v>2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>
        <f>6-ROUNDUP(_xlfn.RANK.EQ(DATA_MARZO_2025[[#This Row],[AL_AC]],DATA_MARZO_2025[AL_AC],0)/(COUNTA(DATA_MARZO_2025[AL_AC])/5),0)</f>
        <v>4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>
        <f>6-ROUNDUP(_xlfn.RANK.EQ(DATA_MARZO_2025[[#This Row],[AL_AC]],DATA_MARZO_2025[AL_AC],0)/(COUNTA(DATA_MARZO_2025[AL_AC])/5),0)</f>
        <v>5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>
        <f>6-ROUNDUP(_xlfn.RANK.EQ(DATA_MARZO_2025[[#This Row],[AL_AC]],DATA_MARZO_2025[AL_AC],0)/(COUNTA(DATA_MARZO_2025[AL_AC])/5),0)</f>
        <v>2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5">
        <v>44111</v>
      </c>
      <c r="J6" t="s">
        <v>501</v>
      </c>
      <c r="L6" s="55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5">
        <v>44820</v>
      </c>
      <c r="J7" t="s">
        <v>501</v>
      </c>
      <c r="L7" s="55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5">
        <v>45727</v>
      </c>
      <c r="J8" t="s">
        <v>501</v>
      </c>
      <c r="L8" s="55"/>
      <c r="M8" s="41" t="s">
        <v>87</v>
      </c>
      <c r="N8" s="42" t="s">
        <v>1137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5">
        <v>45451</v>
      </c>
      <c r="J9" t="s">
        <v>501</v>
      </c>
      <c r="L9" s="55"/>
      <c r="M9" s="1">
        <f>DATA_ABRIL_2025[[#This Row],[RECUPERO]]/DATA_ABRIL_2025[[#This Row],[META]]</f>
        <v>0.30588461538461537</v>
      </c>
      <c r="N9">
        <f>6-ROUNDUP(_xlfn.RANK.EQ(DATA_ABRIL_2025[[#This Row],[AL_AC]],DATA_ABRIL_2025[AL_AC],0)/(COUNTA(DATA_ABRIL_2025[AL_AC])/5),0)</f>
        <v>2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5">
        <v>44819</v>
      </c>
      <c r="J10" t="s">
        <v>501</v>
      </c>
      <c r="L10" s="55"/>
      <c r="M10" s="1">
        <f>DATA_ABRIL_2025[[#This Row],[RECUPERO]]/DATA_ABRIL_2025[[#This Row],[META]]</f>
        <v>0.86478536585365851</v>
      </c>
      <c r="N10">
        <f>6-ROUNDUP(_xlfn.RANK.EQ(DATA_ABRIL_2025[[#This Row],[AL_AC]],DATA_ABRIL_2025[AL_AC],0)/(COUNTA(DATA_ABRIL_2025[AL_AC])/5),0)</f>
        <v>5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5">
        <v>45775</v>
      </c>
      <c r="J11" t="s">
        <v>501</v>
      </c>
      <c r="L11" s="55"/>
      <c r="M11" s="1">
        <f>DATA_ABRIL_2025[[#This Row],[RECUPERO]]/DATA_ABRIL_2025[[#This Row],[META]]</f>
        <v>0.7205789473684211</v>
      </c>
      <c r="N11">
        <f>6-ROUNDUP(_xlfn.RANK.EQ(DATA_ABRIL_2025[[#This Row],[AL_AC]],DATA_ABRIL_2025[AL_AC],0)/(COUNTA(DATA_ABRIL_2025[AL_AC])/5),0)</f>
        <v>4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5">
        <v>45590</v>
      </c>
      <c r="J12" t="s">
        <v>501</v>
      </c>
      <c r="L12" s="55"/>
      <c r="M12" s="1">
        <f>DATA_ABRIL_2025[[#This Row],[RECUPERO]]/DATA_ABRIL_2025[[#This Row],[META]]</f>
        <v>0.33740350877192982</v>
      </c>
      <c r="N12">
        <f>6-ROUNDUP(_xlfn.RANK.EQ(DATA_ABRIL_2025[[#This Row],[AL_AC]],DATA_ABRIL_2025[AL_AC],0)/(COUNTA(DATA_ABRIL_2025[AL_AC])/5),0)</f>
        <v>2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5">
        <v>45021</v>
      </c>
      <c r="J13" t="s">
        <v>501</v>
      </c>
      <c r="L13" s="55"/>
      <c r="M13" s="1">
        <f>DATA_ABRIL_2025[[#This Row],[RECUPERO]]/DATA_ABRIL_2025[[#This Row],[META]]</f>
        <v>0.86068292682926828</v>
      </c>
      <c r="N13">
        <f>6-ROUNDUP(_xlfn.RANK.EQ(DATA_ABRIL_2025[[#This Row],[AL_AC]],DATA_ABRIL_2025[AL_AC],0)/(COUNTA(DATA_ABRIL_2025[AL_AC])/5),0)</f>
        <v>4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5">
        <v>44716</v>
      </c>
      <c r="J14" t="s">
        <v>501</v>
      </c>
      <c r="L14" s="55"/>
      <c r="M14" s="1">
        <f>DATA_ABRIL_2025[[#This Row],[RECUPERO]]/DATA_ABRIL_2025[[#This Row],[META]]</f>
        <v>0.46071929824561403</v>
      </c>
      <c r="N14">
        <f>6-ROUNDUP(_xlfn.RANK.EQ(DATA_ABRIL_2025[[#This Row],[AL_AC]],DATA_ABRIL_2025[AL_AC],0)/(COUNTA(DATA_ABRIL_2025[AL_AC])/5),0)</f>
        <v>3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5">
        <v>45334</v>
      </c>
      <c r="J15" t="s">
        <v>501</v>
      </c>
      <c r="L15" s="55"/>
      <c r="M15" s="1">
        <f>DATA_ABRIL_2025[[#This Row],[RECUPERO]]/DATA_ABRIL_2025[[#This Row],[META]]</f>
        <v>0.99017894736842105</v>
      </c>
      <c r="N15">
        <f>6-ROUNDUP(_xlfn.RANK.EQ(DATA_ABRIL_2025[[#This Row],[AL_AC]],DATA_ABRIL_2025[AL_AC],0)/(COUNTA(DATA_ABRIL_2025[AL_AC])/5),0)</f>
        <v>5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5">
        <v>45700</v>
      </c>
      <c r="J16" t="s">
        <v>501</v>
      </c>
      <c r="L16" s="55"/>
      <c r="M16" s="1">
        <f>DATA_ABRIL_2025[[#This Row],[RECUPERO]]/DATA_ABRIL_2025[[#This Row],[META]]</f>
        <v>0.32687804878048782</v>
      </c>
      <c r="N16">
        <f>6-ROUNDUP(_xlfn.RANK.EQ(DATA_ABRIL_2025[[#This Row],[AL_AC]],DATA_ABRIL_2025[AL_AC],0)/(COUNTA(DATA_ABRIL_2025[AL_AC])/5),0)</f>
        <v>2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5">
        <v>45348</v>
      </c>
      <c r="J17" t="s">
        <v>501</v>
      </c>
      <c r="L17" s="55"/>
      <c r="M17" s="1">
        <f>DATA_ABRIL_2025[[#This Row],[RECUPERO]]/DATA_ABRIL_2025[[#This Row],[META]]</f>
        <v>0.29565853658536584</v>
      </c>
      <c r="N17">
        <f>6-ROUNDUP(_xlfn.RANK.EQ(DATA_ABRIL_2025[[#This Row],[AL_AC]],DATA_ABRIL_2025[AL_AC],0)/(COUNTA(DATA_ABRIL_2025[AL_AC])/5),0)</f>
        <v>2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5">
        <v>45316</v>
      </c>
      <c r="J18" t="s">
        <v>501</v>
      </c>
      <c r="L18" s="55"/>
      <c r="M18" s="1">
        <f>DATA_ABRIL_2025[[#This Row],[RECUPERO]]/DATA_ABRIL_2025[[#This Row],[META]]</f>
        <v>0.33964912280701753</v>
      </c>
      <c r="N18">
        <f>6-ROUNDUP(_xlfn.RANK.EQ(DATA_ABRIL_2025[[#This Row],[AL_AC]],DATA_ABRIL_2025[AL_AC],0)/(COUNTA(DATA_ABRIL_2025[AL_AC])/5),0)</f>
        <v>3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5">
        <v>44870</v>
      </c>
      <c r="J19" t="s">
        <v>501</v>
      </c>
      <c r="L19" s="55"/>
      <c r="M19" s="1">
        <f>DATA_ABRIL_2025[[#This Row],[RECUPERO]]/DATA_ABRIL_2025[[#This Row],[META]]</f>
        <v>0.14487804878048779</v>
      </c>
      <c r="N19">
        <f>6-ROUNDUP(_xlfn.RANK.EQ(DATA_ABRIL_2025[[#This Row],[AL_AC]],DATA_ABRIL_2025[AL_AC],0)/(COUNTA(DATA_ABRIL_2025[AL_AC])/5),0)</f>
        <v>1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5">
        <v>44811</v>
      </c>
      <c r="J20" t="s">
        <v>501</v>
      </c>
      <c r="L20" s="55"/>
      <c r="M20" s="1">
        <f>DATA_ABRIL_2025[[#This Row],[RECUPERO]]/DATA_ABRIL_2025[[#This Row],[META]]</f>
        <v>1.0503170731707316</v>
      </c>
      <c r="N20">
        <f>6-ROUNDUP(_xlfn.RANK.EQ(DATA_ABRIL_2025[[#This Row],[AL_AC]],DATA_ABRIL_2025[AL_AC],0)/(COUNTA(DATA_ABRIL_2025[AL_AC])/5),0)</f>
        <v>5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5">
        <v>44840</v>
      </c>
      <c r="J21" t="s">
        <v>501</v>
      </c>
      <c r="L21" s="55"/>
      <c r="M21" s="1">
        <f>DATA_ABRIL_2025[[#This Row],[RECUPERO]]/DATA_ABRIL_2025[[#This Row],[META]]</f>
        <v>0.47385365853658534</v>
      </c>
      <c r="N21">
        <f>6-ROUNDUP(_xlfn.RANK.EQ(DATA_ABRIL_2025[[#This Row],[AL_AC]],DATA_ABRIL_2025[AL_AC],0)/(COUNTA(DATA_ABRIL_2025[AL_AC])/5),0)</f>
        <v>3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5">
        <v>44687</v>
      </c>
      <c r="J22" t="s">
        <v>501</v>
      </c>
      <c r="L22" s="55"/>
      <c r="M22" s="1">
        <f>DATA_ABRIL_2025[[#This Row],[RECUPERO]]/DATA_ABRIL_2025[[#This Row],[META]]</f>
        <v>0.13846153846153847</v>
      </c>
      <c r="N22">
        <f>6-ROUNDUP(_xlfn.RANK.EQ(DATA_ABRIL_2025[[#This Row],[AL_AC]],DATA_ABRIL_2025[AL_AC],0)/(COUNTA(DATA_ABRIL_2025[AL_AC])/5),0)</f>
        <v>1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5">
        <v>44888</v>
      </c>
      <c r="J23" t="s">
        <v>501</v>
      </c>
      <c r="L23" s="55"/>
      <c r="M23" s="1">
        <f>DATA_ABRIL_2025[[#This Row],[RECUPERO]]/DATA_ABRIL_2025[[#This Row],[META]]</f>
        <v>0.2097560975609756</v>
      </c>
      <c r="N23">
        <f>6-ROUNDUP(_xlfn.RANK.EQ(DATA_ABRIL_2025[[#This Row],[AL_AC]],DATA_ABRIL_2025[AL_AC],0)/(COUNTA(DATA_ABRIL_2025[AL_AC])/5),0)</f>
        <v>1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5">
        <v>45371</v>
      </c>
      <c r="J24" t="s">
        <v>501</v>
      </c>
      <c r="L24" s="55"/>
      <c r="M24" s="1">
        <f>DATA_ABRIL_2025[[#This Row],[RECUPERO]]/DATA_ABRIL_2025[[#This Row],[META]]</f>
        <v>0.6498942105263158</v>
      </c>
      <c r="N24">
        <f>6-ROUNDUP(_xlfn.RANK.EQ(DATA_ABRIL_2025[[#This Row],[AL_AC]],DATA_ABRIL_2025[AL_AC],0)/(COUNTA(DATA_ABRIL_2025[AL_AC])/5),0)</f>
        <v>4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5">
        <v>44706</v>
      </c>
      <c r="J25" t="s">
        <v>501</v>
      </c>
      <c r="L25" s="55"/>
      <c r="M25" s="1">
        <f>DATA_ABRIL_2025[[#This Row],[RECUPERO]]/DATA_ABRIL_2025[[#This Row],[META]]</f>
        <v>0</v>
      </c>
      <c r="N25">
        <f>6-ROUNDUP(_xlfn.RANK.EQ(DATA_ABRIL_2025[[#This Row],[AL_AC]],DATA_ABRIL_2025[AL_AC],0)/(COUNTA(DATA_ABRIL_2025[AL_AC])/5),0)</f>
        <v>1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5">
        <v>43035</v>
      </c>
      <c r="J26" t="s">
        <v>501</v>
      </c>
      <c r="L26" s="55"/>
      <c r="M26" s="1">
        <f>DATA_ABRIL_2025[[#This Row],[RECUPERO]]/DATA_ABRIL_2025[[#This Row],[META]]</f>
        <v>1.099661403508772</v>
      </c>
      <c r="N26">
        <f>6-ROUNDUP(_xlfn.RANK.EQ(DATA_ABRIL_2025[[#This Row],[AL_AC]],DATA_ABRIL_2025[AL_AC],0)/(COUNTA(DATA_ABRIL_2025[AL_AC])/5),0)</f>
        <v>5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5">
        <v>44811</v>
      </c>
      <c r="J27" t="s">
        <v>501</v>
      </c>
      <c r="L27" s="55"/>
      <c r="M27" s="1">
        <f>DATA_ABRIL_2025[[#This Row],[RECUPERO]]/DATA_ABRIL_2025[[#This Row],[META]]</f>
        <v>0.8056585365853659</v>
      </c>
      <c r="N27">
        <f>6-ROUNDUP(_xlfn.RANK.EQ(DATA_ABRIL_2025[[#This Row],[AL_AC]],DATA_ABRIL_2025[AL_AC],0)/(COUNTA(DATA_ABRIL_2025[AL_AC])/5),0)</f>
        <v>4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5">
        <v>44811</v>
      </c>
      <c r="J28" t="s">
        <v>501</v>
      </c>
      <c r="L28" s="55"/>
      <c r="M28" s="1">
        <f>DATA_ABRIL_2025[[#This Row],[RECUPERO]]/DATA_ABRIL_2025[[#This Row],[META]]</f>
        <v>0.3</v>
      </c>
      <c r="N28">
        <f>6-ROUNDUP(_xlfn.RANK.EQ(DATA_ABRIL_2025[[#This Row],[AL_AC]],DATA_ABRIL_2025[AL_AC],0)/(COUNTA(DATA_ABRIL_2025[AL_AC])/5),0)</f>
        <v>2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5">
        <v>45084</v>
      </c>
      <c r="J29" t="s">
        <v>501</v>
      </c>
      <c r="L29" s="55"/>
      <c r="M29" s="1">
        <f>DATA_ABRIL_2025[[#This Row],[RECUPERO]]/DATA_ABRIL_2025[[#This Row],[META]]</f>
        <v>0.39595121951219514</v>
      </c>
      <c r="N29">
        <f>6-ROUNDUP(_xlfn.RANK.EQ(DATA_ABRIL_2025[[#This Row],[AL_AC]],DATA_ABRIL_2025[AL_AC],0)/(COUNTA(DATA_ABRIL_2025[AL_AC])/5),0)</f>
        <v>3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5">
        <v>45457</v>
      </c>
      <c r="J30" t="s">
        <v>501</v>
      </c>
      <c r="L30" s="55"/>
      <c r="M30" s="1">
        <f>DATA_ABRIL_2025[[#This Row],[RECUPERO]]/DATA_ABRIL_2025[[#This Row],[META]]</f>
        <v>0.28731707317073168</v>
      </c>
      <c r="N30">
        <f>6-ROUNDUP(_xlfn.RANK.EQ(DATA_ABRIL_2025[[#This Row],[AL_AC]],DATA_ABRIL_2025[AL_AC],0)/(COUNTA(DATA_ABRIL_2025[AL_AC])/5),0)</f>
        <v>2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5">
        <v>45364</v>
      </c>
      <c r="J31" t="s">
        <v>501</v>
      </c>
      <c r="L31" s="55"/>
      <c r="M31" s="1">
        <f>DATA_ABRIL_2025[[#This Row],[RECUPERO]]/DATA_ABRIL_2025[[#This Row],[META]]</f>
        <v>0.6333333333333333</v>
      </c>
      <c r="N31">
        <f>6-ROUNDUP(_xlfn.RANK.EQ(DATA_ABRIL_2025[[#This Row],[AL_AC]],DATA_ABRIL_2025[AL_AC],0)/(COUNTA(DATA_ABRIL_2025[AL_AC])/5),0)</f>
        <v>4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5">
        <v>44971</v>
      </c>
      <c r="J32" t="s">
        <v>501</v>
      </c>
      <c r="L32" s="55"/>
      <c r="M32" s="1">
        <f>DATA_ABRIL_2025[[#This Row],[RECUPERO]]/DATA_ABRIL_2025[[#This Row],[META]]</f>
        <v>0.21614634146341463</v>
      </c>
      <c r="N32">
        <f>6-ROUNDUP(_xlfn.RANK.EQ(DATA_ABRIL_2025[[#This Row],[AL_AC]],DATA_ABRIL_2025[AL_AC],0)/(COUNTA(DATA_ABRIL_2025[AL_AC])/5),0)</f>
        <v>1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5">
        <v>44566</v>
      </c>
      <c r="J33" t="s">
        <v>501</v>
      </c>
      <c r="L33" s="55"/>
      <c r="M33" s="1">
        <f>DATA_ABRIL_2025[[#This Row],[RECUPERO]]/DATA_ABRIL_2025[[#This Row],[META]]</f>
        <v>0.43447368421052629</v>
      </c>
      <c r="N33">
        <f>6-ROUNDUP(_xlfn.RANK.EQ(DATA_ABRIL_2025[[#This Row],[AL_AC]],DATA_ABRIL_2025[AL_AC],0)/(COUNTA(DATA_ABRIL_2025[AL_AC])/5),0)</f>
        <v>3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5">
        <v>45133</v>
      </c>
      <c r="J34" t="s">
        <v>501</v>
      </c>
      <c r="L34" s="55"/>
      <c r="M34" s="1">
        <f>DATA_ABRIL_2025[[#This Row],[RECUPERO]]/DATA_ABRIL_2025[[#This Row],[META]]</f>
        <v>0.28375609756097558</v>
      </c>
      <c r="N34">
        <f>6-ROUNDUP(_xlfn.RANK.EQ(DATA_ABRIL_2025[[#This Row],[AL_AC]],DATA_ABRIL_2025[AL_AC],0)/(COUNTA(DATA_ABRIL_2025[AL_AC])/5),0)</f>
        <v>2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5">
        <v>45506</v>
      </c>
      <c r="J35" t="s">
        <v>501</v>
      </c>
      <c r="L35" s="55"/>
      <c r="M35" s="1">
        <f>DATA_ABRIL_2025[[#This Row],[RECUPERO]]/DATA_ABRIL_2025[[#This Row],[META]]</f>
        <v>0.62885964912280701</v>
      </c>
      <c r="N35">
        <f>6-ROUNDUP(_xlfn.RANK.EQ(DATA_ABRIL_2025[[#This Row],[AL_AC]],DATA_ABRIL_2025[AL_AC],0)/(COUNTA(DATA_ABRIL_2025[AL_AC])/5),0)</f>
        <v>3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5">
        <v>45748</v>
      </c>
      <c r="J36" t="s">
        <v>501</v>
      </c>
      <c r="L36" s="55"/>
      <c r="M36" s="1">
        <f>DATA_ABRIL_2025[[#This Row],[RECUPERO]]/DATA_ABRIL_2025[[#This Row],[META]]</f>
        <v>0.55980487804878054</v>
      </c>
      <c r="N36">
        <f>6-ROUNDUP(_xlfn.RANK.EQ(DATA_ABRIL_2025[[#This Row],[AL_AC]],DATA_ABRIL_2025[AL_AC],0)/(COUNTA(DATA_ABRIL_2025[AL_AC])/5),0)</f>
        <v>3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5">
        <v>43132</v>
      </c>
      <c r="J37" t="s">
        <v>501</v>
      </c>
      <c r="L37" s="55"/>
      <c r="M37" s="1">
        <f>DATA_ABRIL_2025[[#This Row],[RECUPERO]]/DATA_ABRIL_2025[[#This Row],[META]]</f>
        <v>0.4682926829268293</v>
      </c>
      <c r="N37">
        <f>6-ROUNDUP(_xlfn.RANK.EQ(DATA_ABRIL_2025[[#This Row],[AL_AC]],DATA_ABRIL_2025[AL_AC],0)/(COUNTA(DATA_ABRIL_2025[AL_AC])/5),0)</f>
        <v>3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5">
        <v>44748</v>
      </c>
      <c r="J38" t="s">
        <v>501</v>
      </c>
      <c r="L38" s="55"/>
      <c r="M38" s="1">
        <f>DATA_ABRIL_2025[[#This Row],[RECUPERO]]/DATA_ABRIL_2025[[#This Row],[META]]</f>
        <v>0</v>
      </c>
      <c r="N38">
        <f>6-ROUNDUP(_xlfn.RANK.EQ(DATA_ABRIL_2025[[#This Row],[AL_AC]],DATA_ABRIL_2025[AL_AC],0)/(COUNTA(DATA_ABRIL_2025[AL_AC])/5),0)</f>
        <v>1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5">
        <v>45334</v>
      </c>
      <c r="J39" t="s">
        <v>501</v>
      </c>
      <c r="L39" s="55"/>
      <c r="M39" s="1">
        <f>DATA_ABRIL_2025[[#This Row],[RECUPERO]]/DATA_ABRIL_2025[[#This Row],[META]]</f>
        <v>0.72634146341463413</v>
      </c>
      <c r="N39">
        <f>6-ROUNDUP(_xlfn.RANK.EQ(DATA_ABRIL_2025[[#This Row],[AL_AC]],DATA_ABRIL_2025[AL_AC],0)/(COUNTA(DATA_ABRIL_2025[AL_AC])/5),0)</f>
        <v>4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5">
        <v>44993</v>
      </c>
      <c r="J40" t="s">
        <v>501</v>
      </c>
      <c r="L40" s="55"/>
      <c r="M40" s="1">
        <f>DATA_ABRIL_2025[[#This Row],[RECUPERO]]/DATA_ABRIL_2025[[#This Row],[META]]</f>
        <v>0.3453684210526316</v>
      </c>
      <c r="N40">
        <f>6-ROUNDUP(_xlfn.RANK.EQ(DATA_ABRIL_2025[[#This Row],[AL_AC]],DATA_ABRIL_2025[AL_AC],0)/(COUNTA(DATA_ABRIL_2025[AL_AC])/5),0)</f>
        <v>3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5">
        <v>44941</v>
      </c>
      <c r="J41" t="s">
        <v>501</v>
      </c>
      <c r="L41" s="55"/>
      <c r="M41" s="1">
        <f>DATA_ABRIL_2025[[#This Row],[RECUPERO]]/DATA_ABRIL_2025[[#This Row],[META]]</f>
        <v>0.31111403508771929</v>
      </c>
      <c r="N41">
        <f>6-ROUNDUP(_xlfn.RANK.EQ(DATA_ABRIL_2025[[#This Row],[AL_AC]],DATA_ABRIL_2025[AL_AC],0)/(COUNTA(DATA_ABRIL_2025[AL_AC])/5),0)</f>
        <v>2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5">
        <v>45727</v>
      </c>
      <c r="J42" t="s">
        <v>501</v>
      </c>
      <c r="L42" s="55"/>
      <c r="M42" s="1">
        <f>DATA_ABRIL_2025[[#This Row],[RECUPERO]]/DATA_ABRIL_2025[[#This Row],[META]]</f>
        <v>0.71121951219512192</v>
      </c>
      <c r="N42">
        <f>6-ROUNDUP(_xlfn.RANK.EQ(DATA_ABRIL_2025[[#This Row],[AL_AC]],DATA_ABRIL_2025[AL_AC],0)/(COUNTA(DATA_ABRIL_2025[AL_AC])/5),0)</f>
        <v>4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5">
        <v>45175</v>
      </c>
      <c r="J43" t="s">
        <v>501</v>
      </c>
      <c r="L43" s="55"/>
      <c r="M43" s="1">
        <f>DATA_ABRIL_2025[[#This Row],[RECUPERO]]/DATA_ABRIL_2025[[#This Row],[META]]</f>
        <v>0.2803846153846154</v>
      </c>
      <c r="N43">
        <f>6-ROUNDUP(_xlfn.RANK.EQ(DATA_ABRIL_2025[[#This Row],[AL_AC]],DATA_ABRIL_2025[AL_AC],0)/(COUNTA(DATA_ABRIL_2025[AL_AC])/5),0)</f>
        <v>2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5">
        <v>44301</v>
      </c>
      <c r="J44" t="s">
        <v>501</v>
      </c>
      <c r="L44" s="55"/>
      <c r="M44" s="1">
        <f>DATA_ABRIL_2025[[#This Row],[RECUPERO]]/DATA_ABRIL_2025[[#This Row],[META]]</f>
        <v>0.31207317073170732</v>
      </c>
      <c r="N44">
        <f>6-ROUNDUP(_xlfn.RANK.EQ(DATA_ABRIL_2025[[#This Row],[AL_AC]],DATA_ABRIL_2025[AL_AC],0)/(COUNTA(DATA_ABRIL_2025[AL_AC])/5),0)</f>
        <v>2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5">
        <v>44735</v>
      </c>
      <c r="J45" t="s">
        <v>501</v>
      </c>
      <c r="L45" s="55"/>
      <c r="M45" s="1">
        <f>DATA_ABRIL_2025[[#This Row],[RECUPERO]]/DATA_ABRIL_2025[[#This Row],[META]]</f>
        <v>0.26666666666666666</v>
      </c>
      <c r="N45">
        <f>6-ROUNDUP(_xlfn.RANK.EQ(DATA_ABRIL_2025[[#This Row],[AL_AC]],DATA_ABRIL_2025[AL_AC],0)/(COUNTA(DATA_ABRIL_2025[AL_AC])/5),0)</f>
        <v>1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5">
        <v>44104</v>
      </c>
      <c r="J46" t="s">
        <v>501</v>
      </c>
      <c r="L46" s="55"/>
      <c r="M46" s="1">
        <f>DATA_ABRIL_2025[[#This Row],[RECUPERO]]/DATA_ABRIL_2025[[#This Row],[META]]</f>
        <v>0.71696576923076927</v>
      </c>
      <c r="N46">
        <f>6-ROUNDUP(_xlfn.RANK.EQ(DATA_ABRIL_2025[[#This Row],[AL_AC]],DATA_ABRIL_2025[AL_AC],0)/(COUNTA(DATA_ABRIL_2025[AL_AC])/5),0)</f>
        <v>4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5">
        <v>45304</v>
      </c>
      <c r="J47" t="s">
        <v>501</v>
      </c>
      <c r="L47" s="55"/>
      <c r="M47" s="1">
        <f>DATA_ABRIL_2025[[#This Row],[RECUPERO]]/DATA_ABRIL_2025[[#This Row],[META]]</f>
        <v>0.22745365853658536</v>
      </c>
      <c r="N47">
        <f>6-ROUNDUP(_xlfn.RANK.EQ(DATA_ABRIL_2025[[#This Row],[AL_AC]],DATA_ABRIL_2025[AL_AC],0)/(COUNTA(DATA_ABRIL_2025[AL_AC])/5),0)</f>
        <v>1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5">
        <v>45423</v>
      </c>
      <c r="J48" t="s">
        <v>501</v>
      </c>
      <c r="L48" s="55"/>
      <c r="M48" s="1">
        <f>DATA_ABRIL_2025[[#This Row],[RECUPERO]]/DATA_ABRIL_2025[[#This Row],[META]]</f>
        <v>1.789719298245614</v>
      </c>
      <c r="N48">
        <f>6-ROUNDUP(_xlfn.RANK.EQ(DATA_ABRIL_2025[[#This Row],[AL_AC]],DATA_ABRIL_2025[AL_AC],0)/(COUNTA(DATA_ABRIL_2025[AL_AC])/5),0)</f>
        <v>5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5">
        <v>45399</v>
      </c>
      <c r="J49" t="s">
        <v>501</v>
      </c>
      <c r="L49" s="55"/>
      <c r="M49" s="1">
        <f>DATA_ABRIL_2025[[#This Row],[RECUPERO]]/DATA_ABRIL_2025[[#This Row],[META]]</f>
        <v>1.0424385964912282</v>
      </c>
      <c r="N49">
        <f>6-ROUNDUP(_xlfn.RANK.EQ(DATA_ABRIL_2025[[#This Row],[AL_AC]],DATA_ABRIL_2025[AL_AC],0)/(COUNTA(DATA_ABRIL_2025[AL_AC])/5),0)</f>
        <v>5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5">
        <v>45142</v>
      </c>
      <c r="J50" t="s">
        <v>501</v>
      </c>
      <c r="L50" s="55"/>
      <c r="M50" s="1">
        <f>DATA_ABRIL_2025[[#This Row],[RECUPERO]]/DATA_ABRIL_2025[[#This Row],[META]]</f>
        <v>0.8453846153846154</v>
      </c>
      <c r="N50">
        <f>6-ROUNDUP(_xlfn.RANK.EQ(DATA_ABRIL_2025[[#This Row],[AL_AC]],DATA_ABRIL_2025[AL_AC],0)/(COUNTA(DATA_ABRIL_2025[AL_AC])/5),0)</f>
        <v>4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5">
        <v>44748</v>
      </c>
      <c r="J51" t="s">
        <v>501</v>
      </c>
      <c r="L51" s="55"/>
      <c r="M51" s="1">
        <f>DATA_ABRIL_2025[[#This Row],[RECUPERO]]/DATA_ABRIL_2025[[#This Row],[META]]</f>
        <v>0.6115570175438596</v>
      </c>
      <c r="N51">
        <f>6-ROUNDUP(_xlfn.RANK.EQ(DATA_ABRIL_2025[[#This Row],[AL_AC]],DATA_ABRIL_2025[AL_AC],0)/(COUNTA(DATA_ABRIL_2025[AL_AC])/5),0)</f>
        <v>3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5">
        <v>45145</v>
      </c>
      <c r="J52" t="s">
        <v>501</v>
      </c>
      <c r="L52" s="55"/>
      <c r="M52" s="1">
        <f>DATA_ABRIL_2025[[#This Row],[RECUPERO]]/DATA_ABRIL_2025[[#This Row],[META]]</f>
        <v>0.80991228070175436</v>
      </c>
      <c r="N52">
        <f>6-ROUNDUP(_xlfn.RANK.EQ(DATA_ABRIL_2025[[#This Row],[AL_AC]],DATA_ABRIL_2025[AL_AC],0)/(COUNTA(DATA_ABRIL_2025[AL_AC])/5),0)</f>
        <v>4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5">
        <v>45133</v>
      </c>
      <c r="J53" t="s">
        <v>501</v>
      </c>
      <c r="L53" s="55"/>
      <c r="M53" s="1">
        <f>DATA_ABRIL_2025[[#This Row],[RECUPERO]]/DATA_ABRIL_2025[[#This Row],[META]]</f>
        <v>0.40246153846153848</v>
      </c>
      <c r="N53">
        <f>6-ROUNDUP(_xlfn.RANK.EQ(DATA_ABRIL_2025[[#This Row],[AL_AC]],DATA_ABRIL_2025[AL_AC],0)/(COUNTA(DATA_ABRIL_2025[AL_AC])/5),0)</f>
        <v>3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5">
        <v>45727</v>
      </c>
      <c r="J54" t="s">
        <v>501</v>
      </c>
      <c r="L54" s="55"/>
      <c r="M54" s="1">
        <f>DATA_ABRIL_2025[[#This Row],[RECUPERO]]/DATA_ABRIL_2025[[#This Row],[META]]</f>
        <v>1.0407017543859649</v>
      </c>
      <c r="N54">
        <f>6-ROUNDUP(_xlfn.RANK.EQ(DATA_ABRIL_2025[[#This Row],[AL_AC]],DATA_ABRIL_2025[AL_AC],0)/(COUNTA(DATA_ABRIL_2025[AL_AC])/5),0)</f>
        <v>5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5">
        <v>45334</v>
      </c>
      <c r="J55" t="s">
        <v>501</v>
      </c>
      <c r="L55" s="55"/>
      <c r="M55" s="1">
        <f>DATA_ABRIL_2025[[#This Row],[RECUPERO]]/DATA_ABRIL_2025[[#This Row],[META]]</f>
        <v>1.6714210526315789</v>
      </c>
      <c r="N55">
        <f>6-ROUNDUP(_xlfn.RANK.EQ(DATA_ABRIL_2025[[#This Row],[AL_AC]],DATA_ABRIL_2025[AL_AC],0)/(COUNTA(DATA_ABRIL_2025[AL_AC])/5),0)</f>
        <v>5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5">
        <v>45674</v>
      </c>
      <c r="J56" t="s">
        <v>501</v>
      </c>
      <c r="L56" s="55"/>
      <c r="M56" s="1">
        <f>DATA_ABRIL_2025[[#This Row],[RECUPERO]]/DATA_ABRIL_2025[[#This Row],[META]]</f>
        <v>0.3092692307692308</v>
      </c>
      <c r="N56">
        <f>6-ROUNDUP(_xlfn.RANK.EQ(DATA_ABRIL_2025[[#This Row],[AL_AC]],DATA_ABRIL_2025[AL_AC],0)/(COUNTA(DATA_ABRIL_2025[AL_AC])/5),0)</f>
        <v>2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5">
        <v>44937</v>
      </c>
      <c r="J57" t="s">
        <v>501</v>
      </c>
      <c r="L57" s="55"/>
      <c r="M57" s="1">
        <f>DATA_ABRIL_2025[[#This Row],[RECUPERO]]/DATA_ABRIL_2025[[#This Row],[META]]</f>
        <v>0.52330508771929829</v>
      </c>
      <c r="N57">
        <f>6-ROUNDUP(_xlfn.RANK.EQ(DATA_ABRIL_2025[[#This Row],[AL_AC]],DATA_ABRIL_2025[AL_AC],0)/(COUNTA(DATA_ABRIL_2025[AL_AC])/5),0)</f>
        <v>3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5">
        <v>44869</v>
      </c>
      <c r="J58" t="s">
        <v>501</v>
      </c>
      <c r="L58" s="55"/>
      <c r="M58" s="1">
        <f>DATA_ABRIL_2025[[#This Row],[RECUPERO]]/DATA_ABRIL_2025[[#This Row],[META]]</f>
        <v>0.66391228070175434</v>
      </c>
      <c r="N58">
        <f>6-ROUNDUP(_xlfn.RANK.EQ(DATA_ABRIL_2025[[#This Row],[AL_AC]],DATA_ABRIL_2025[AL_AC],0)/(COUNTA(DATA_ABRIL_2025[AL_AC])/5),0)</f>
        <v>4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5">
        <v>44945</v>
      </c>
      <c r="J59" t="s">
        <v>501</v>
      </c>
      <c r="L59" s="55"/>
      <c r="M59" s="1">
        <f>DATA_ABRIL_2025[[#This Row],[RECUPERO]]/DATA_ABRIL_2025[[#This Row],[META]]</f>
        <v>1.0634612280701754</v>
      </c>
      <c r="N59">
        <f>6-ROUNDUP(_xlfn.RANK.EQ(DATA_ABRIL_2025[[#This Row],[AL_AC]],DATA_ABRIL_2025[AL_AC],0)/(COUNTA(DATA_ABRIL_2025[AL_AC])/5),0)</f>
        <v>5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5">
        <v>44951</v>
      </c>
      <c r="J60" t="s">
        <v>501</v>
      </c>
      <c r="L60" s="55"/>
      <c r="M60" s="1">
        <f>DATA_ABRIL_2025[[#This Row],[RECUPERO]]/DATA_ABRIL_2025[[#This Row],[META]]</f>
        <v>0.26163157894736844</v>
      </c>
      <c r="N60">
        <f>6-ROUNDUP(_xlfn.RANK.EQ(DATA_ABRIL_2025[[#This Row],[AL_AC]],DATA_ABRIL_2025[AL_AC],0)/(COUNTA(DATA_ABRIL_2025[AL_AC])/5),0)</f>
        <v>1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5">
        <v>45772</v>
      </c>
      <c r="J61" t="s">
        <v>501</v>
      </c>
      <c r="L61" s="55"/>
      <c r="M61" s="1">
        <f>DATA_ABRIL_2025[[#This Row],[RECUPERO]]/DATA_ABRIL_2025[[#This Row],[META]]</f>
        <v>0.33226315789473682</v>
      </c>
      <c r="N61">
        <f>6-ROUNDUP(_xlfn.RANK.EQ(DATA_ABRIL_2025[[#This Row],[AL_AC]],DATA_ABRIL_2025[AL_AC],0)/(COUNTA(DATA_ABRIL_2025[AL_AC])/5),0)</f>
        <v>2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5">
        <v>44909</v>
      </c>
      <c r="J62" t="s">
        <v>501</v>
      </c>
      <c r="L62" s="55"/>
      <c r="M62" s="1">
        <f>DATA_ABRIL_2025[[#This Row],[RECUPERO]]/DATA_ABRIL_2025[[#This Row],[META]]</f>
        <v>0.24903902439024392</v>
      </c>
      <c r="N62">
        <f>6-ROUNDUP(_xlfn.RANK.EQ(DATA_ABRIL_2025[[#This Row],[AL_AC]],DATA_ABRIL_2025[AL_AC],0)/(COUNTA(DATA_ABRIL_2025[AL_AC])/5),0)</f>
        <v>1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5">
        <v>45285</v>
      </c>
      <c r="J63" t="s">
        <v>501</v>
      </c>
      <c r="L63" s="55"/>
      <c r="M63" s="1">
        <f>DATA_ABRIL_2025[[#This Row],[RECUPERO]]/DATA_ABRIL_2025[[#This Row],[META]]</f>
        <v>0.47192982456140353</v>
      </c>
      <c r="N63">
        <f>6-ROUNDUP(_xlfn.RANK.EQ(DATA_ABRIL_2025[[#This Row],[AL_AC]],DATA_ABRIL_2025[AL_AC],0)/(COUNTA(DATA_ABRIL_2025[AL_AC])/5),0)</f>
        <v>3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5">
        <v>45334</v>
      </c>
      <c r="J64" t="s">
        <v>501</v>
      </c>
      <c r="L64" s="55"/>
      <c r="M64" s="1">
        <f>DATA_ABRIL_2025[[#This Row],[RECUPERO]]/DATA_ABRIL_2025[[#This Row],[META]]</f>
        <v>0.79937982456140355</v>
      </c>
      <c r="N64">
        <f>6-ROUNDUP(_xlfn.RANK.EQ(DATA_ABRIL_2025[[#This Row],[AL_AC]],DATA_ABRIL_2025[AL_AC],0)/(COUNTA(DATA_ABRIL_2025[AL_AC])/5),0)</f>
        <v>4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5">
        <v>45675</v>
      </c>
      <c r="J65" t="s">
        <v>501</v>
      </c>
      <c r="L65" s="55"/>
      <c r="M65" s="1">
        <f>DATA_ABRIL_2025[[#This Row],[RECUPERO]]/DATA_ABRIL_2025[[#This Row],[META]]</f>
        <v>0.27421052631578946</v>
      </c>
      <c r="N65">
        <f>6-ROUNDUP(_xlfn.RANK.EQ(DATA_ABRIL_2025[[#This Row],[AL_AC]],DATA_ABRIL_2025[AL_AC],0)/(COUNTA(DATA_ABRIL_2025[AL_AC])/5),0)</f>
        <v>1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5">
        <v>45530</v>
      </c>
      <c r="J66" t="s">
        <v>501</v>
      </c>
      <c r="L66" s="55"/>
      <c r="M66" s="1">
        <f>DATA_ABRIL_2025[[#This Row],[RECUPERO]]/DATA_ABRIL_2025[[#This Row],[META]]</f>
        <v>0.31157894736842107</v>
      </c>
      <c r="N66">
        <f>6-ROUNDUP(_xlfn.RANK.EQ(DATA_ABRIL_2025[[#This Row],[AL_AC]],DATA_ABRIL_2025[AL_AC],0)/(COUNTA(DATA_ABRIL_2025[AL_AC])/5),0)</f>
        <v>2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5">
        <v>45721</v>
      </c>
      <c r="J67" t="s">
        <v>501</v>
      </c>
      <c r="L67" s="55"/>
      <c r="M67" s="1">
        <f>DATA_ABRIL_2025[[#This Row],[RECUPERO]]/DATA_ABRIL_2025[[#This Row],[META]]</f>
        <v>0.24307692307692308</v>
      </c>
      <c r="N67">
        <f>6-ROUNDUP(_xlfn.RANK.EQ(DATA_ABRIL_2025[[#This Row],[AL_AC]],DATA_ABRIL_2025[AL_AC],0)/(COUNTA(DATA_ABRIL_2025[AL_AC])/5),0)</f>
        <v>1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5">
        <v>44470</v>
      </c>
      <c r="J68" t="s">
        <v>501</v>
      </c>
      <c r="L68" s="55"/>
      <c r="M68" s="1">
        <f>DATA_ABRIL_2025[[#This Row],[RECUPERO]]/DATA_ABRIL_2025[[#This Row],[META]]</f>
        <v>0.38907317073170733</v>
      </c>
      <c r="N68">
        <f>6-ROUNDUP(_xlfn.RANK.EQ(DATA_ABRIL_2025[[#This Row],[AL_AC]],DATA_ABRIL_2025[AL_AC],0)/(COUNTA(DATA_ABRIL_2025[AL_AC])/5),0)</f>
        <v>3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5">
        <v>44748</v>
      </c>
      <c r="J69" t="s">
        <v>501</v>
      </c>
      <c r="L69" s="55"/>
      <c r="M69" s="1">
        <f>DATA_ABRIL_2025[[#This Row],[RECUPERO]]/DATA_ABRIL_2025[[#This Row],[META]]</f>
        <v>0.75811538461538464</v>
      </c>
      <c r="N69">
        <f>6-ROUNDUP(_xlfn.RANK.EQ(DATA_ABRIL_2025[[#This Row],[AL_AC]],DATA_ABRIL_2025[AL_AC],0)/(COUNTA(DATA_ABRIL_2025[AL_AC])/5),0)</f>
        <v>4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>
        <f>6-ROUNDUP(_xlfn.RANK.EQ(DATA_ABRIL_2025[[#This Row],[AL_AC]],DATA_ABRIL_2025[AL_AC],0)/(COUNTA(DATA_ABRIL_2025[AL_AC])/5),0)</f>
        <v>5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>
        <f>6-ROUNDUP(_xlfn.RANK.EQ(DATA_ABRIL_2025[[#This Row],[AL_AC]],DATA_ABRIL_2025[AL_AC],0)/(COUNTA(DATA_ABRIL_2025[AL_AC])/5),0)</f>
        <v>1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>
        <f>6-ROUNDUP(_xlfn.RANK.EQ(DATA_ABRIL_2025[[#This Row],[AL_AC]],DATA_ABRIL_2025[AL_AC],0)/(COUNTA(DATA_ABRIL_2025[AL_AC])/5),0)</f>
        <v>5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>
        <f>6-ROUNDUP(_xlfn.RANK.EQ(DATA_ABRIL_2025[[#This Row],[AL_AC]],DATA_ABRIL_2025[AL_AC],0)/(COUNTA(DATA_ABRIL_2025[AL_AC])/5),0)</f>
        <v>5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>
        <f>6-ROUNDUP(_xlfn.RANK.EQ(DATA_ABRIL_2025[[#This Row],[AL_AC]],DATA_ABRIL_2025[AL_AC],0)/(COUNTA(DATA_ABRIL_2025[AL_AC])/5),0)</f>
        <v>5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>
        <f>6-ROUNDUP(_xlfn.RANK.EQ(DATA_ABRIL_2025[[#This Row],[AL_AC]],DATA_ABRIL_2025[AL_AC],0)/(COUNTA(DATA_ABRIL_2025[AL_AC])/5),0)</f>
        <v>1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5">
        <v>44259</v>
      </c>
      <c r="J6" t="s">
        <v>501</v>
      </c>
      <c r="L6" s="55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5">
        <v>44820</v>
      </c>
      <c r="J8" t="s">
        <v>501</v>
      </c>
      <c r="L8" s="55"/>
      <c r="M8" s="41" t="s">
        <v>87</v>
      </c>
      <c r="N8" s="42" t="s">
        <v>1137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5">
        <v>45727</v>
      </c>
      <c r="J9" t="s">
        <v>501</v>
      </c>
      <c r="L9" s="55"/>
      <c r="M9" s="1">
        <f>DATA_MAYO_2025[[#This Row],[RECUPERO]]/DATA_MAYO_2025[[#This Row],[META]]</f>
        <v>0.40192307692307694</v>
      </c>
      <c r="N9">
        <f>6-ROUNDUP(_xlfn.RANK.EQ(DATA_MAYO_2025[[#This Row],[AL_AC]],DATA_MAYO_2025[AL_AC],0)/(COUNTA(DATA_MAYO_2025[AL_AC])/5),0)</f>
        <v>2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5">
        <v>45451</v>
      </c>
      <c r="J10" t="s">
        <v>501</v>
      </c>
      <c r="L10" s="55"/>
      <c r="M10" s="1">
        <f>DATA_MAYO_2025[[#This Row],[RECUPERO]]/DATA_MAYO_2025[[#This Row],[META]]</f>
        <v>0.80700000000000005</v>
      </c>
      <c r="N10">
        <f>6-ROUNDUP(_xlfn.RANK.EQ(DATA_MAYO_2025[[#This Row],[AL_AC]],DATA_MAYO_2025[AL_AC],0)/(COUNTA(DATA_MAYO_2025[AL_AC])/5),0)</f>
        <v>5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5">
        <v>44819</v>
      </c>
      <c r="J11" t="s">
        <v>501</v>
      </c>
      <c r="L11" s="55"/>
      <c r="M11" s="1">
        <f>DATA_MAYO_2025[[#This Row],[RECUPERO]]/DATA_MAYO_2025[[#This Row],[META]]</f>
        <v>0.54075384615384614</v>
      </c>
      <c r="N11">
        <f>6-ROUNDUP(_xlfn.RANK.EQ(DATA_MAYO_2025[[#This Row],[AL_AC]],DATA_MAYO_2025[AL_AC],0)/(COUNTA(DATA_MAYO_2025[AL_AC])/5),0)</f>
        <v>3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5">
        <v>45798</v>
      </c>
      <c r="J12" t="s">
        <v>501</v>
      </c>
      <c r="L12" s="55"/>
      <c r="M12" s="1">
        <f>DATA_MAYO_2025[[#This Row],[RECUPERO]]/DATA_MAYO_2025[[#This Row],[META]]</f>
        <v>0.53401538461538467</v>
      </c>
      <c r="N12">
        <f>6-ROUNDUP(_xlfn.RANK.EQ(DATA_MAYO_2025[[#This Row],[AL_AC]],DATA_MAYO_2025[AL_AC],0)/(COUNTA(DATA_MAYO_2025[AL_AC])/5),0)</f>
        <v>3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5">
        <v>44909</v>
      </c>
      <c r="J13" t="s">
        <v>501</v>
      </c>
      <c r="L13" s="55"/>
      <c r="M13" s="1">
        <f>DATA_MAYO_2025[[#This Row],[RECUPERO]]/DATA_MAYO_2025[[#This Row],[META]]</f>
        <v>0.48</v>
      </c>
      <c r="N13">
        <f>6-ROUNDUP(_xlfn.RANK.EQ(DATA_MAYO_2025[[#This Row],[AL_AC]],DATA_MAYO_2025[AL_AC],0)/(COUNTA(DATA_MAYO_2025[AL_AC])/5),0)</f>
        <v>3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5">
        <v>45590</v>
      </c>
      <c r="J14" t="s">
        <v>501</v>
      </c>
      <c r="L14" s="55"/>
      <c r="M14" s="1">
        <f>DATA_MAYO_2025[[#This Row],[RECUPERO]]/DATA_MAYO_2025[[#This Row],[META]]</f>
        <v>3.5000000000000003E-2</v>
      </c>
      <c r="N14">
        <f>6-ROUNDUP(_xlfn.RANK.EQ(DATA_MAYO_2025[[#This Row],[AL_AC]],DATA_MAYO_2025[AL_AC],0)/(COUNTA(DATA_MAYO_2025[AL_AC])/5),0)</f>
        <v>1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5">
        <v>45021</v>
      </c>
      <c r="J15" t="s">
        <v>501</v>
      </c>
      <c r="L15" s="55"/>
      <c r="M15" s="1">
        <f>DATA_MAYO_2025[[#This Row],[RECUPERO]]/DATA_MAYO_2025[[#This Row],[META]]</f>
        <v>0.51727846153846146</v>
      </c>
      <c r="N15">
        <f>6-ROUNDUP(_xlfn.RANK.EQ(DATA_MAYO_2025[[#This Row],[AL_AC]],DATA_MAYO_2025[AL_AC],0)/(COUNTA(DATA_MAYO_2025[AL_AC])/5),0)</f>
        <v>3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5">
        <v>44716</v>
      </c>
      <c r="J16" t="s">
        <v>501</v>
      </c>
      <c r="L16" s="55"/>
      <c r="M16" s="1">
        <f>DATA_MAYO_2025[[#This Row],[RECUPERO]]/DATA_MAYO_2025[[#This Row],[META]]</f>
        <v>7.6923076923076927E-3</v>
      </c>
      <c r="N16">
        <f>6-ROUNDUP(_xlfn.RANK.EQ(DATA_MAYO_2025[[#This Row],[AL_AC]],DATA_MAYO_2025[AL_AC],0)/(COUNTA(DATA_MAYO_2025[AL_AC])/5),0)</f>
        <v>1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5">
        <v>45334</v>
      </c>
      <c r="J17" t="s">
        <v>501</v>
      </c>
      <c r="L17" s="55"/>
      <c r="M17" s="1">
        <f>DATA_MAYO_2025[[#This Row],[RECUPERO]]/DATA_MAYO_2025[[#This Row],[META]]</f>
        <v>0.57967999999999997</v>
      </c>
      <c r="N17">
        <f>6-ROUNDUP(_xlfn.RANK.EQ(DATA_MAYO_2025[[#This Row],[AL_AC]],DATA_MAYO_2025[AL_AC],0)/(COUNTA(DATA_MAYO_2025[AL_AC])/5),0)</f>
        <v>4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5">
        <v>45700</v>
      </c>
      <c r="J18" t="s">
        <v>501</v>
      </c>
      <c r="L18" s="55"/>
      <c r="M18" s="1">
        <f>DATA_MAYO_2025[[#This Row],[RECUPERO]]/DATA_MAYO_2025[[#This Row],[META]]</f>
        <v>1.46035</v>
      </c>
      <c r="N18">
        <f>6-ROUNDUP(_xlfn.RANK.EQ(DATA_MAYO_2025[[#This Row],[AL_AC]],DATA_MAYO_2025[AL_AC],0)/(COUNTA(DATA_MAYO_2025[AL_AC])/5),0)</f>
        <v>5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5">
        <v>45348</v>
      </c>
      <c r="J19" t="s">
        <v>501</v>
      </c>
      <c r="L19" s="55"/>
      <c r="M19" s="1">
        <f>DATA_MAYO_2025[[#This Row],[RECUPERO]]/DATA_MAYO_2025[[#This Row],[META]]</f>
        <v>0.25785000000000002</v>
      </c>
      <c r="N19">
        <f>6-ROUNDUP(_xlfn.RANK.EQ(DATA_MAYO_2025[[#This Row],[AL_AC]],DATA_MAYO_2025[AL_AC],0)/(COUNTA(DATA_MAYO_2025[AL_AC])/5),0)</f>
        <v>2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5">
        <v>45334</v>
      </c>
      <c r="J20" t="s">
        <v>501</v>
      </c>
      <c r="L20" s="55"/>
      <c r="M20" s="1">
        <f>DATA_MAYO_2025[[#This Row],[RECUPERO]]/DATA_MAYO_2025[[#This Row],[META]]</f>
        <v>0.67846153846153845</v>
      </c>
      <c r="N20">
        <f>6-ROUNDUP(_xlfn.RANK.EQ(DATA_MAYO_2025[[#This Row],[AL_AC]],DATA_MAYO_2025[AL_AC],0)/(COUNTA(DATA_MAYO_2025[AL_AC])/5),0)</f>
        <v>4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5">
        <v>44870</v>
      </c>
      <c r="J21" t="s">
        <v>501</v>
      </c>
      <c r="L21" s="55"/>
      <c r="M21" s="1">
        <f>DATA_MAYO_2025[[#This Row],[RECUPERO]]/DATA_MAYO_2025[[#This Row],[META]]</f>
        <v>0.42515384615384616</v>
      </c>
      <c r="N21">
        <f>6-ROUNDUP(_xlfn.RANK.EQ(DATA_MAYO_2025[[#This Row],[AL_AC]],DATA_MAYO_2025[AL_AC],0)/(COUNTA(DATA_MAYO_2025[AL_AC])/5),0)</f>
        <v>2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5">
        <v>44811</v>
      </c>
      <c r="J22" t="s">
        <v>501</v>
      </c>
      <c r="L22" s="55"/>
      <c r="M22" s="1">
        <f>DATA_MAYO_2025[[#This Row],[RECUPERO]]/DATA_MAYO_2025[[#This Row],[META]]</f>
        <v>0.22819999999999999</v>
      </c>
      <c r="N22">
        <f>6-ROUNDUP(_xlfn.RANK.EQ(DATA_MAYO_2025[[#This Row],[AL_AC]],DATA_MAYO_2025[AL_AC],0)/(COUNTA(DATA_MAYO_2025[AL_AC])/5),0)</f>
        <v>2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5">
        <v>44840</v>
      </c>
      <c r="J23" t="s">
        <v>501</v>
      </c>
      <c r="L23" s="55"/>
      <c r="M23" s="1">
        <f>DATA_MAYO_2025[[#This Row],[RECUPERO]]/DATA_MAYO_2025[[#This Row],[META]]</f>
        <v>1.5384615384615385E-2</v>
      </c>
      <c r="N23">
        <f>6-ROUNDUP(_xlfn.RANK.EQ(DATA_MAYO_2025[[#This Row],[AL_AC]],DATA_MAYO_2025[AL_AC],0)/(COUNTA(DATA_MAYO_2025[AL_AC])/5),0)</f>
        <v>1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5">
        <v>44687</v>
      </c>
      <c r="J24" t="s">
        <v>501</v>
      </c>
      <c r="L24" s="55"/>
      <c r="M24" s="1">
        <f>DATA_MAYO_2025[[#This Row],[RECUPERO]]/DATA_MAYO_2025[[#This Row],[META]]</f>
        <v>0.68599230769230768</v>
      </c>
      <c r="N24">
        <f>6-ROUNDUP(_xlfn.RANK.EQ(DATA_MAYO_2025[[#This Row],[AL_AC]],DATA_MAYO_2025[AL_AC],0)/(COUNTA(DATA_MAYO_2025[AL_AC])/5),0)</f>
        <v>4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5">
        <v>44888</v>
      </c>
      <c r="J25" t="s">
        <v>501</v>
      </c>
      <c r="L25" s="55"/>
      <c r="M25" s="1">
        <f>DATA_MAYO_2025[[#This Row],[RECUPERO]]/DATA_MAYO_2025[[#This Row],[META]]</f>
        <v>1.6751</v>
      </c>
      <c r="N25">
        <f>6-ROUNDUP(_xlfn.RANK.EQ(DATA_MAYO_2025[[#This Row],[AL_AC]],DATA_MAYO_2025[AL_AC],0)/(COUNTA(DATA_MAYO_2025[AL_AC])/5),0)</f>
        <v>5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5">
        <v>45371</v>
      </c>
      <c r="J26" t="s">
        <v>501</v>
      </c>
      <c r="L26" s="55"/>
      <c r="M26" s="1">
        <f>DATA_MAYO_2025[[#This Row],[RECUPERO]]/DATA_MAYO_2025[[#This Row],[META]]</f>
        <v>0.52564999999999995</v>
      </c>
      <c r="N26">
        <f>6-ROUNDUP(_xlfn.RANK.EQ(DATA_MAYO_2025[[#This Row],[AL_AC]],DATA_MAYO_2025[AL_AC],0)/(COUNTA(DATA_MAYO_2025[AL_AC])/5),0)</f>
        <v>3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5">
        <v>45798</v>
      </c>
      <c r="J27" t="s">
        <v>501</v>
      </c>
      <c r="L27" s="55"/>
      <c r="M27" s="1">
        <f>DATA_MAYO_2025[[#This Row],[RECUPERO]]/DATA_MAYO_2025[[#This Row],[META]]</f>
        <v>0.41130769230769232</v>
      </c>
      <c r="N27">
        <f>6-ROUNDUP(_xlfn.RANK.EQ(DATA_MAYO_2025[[#This Row],[AL_AC]],DATA_MAYO_2025[AL_AC],0)/(COUNTA(DATA_MAYO_2025[AL_AC])/5),0)</f>
        <v>2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5">
        <v>44706</v>
      </c>
      <c r="J28" t="s">
        <v>501</v>
      </c>
      <c r="L28" s="55"/>
      <c r="M28" s="1">
        <f>DATA_MAYO_2025[[#This Row],[RECUPERO]]/DATA_MAYO_2025[[#This Row],[META]]</f>
        <v>0.4150307692307692</v>
      </c>
      <c r="N28">
        <f>6-ROUNDUP(_xlfn.RANK.EQ(DATA_MAYO_2025[[#This Row],[AL_AC]],DATA_MAYO_2025[AL_AC],0)/(COUNTA(DATA_MAYO_2025[AL_AC])/5),0)</f>
        <v>2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5">
        <v>43035</v>
      </c>
      <c r="J29" t="s">
        <v>501</v>
      </c>
      <c r="L29" s="55"/>
      <c r="M29" s="1">
        <f>DATA_MAYO_2025[[#This Row],[RECUPERO]]/DATA_MAYO_2025[[#This Row],[META]]</f>
        <v>1.1194884615384615</v>
      </c>
      <c r="N29">
        <f>6-ROUNDUP(_xlfn.RANK.EQ(DATA_MAYO_2025[[#This Row],[AL_AC]],DATA_MAYO_2025[AL_AC],0)/(COUNTA(DATA_MAYO_2025[AL_AC])/5),0)</f>
        <v>5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5">
        <v>44461</v>
      </c>
      <c r="J30" t="s">
        <v>501</v>
      </c>
      <c r="L30" s="55"/>
      <c r="M30" s="1">
        <f>DATA_MAYO_2025[[#This Row],[RECUPERO]]/DATA_MAYO_2025[[#This Row],[META]]</f>
        <v>0.64496500000000001</v>
      </c>
      <c r="N30">
        <f>6-ROUNDUP(_xlfn.RANK.EQ(DATA_MAYO_2025[[#This Row],[AL_AC]],DATA_MAYO_2025[AL_AC],0)/(COUNTA(DATA_MAYO_2025[AL_AC])/5),0)</f>
        <v>4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5">
        <v>44811</v>
      </c>
      <c r="J31" t="s">
        <v>501</v>
      </c>
      <c r="L31" s="55"/>
      <c r="M31" s="1">
        <f>DATA_MAYO_2025[[#This Row],[RECUPERO]]/DATA_MAYO_2025[[#This Row],[META]]</f>
        <v>1.0759615384615384</v>
      </c>
      <c r="N31">
        <f>6-ROUNDUP(_xlfn.RANK.EQ(DATA_MAYO_2025[[#This Row],[AL_AC]],DATA_MAYO_2025[AL_AC],0)/(COUNTA(DATA_MAYO_2025[AL_AC])/5),0)</f>
        <v>5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5">
        <v>44811</v>
      </c>
      <c r="J32" t="s">
        <v>501</v>
      </c>
      <c r="L32" s="55"/>
      <c r="M32" s="1">
        <f>DATA_MAYO_2025[[#This Row],[RECUPERO]]/DATA_MAYO_2025[[#This Row],[META]]</f>
        <v>0.54335384615384619</v>
      </c>
      <c r="N32">
        <f>6-ROUNDUP(_xlfn.RANK.EQ(DATA_MAYO_2025[[#This Row],[AL_AC]],DATA_MAYO_2025[AL_AC],0)/(COUNTA(DATA_MAYO_2025[AL_AC])/5),0)</f>
        <v>3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5">
        <v>45084</v>
      </c>
      <c r="J33" t="s">
        <v>501</v>
      </c>
      <c r="L33" s="55"/>
      <c r="M33" s="1">
        <f>DATA_MAYO_2025[[#This Row],[RECUPERO]]/DATA_MAYO_2025[[#This Row],[META]]</f>
        <v>0.89054999999999995</v>
      </c>
      <c r="N33">
        <f>6-ROUNDUP(_xlfn.RANK.EQ(DATA_MAYO_2025[[#This Row],[AL_AC]],DATA_MAYO_2025[AL_AC],0)/(COUNTA(DATA_MAYO_2025[AL_AC])/5),0)</f>
        <v>5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5">
        <v>45457</v>
      </c>
      <c r="J34" t="s">
        <v>501</v>
      </c>
      <c r="L34" s="55"/>
      <c r="M34" s="1">
        <f>DATA_MAYO_2025[[#This Row],[RECUPERO]]/DATA_MAYO_2025[[#This Row],[META]]</f>
        <v>0.48955384615384617</v>
      </c>
      <c r="N34">
        <f>6-ROUNDUP(_xlfn.RANK.EQ(DATA_MAYO_2025[[#This Row],[AL_AC]],DATA_MAYO_2025[AL_AC],0)/(COUNTA(DATA_MAYO_2025[AL_AC])/5),0)</f>
        <v>3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5">
        <v>45364</v>
      </c>
      <c r="J35" t="s">
        <v>501</v>
      </c>
      <c r="L35" s="55"/>
      <c r="M35" s="1">
        <f>DATA_MAYO_2025[[#This Row],[RECUPERO]]/DATA_MAYO_2025[[#This Row],[META]]</f>
        <v>0.35515000000000002</v>
      </c>
      <c r="N35">
        <f>6-ROUNDUP(_xlfn.RANK.EQ(DATA_MAYO_2025[[#This Row],[AL_AC]],DATA_MAYO_2025[AL_AC],0)/(COUNTA(DATA_MAYO_2025[AL_AC])/5),0)</f>
        <v>2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5">
        <v>44971</v>
      </c>
      <c r="J36" t="s">
        <v>501</v>
      </c>
      <c r="L36" s="55"/>
      <c r="M36" s="1">
        <f>DATA_MAYO_2025[[#This Row],[RECUPERO]]/DATA_MAYO_2025[[#This Row],[META]]</f>
        <v>0.4540769230769231</v>
      </c>
      <c r="N36">
        <f>6-ROUNDUP(_xlfn.RANK.EQ(DATA_MAYO_2025[[#This Row],[AL_AC]],DATA_MAYO_2025[AL_AC],0)/(COUNTA(DATA_MAYO_2025[AL_AC])/5),0)</f>
        <v>3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5">
        <v>44566</v>
      </c>
      <c r="J37" t="s">
        <v>501</v>
      </c>
      <c r="L37" s="55"/>
      <c r="M37" s="1">
        <f>DATA_MAYO_2025[[#This Row],[RECUPERO]]/DATA_MAYO_2025[[#This Row],[META]]</f>
        <v>0.38940000000000002</v>
      </c>
      <c r="N37">
        <f>6-ROUNDUP(_xlfn.RANK.EQ(DATA_MAYO_2025[[#This Row],[AL_AC]],DATA_MAYO_2025[AL_AC],0)/(COUNTA(DATA_MAYO_2025[AL_AC])/5),0)</f>
        <v>2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5">
        <v>45133</v>
      </c>
      <c r="J38" t="s">
        <v>501</v>
      </c>
      <c r="L38" s="55"/>
      <c r="M38" s="1">
        <f>DATA_MAYO_2025[[#This Row],[RECUPERO]]/DATA_MAYO_2025[[#This Row],[META]]</f>
        <v>0.96973846153846155</v>
      </c>
      <c r="N38">
        <f>6-ROUNDUP(_xlfn.RANK.EQ(DATA_MAYO_2025[[#This Row],[AL_AC]],DATA_MAYO_2025[AL_AC],0)/(COUNTA(DATA_MAYO_2025[AL_AC])/5),0)</f>
        <v>5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5">
        <v>44673</v>
      </c>
      <c r="J39" t="s">
        <v>501</v>
      </c>
      <c r="L39" s="55"/>
      <c r="M39" s="1">
        <f>DATA_MAYO_2025[[#This Row],[RECUPERO]]/DATA_MAYO_2025[[#This Row],[META]]</f>
        <v>1.2E-2</v>
      </c>
      <c r="N39">
        <f>6-ROUNDUP(_xlfn.RANK.EQ(DATA_MAYO_2025[[#This Row],[AL_AC]],DATA_MAYO_2025[AL_AC],0)/(COUNTA(DATA_MAYO_2025[AL_AC])/5),0)</f>
        <v>1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5">
        <v>45506</v>
      </c>
      <c r="J40" t="s">
        <v>501</v>
      </c>
      <c r="L40" s="55"/>
      <c r="M40" s="1">
        <f>DATA_MAYO_2025[[#This Row],[RECUPERO]]/DATA_MAYO_2025[[#This Row],[META]]</f>
        <v>0.72409999999999997</v>
      </c>
      <c r="N40">
        <f>6-ROUNDUP(_xlfn.RANK.EQ(DATA_MAYO_2025[[#This Row],[AL_AC]],DATA_MAYO_2025[AL_AC],0)/(COUNTA(DATA_MAYO_2025[AL_AC])/5),0)</f>
        <v>4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5">
        <v>45748</v>
      </c>
      <c r="J41" t="s">
        <v>501</v>
      </c>
      <c r="L41" s="55"/>
      <c r="M41" s="1">
        <f>DATA_MAYO_2025[[#This Row],[RECUPERO]]/DATA_MAYO_2025[[#This Row],[META]]</f>
        <v>0.38747500000000001</v>
      </c>
      <c r="N41">
        <f>6-ROUNDUP(_xlfn.RANK.EQ(DATA_MAYO_2025[[#This Row],[AL_AC]],DATA_MAYO_2025[AL_AC],0)/(COUNTA(DATA_MAYO_2025[AL_AC])/5),0)</f>
        <v>2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5">
        <v>45804</v>
      </c>
      <c r="J42" t="s">
        <v>501</v>
      </c>
      <c r="L42" s="55"/>
      <c r="M42" s="1">
        <f>DATA_MAYO_2025[[#This Row],[RECUPERO]]/DATA_MAYO_2025[[#This Row],[META]]</f>
        <v>0.90502499999999997</v>
      </c>
      <c r="N42">
        <f>6-ROUNDUP(_xlfn.RANK.EQ(DATA_MAYO_2025[[#This Row],[AL_AC]],DATA_MAYO_2025[AL_AC],0)/(COUNTA(DATA_MAYO_2025[AL_AC])/5),0)</f>
        <v>5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5">
        <v>43132</v>
      </c>
      <c r="J43" t="s">
        <v>501</v>
      </c>
      <c r="L43" s="55"/>
      <c r="M43" s="1">
        <f>DATA_MAYO_2025[[#This Row],[RECUPERO]]/DATA_MAYO_2025[[#This Row],[META]]</f>
        <v>1.2592769230769232</v>
      </c>
      <c r="N43">
        <f>6-ROUNDUP(_xlfn.RANK.EQ(DATA_MAYO_2025[[#This Row],[AL_AC]],DATA_MAYO_2025[AL_AC],0)/(COUNTA(DATA_MAYO_2025[AL_AC])/5),0)</f>
        <v>5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5">
        <v>44748</v>
      </c>
      <c r="J44" t="s">
        <v>501</v>
      </c>
      <c r="L44" s="55"/>
      <c r="M44" s="1">
        <f>DATA_MAYO_2025[[#This Row],[RECUPERO]]/DATA_MAYO_2025[[#This Row],[META]]</f>
        <v>0.18375</v>
      </c>
      <c r="N44">
        <f>6-ROUNDUP(_xlfn.RANK.EQ(DATA_MAYO_2025[[#This Row],[AL_AC]],DATA_MAYO_2025[AL_AC],0)/(COUNTA(DATA_MAYO_2025[AL_AC])/5),0)</f>
        <v>1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5">
        <v>45523</v>
      </c>
      <c r="J45" t="s">
        <v>501</v>
      </c>
      <c r="L45" s="55"/>
      <c r="M45" s="1">
        <f>DATA_MAYO_2025[[#This Row],[RECUPERO]]/DATA_MAYO_2025[[#This Row],[META]]</f>
        <v>0.48923076923076925</v>
      </c>
      <c r="N45">
        <f>6-ROUNDUP(_xlfn.RANK.EQ(DATA_MAYO_2025[[#This Row],[AL_AC]],DATA_MAYO_2025[AL_AC],0)/(COUNTA(DATA_MAYO_2025[AL_AC])/5),0)</f>
        <v>3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5">
        <v>45334</v>
      </c>
      <c r="J46" t="s">
        <v>501</v>
      </c>
      <c r="L46" s="55"/>
      <c r="M46" s="1">
        <f>DATA_MAYO_2025[[#This Row],[RECUPERO]]/DATA_MAYO_2025[[#This Row],[META]]</f>
        <v>0.57552307692307692</v>
      </c>
      <c r="N46">
        <f>6-ROUNDUP(_xlfn.RANK.EQ(DATA_MAYO_2025[[#This Row],[AL_AC]],DATA_MAYO_2025[AL_AC],0)/(COUNTA(DATA_MAYO_2025[AL_AC])/5),0)</f>
        <v>4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5">
        <v>44993</v>
      </c>
      <c r="J47" t="s">
        <v>501</v>
      </c>
      <c r="L47" s="55"/>
      <c r="M47" s="1">
        <f>DATA_MAYO_2025[[#This Row],[RECUPERO]]/DATA_MAYO_2025[[#This Row],[META]]</f>
        <v>1.0128549999999998</v>
      </c>
      <c r="N47">
        <f>6-ROUNDUP(_xlfn.RANK.EQ(DATA_MAYO_2025[[#This Row],[AL_AC]],DATA_MAYO_2025[AL_AC],0)/(COUNTA(DATA_MAYO_2025[AL_AC])/5),0)</f>
        <v>5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5">
        <v>44941</v>
      </c>
      <c r="J48" t="s">
        <v>501</v>
      </c>
      <c r="L48" s="55"/>
      <c r="M48" s="1">
        <f>DATA_MAYO_2025[[#This Row],[RECUPERO]]/DATA_MAYO_2025[[#This Row],[META]]</f>
        <v>0.1515</v>
      </c>
      <c r="N48">
        <f>6-ROUNDUP(_xlfn.RANK.EQ(DATA_MAYO_2025[[#This Row],[AL_AC]],DATA_MAYO_2025[AL_AC],0)/(COUNTA(DATA_MAYO_2025[AL_AC])/5),0)</f>
        <v>1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5">
        <v>45175</v>
      </c>
      <c r="J49" t="s">
        <v>501</v>
      </c>
      <c r="L49" s="55"/>
      <c r="M49" s="1">
        <f>DATA_MAYO_2025[[#This Row],[RECUPERO]]/DATA_MAYO_2025[[#This Row],[META]]</f>
        <v>0.55006846153846145</v>
      </c>
      <c r="N49">
        <f>6-ROUNDUP(_xlfn.RANK.EQ(DATA_MAYO_2025[[#This Row],[AL_AC]],DATA_MAYO_2025[AL_AC],0)/(COUNTA(DATA_MAYO_2025[AL_AC])/5),0)</f>
        <v>4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5">
        <v>45803</v>
      </c>
      <c r="J50" t="s">
        <v>501</v>
      </c>
      <c r="L50" s="55"/>
      <c r="M50" s="1">
        <f>DATA_MAYO_2025[[#This Row],[RECUPERO]]/DATA_MAYO_2025[[#This Row],[META]]</f>
        <v>0.17788461538461539</v>
      </c>
      <c r="N50">
        <f>6-ROUNDUP(_xlfn.RANK.EQ(DATA_MAYO_2025[[#This Row],[AL_AC]],DATA_MAYO_2025[AL_AC],0)/(COUNTA(DATA_MAYO_2025[AL_AC])/5),0)</f>
        <v>1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5">
        <v>45285</v>
      </c>
      <c r="J51" t="s">
        <v>501</v>
      </c>
      <c r="L51" s="55"/>
      <c r="M51" s="1">
        <f>DATA_MAYO_2025[[#This Row],[RECUPERO]]/DATA_MAYO_2025[[#This Row],[META]]</f>
        <v>4.576923076923077E-2</v>
      </c>
      <c r="N51">
        <f>6-ROUNDUP(_xlfn.RANK.EQ(DATA_MAYO_2025[[#This Row],[AL_AC]],DATA_MAYO_2025[AL_AC],0)/(COUNTA(DATA_MAYO_2025[AL_AC])/5),0)</f>
        <v>1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5">
        <v>45675</v>
      </c>
      <c r="J52" t="s">
        <v>501</v>
      </c>
      <c r="L52" s="55"/>
      <c r="M52" s="1">
        <f>DATA_MAYO_2025[[#This Row],[RECUPERO]]/DATA_MAYO_2025[[#This Row],[META]]</f>
        <v>0.51012000000000002</v>
      </c>
      <c r="N52">
        <f>6-ROUNDUP(_xlfn.RANK.EQ(DATA_MAYO_2025[[#This Row],[AL_AC]],DATA_MAYO_2025[AL_AC],0)/(COUNTA(DATA_MAYO_2025[AL_AC])/5),0)</f>
        <v>3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5">
        <v>45142</v>
      </c>
      <c r="J53" t="s">
        <v>501</v>
      </c>
      <c r="L53" s="55"/>
      <c r="M53" s="1">
        <f>DATA_MAYO_2025[[#This Row],[RECUPERO]]/DATA_MAYO_2025[[#This Row],[META]]</f>
        <v>1.5924941538461537</v>
      </c>
      <c r="N53">
        <f>6-ROUNDUP(_xlfn.RANK.EQ(DATA_MAYO_2025[[#This Row],[AL_AC]],DATA_MAYO_2025[AL_AC],0)/(COUNTA(DATA_MAYO_2025[AL_AC])/5),0)</f>
        <v>5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5">
        <v>44869</v>
      </c>
      <c r="J54" t="s">
        <v>501</v>
      </c>
      <c r="L54" s="55"/>
      <c r="M54" s="1">
        <f>DATA_MAYO_2025[[#This Row],[RECUPERO]]/DATA_MAYO_2025[[#This Row],[META]]</f>
        <v>0.53285000000000005</v>
      </c>
      <c r="N54">
        <f>6-ROUNDUP(_xlfn.RANK.EQ(DATA_MAYO_2025[[#This Row],[AL_AC]],DATA_MAYO_2025[AL_AC],0)/(COUNTA(DATA_MAYO_2025[AL_AC])/5),0)</f>
        <v>3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5">
        <v>45805</v>
      </c>
      <c r="J55" t="s">
        <v>501</v>
      </c>
      <c r="L55" s="55"/>
      <c r="M55" s="1">
        <f>DATA_MAYO_2025[[#This Row],[RECUPERO]]/DATA_MAYO_2025[[#This Row],[META]]</f>
        <v>1.2213384615384615</v>
      </c>
      <c r="N55">
        <f>6-ROUNDUP(_xlfn.RANK.EQ(DATA_MAYO_2025[[#This Row],[AL_AC]],DATA_MAYO_2025[AL_AC],0)/(COUNTA(DATA_MAYO_2025[AL_AC])/5),0)</f>
        <v>5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5">
        <v>44470</v>
      </c>
      <c r="J56" t="s">
        <v>501</v>
      </c>
      <c r="L56" s="55"/>
      <c r="M56" s="1">
        <f>DATA_MAYO_2025[[#This Row],[RECUPERO]]/DATA_MAYO_2025[[#This Row],[META]]</f>
        <v>0.53384615384615386</v>
      </c>
      <c r="N56">
        <f>6-ROUNDUP(_xlfn.RANK.EQ(DATA_MAYO_2025[[#This Row],[AL_AC]],DATA_MAYO_2025[AL_AC],0)/(COUNTA(DATA_MAYO_2025[AL_AC])/5),0)</f>
        <v>3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5">
        <v>44951</v>
      </c>
      <c r="J57" t="s">
        <v>501</v>
      </c>
      <c r="L57" s="55"/>
      <c r="M57" s="1">
        <f>DATA_MAYO_2025[[#This Row],[RECUPERO]]/DATA_MAYO_2025[[#This Row],[META]]</f>
        <v>0.71824615384615387</v>
      </c>
      <c r="N57">
        <f>6-ROUNDUP(_xlfn.RANK.EQ(DATA_MAYO_2025[[#This Row],[AL_AC]],DATA_MAYO_2025[AL_AC],0)/(COUNTA(DATA_MAYO_2025[AL_AC])/5),0)</f>
        <v>4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5">
        <v>45772</v>
      </c>
      <c r="J58" t="s">
        <v>501</v>
      </c>
      <c r="L58" s="55"/>
      <c r="M58" s="1">
        <f>DATA_MAYO_2025[[#This Row],[RECUPERO]]/DATA_MAYO_2025[[#This Row],[META]]</f>
        <v>0.7</v>
      </c>
      <c r="N58">
        <f>6-ROUNDUP(_xlfn.RANK.EQ(DATA_MAYO_2025[[#This Row],[AL_AC]],DATA_MAYO_2025[AL_AC],0)/(COUNTA(DATA_MAYO_2025[AL_AC])/5),0)</f>
        <v>4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5">
        <v>44301</v>
      </c>
      <c r="J59" t="s">
        <v>501</v>
      </c>
      <c r="L59" s="55"/>
      <c r="M59" s="1">
        <f>DATA_MAYO_2025[[#This Row],[RECUPERO]]/DATA_MAYO_2025[[#This Row],[META]]</f>
        <v>0.46763076923076924</v>
      </c>
      <c r="N59">
        <f>6-ROUNDUP(_xlfn.RANK.EQ(DATA_MAYO_2025[[#This Row],[AL_AC]],DATA_MAYO_2025[AL_AC],0)/(COUNTA(DATA_MAYO_2025[AL_AC])/5),0)</f>
        <v>3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5">
        <v>45133</v>
      </c>
      <c r="J60" t="s">
        <v>501</v>
      </c>
      <c r="L60" s="55"/>
      <c r="M60" s="1">
        <f>DATA_MAYO_2025[[#This Row],[RECUPERO]]/DATA_MAYO_2025[[#This Row],[META]]</f>
        <v>0.64692307692307693</v>
      </c>
      <c r="N60">
        <f>6-ROUNDUP(_xlfn.RANK.EQ(DATA_MAYO_2025[[#This Row],[AL_AC]],DATA_MAYO_2025[AL_AC],0)/(COUNTA(DATA_MAYO_2025[AL_AC])/5),0)</f>
        <v>4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5">
        <v>45304</v>
      </c>
      <c r="J61" t="s">
        <v>501</v>
      </c>
      <c r="L61" s="55"/>
      <c r="M61" s="1">
        <f>DATA_MAYO_2025[[#This Row],[RECUPERO]]/DATA_MAYO_2025[[#This Row],[META]]</f>
        <v>0.65569230769230769</v>
      </c>
      <c r="N61">
        <f>6-ROUNDUP(_xlfn.RANK.EQ(DATA_MAYO_2025[[#This Row],[AL_AC]],DATA_MAYO_2025[AL_AC],0)/(COUNTA(DATA_MAYO_2025[AL_AC])/5),0)</f>
        <v>4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5">
        <v>45429</v>
      </c>
      <c r="J62" t="s">
        <v>501</v>
      </c>
      <c r="L62" s="55"/>
      <c r="M62" s="1">
        <f>DATA_MAYO_2025[[#This Row],[RECUPERO]]/DATA_MAYO_2025[[#This Row],[META]]</f>
        <v>5.2499999999999998E-2</v>
      </c>
      <c r="N62">
        <f>6-ROUNDUP(_xlfn.RANK.EQ(DATA_MAYO_2025[[#This Row],[AL_AC]],DATA_MAYO_2025[AL_AC],0)/(COUNTA(DATA_MAYO_2025[AL_AC])/5),0)</f>
        <v>1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5">
        <v>45334</v>
      </c>
      <c r="J63" t="s">
        <v>501</v>
      </c>
      <c r="L63" s="55"/>
      <c r="M63" s="1">
        <f>DATA_MAYO_2025[[#This Row],[RECUPERO]]/DATA_MAYO_2025[[#This Row],[META]]</f>
        <v>0.37940000000000002</v>
      </c>
      <c r="N63">
        <f>6-ROUNDUP(_xlfn.RANK.EQ(DATA_MAYO_2025[[#This Row],[AL_AC]],DATA_MAYO_2025[AL_AC],0)/(COUNTA(DATA_MAYO_2025[AL_AC])/5),0)</f>
        <v>2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5">
        <v>45399</v>
      </c>
      <c r="J64" t="s">
        <v>501</v>
      </c>
      <c r="L64" s="55"/>
      <c r="M64" s="1">
        <f>DATA_MAYO_2025[[#This Row],[RECUPERO]]/DATA_MAYO_2025[[#This Row],[META]]</f>
        <v>0.35930769230769233</v>
      </c>
      <c r="N64">
        <f>6-ROUNDUP(_xlfn.RANK.EQ(DATA_MAYO_2025[[#This Row],[AL_AC]],DATA_MAYO_2025[AL_AC],0)/(COUNTA(DATA_MAYO_2025[AL_AC])/5),0)</f>
        <v>2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5">
        <v>44937</v>
      </c>
      <c r="J65" t="s">
        <v>501</v>
      </c>
      <c r="L65" s="55"/>
      <c r="M65" s="1">
        <f>DATA_MAYO_2025[[#This Row],[RECUPERO]]/DATA_MAYO_2025[[#This Row],[META]]</f>
        <v>0.38682384615384613</v>
      </c>
      <c r="N65">
        <f>6-ROUNDUP(_xlfn.RANK.EQ(DATA_MAYO_2025[[#This Row],[AL_AC]],DATA_MAYO_2025[AL_AC],0)/(COUNTA(DATA_MAYO_2025[AL_AC])/5),0)</f>
        <v>2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5">
        <v>45785</v>
      </c>
      <c r="J66" t="s">
        <v>501</v>
      </c>
      <c r="L66" s="55"/>
      <c r="M66" s="1">
        <f>DATA_MAYO_2025[[#This Row],[RECUPERO]]/DATA_MAYO_2025[[#This Row],[META]]</f>
        <v>0.76733846153846152</v>
      </c>
      <c r="N66">
        <f>6-ROUNDUP(_xlfn.RANK.EQ(DATA_MAYO_2025[[#This Row],[AL_AC]],DATA_MAYO_2025[AL_AC],0)/(COUNTA(DATA_MAYO_2025[AL_AC])/5),0)</f>
        <v>4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5">
        <v>45793</v>
      </c>
      <c r="J67" t="s">
        <v>501</v>
      </c>
      <c r="L67" s="55"/>
      <c r="M67" s="1">
        <f>DATA_MAYO_2025[[#This Row],[RECUPERO]]/DATA_MAYO_2025[[#This Row],[META]]</f>
        <v>0.25306153846153845</v>
      </c>
      <c r="N67">
        <f>6-ROUNDUP(_xlfn.RANK.EQ(DATA_MAYO_2025[[#This Row],[AL_AC]],DATA_MAYO_2025[AL_AC],0)/(COUNTA(DATA_MAYO_2025[AL_AC])/5),0)</f>
        <v>2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5">
        <v>44748</v>
      </c>
      <c r="J68" t="s">
        <v>501</v>
      </c>
      <c r="L68" s="55"/>
      <c r="M68" s="1">
        <f>DATA_MAYO_2025[[#This Row],[RECUPERO]]/DATA_MAYO_2025[[#This Row],[META]]</f>
        <v>0.43846153846153846</v>
      </c>
      <c r="N68">
        <f>6-ROUNDUP(_xlfn.RANK.EQ(DATA_MAYO_2025[[#This Row],[AL_AC]],DATA_MAYO_2025[AL_AC],0)/(COUNTA(DATA_MAYO_2025[AL_AC])/5),0)</f>
        <v>3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5">
        <v>44735</v>
      </c>
      <c r="J69" t="s">
        <v>501</v>
      </c>
      <c r="L69" s="55"/>
      <c r="M69" s="1">
        <f>DATA_MAYO_2025[[#This Row],[RECUPERO]]/DATA_MAYO_2025[[#This Row],[META]]</f>
        <v>0.69013999999999998</v>
      </c>
      <c r="N69">
        <f>6-ROUNDUP(_xlfn.RANK.EQ(DATA_MAYO_2025[[#This Row],[AL_AC]],DATA_MAYO_2025[AL_AC],0)/(COUNTA(DATA_MAYO_2025[AL_AC])/5),0)</f>
        <v>4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5">
        <v>44104</v>
      </c>
      <c r="J70" t="s">
        <v>501</v>
      </c>
      <c r="L70" s="55"/>
      <c r="M70" s="1">
        <f>DATA_MAYO_2025[[#This Row],[RECUPERO]]/DATA_MAYO_2025[[#This Row],[META]]</f>
        <v>0.13</v>
      </c>
      <c r="N70">
        <f>6-ROUNDUP(_xlfn.RANK.EQ(DATA_MAYO_2025[[#This Row],[AL_AC]],DATA_MAYO_2025[AL_AC],0)/(COUNTA(DATA_MAYO_2025[AL_AC])/5),0)</f>
        <v>1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5">
        <v>45674</v>
      </c>
      <c r="J71" t="s">
        <v>501</v>
      </c>
      <c r="L71" s="55"/>
      <c r="M71" s="1">
        <f>DATA_MAYO_2025[[#This Row],[RECUPERO]]/DATA_MAYO_2025[[#This Row],[META]]</f>
        <v>0.36037449999999999</v>
      </c>
      <c r="N71">
        <f>6-ROUNDUP(_xlfn.RANK.EQ(DATA_MAYO_2025[[#This Row],[AL_AC]],DATA_MAYO_2025[AL_AC],0)/(COUNTA(DATA_MAYO_2025[AL_AC])/5),0)</f>
        <v>2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5">
        <v>45530</v>
      </c>
      <c r="J72" t="s">
        <v>501</v>
      </c>
      <c r="L72" s="55"/>
      <c r="M72" s="1">
        <f>DATA_MAYO_2025[[#This Row],[RECUPERO]]/DATA_MAYO_2025[[#This Row],[META]]</f>
        <v>0.11615384615384615</v>
      </c>
      <c r="N72">
        <f>6-ROUNDUP(_xlfn.RANK.EQ(DATA_MAYO_2025[[#This Row],[AL_AC]],DATA_MAYO_2025[AL_AC],0)/(COUNTA(DATA_MAYO_2025[AL_AC])/5),0)</f>
        <v>1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5">
        <v>45423</v>
      </c>
      <c r="J73" t="s">
        <v>501</v>
      </c>
      <c r="L73" s="55"/>
      <c r="M73" s="1">
        <f>DATA_MAYO_2025[[#This Row],[RECUPERO]]/DATA_MAYO_2025[[#This Row],[META]]</f>
        <v>0.81130738461538465</v>
      </c>
      <c r="N73">
        <f>6-ROUNDUP(_xlfn.RANK.EQ(DATA_MAYO_2025[[#This Row],[AL_AC]],DATA_MAYO_2025[AL_AC],0)/(COUNTA(DATA_MAYO_2025[AL_AC])/5),0)</f>
        <v>5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5">
        <v>42814</v>
      </c>
      <c r="J74" t="s">
        <v>501</v>
      </c>
      <c r="L74" s="55"/>
      <c r="M74" s="1">
        <f>DATA_MAYO_2025[[#This Row],[RECUPERO]]/DATA_MAYO_2025[[#This Row],[META]]</f>
        <v>0.01</v>
      </c>
      <c r="N74">
        <f>6-ROUNDUP(_xlfn.RANK.EQ(DATA_MAYO_2025[[#This Row],[AL_AC]],DATA_MAYO_2025[AL_AC],0)/(COUNTA(DATA_MAYO_2025[AL_AC])/5),0)</f>
        <v>1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5">
        <v>45800</v>
      </c>
      <c r="J75" t="s">
        <v>501</v>
      </c>
      <c r="L75" s="55"/>
      <c r="M75" s="1">
        <f>DATA_MAYO_2025[[#This Row],[RECUPERO]]/DATA_MAYO_2025[[#This Row],[META]]</f>
        <v>7.6923076923076927E-3</v>
      </c>
      <c r="N75">
        <f>6-ROUNDUP(_xlfn.RANK.EQ(DATA_MAYO_2025[[#This Row],[AL_AC]],DATA_MAYO_2025[AL_AC],0)/(COUNTA(DATA_MAYO_2025[AL_AC])/5),0)</f>
        <v>1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5">
        <v>45800</v>
      </c>
      <c r="J76" t="s">
        <v>501</v>
      </c>
      <c r="L76" s="55"/>
      <c r="M76" s="1">
        <f>DATA_MAYO_2025[[#This Row],[RECUPERO]]/DATA_MAYO_2025[[#This Row],[META]]</f>
        <v>0.57524649999999999</v>
      </c>
      <c r="N76">
        <f>6-ROUNDUP(_xlfn.RANK.EQ(DATA_MAYO_2025[[#This Row],[AL_AC]],DATA_MAYO_2025[AL_AC],0)/(COUNTA(DATA_MAYO_2025[AL_AC])/5),0)</f>
        <v>4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5">
        <v>45145</v>
      </c>
      <c r="J77" t="s">
        <v>501</v>
      </c>
      <c r="L77" s="55"/>
      <c r="M77" s="1">
        <f>DATA_MAYO_2025[[#This Row],[RECUPERO]]/DATA_MAYO_2025[[#This Row],[META]]</f>
        <v>0</v>
      </c>
      <c r="N77">
        <f>6-ROUNDUP(_xlfn.RANK.EQ(DATA_MAYO_2025[[#This Row],[AL_AC]],DATA_MAYO_2025[AL_AC],0)/(COUNTA(DATA_MAYO_2025[AL_AC])/5),0)</f>
        <v>1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5">
        <v>44945</v>
      </c>
      <c r="J78" t="s">
        <v>501</v>
      </c>
      <c r="L78" s="55"/>
      <c r="M78" s="1">
        <f>DATA_MAYO_2025[[#This Row],[RECUPERO]]/DATA_MAYO_2025[[#This Row],[META]]</f>
        <v>1.8238461538461539</v>
      </c>
      <c r="N78">
        <f>6-ROUNDUP(_xlfn.RANK.EQ(DATA_MAYO_2025[[#This Row],[AL_AC]],DATA_MAYO_2025[AL_AC],0)/(COUNTA(DATA_MAYO_2025[AL_AC])/5),0)</f>
        <v>5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>
        <f>6-ROUNDUP(_xlfn.RANK.EQ(DATA_MAYO_2025[[#This Row],[AL_AC]],DATA_MAYO_2025[AL_AC],0)/(COUNTA(DATA_MAYO_2025[AL_AC])/5),0)</f>
        <v>3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>
        <f>6-ROUNDUP(_xlfn.RANK.EQ(DATA_MAYO_2025[[#This Row],[AL_AC]],DATA_MAYO_2025[AL_AC],0)/(COUNTA(DATA_MAYO_2025[AL_AC])/5),0)</f>
        <v>1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>
        <f>6-ROUNDUP(_xlfn.RANK.EQ(DATA_MAYO_2025[[#This Row],[AL_AC]],DATA_MAYO_2025[AL_AC],0)/(COUNTA(DATA_MAYO_2025[AL_AC])/5),0)</f>
        <v>2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>
        <f>6-ROUNDUP(_xlfn.RANK.EQ(DATA_MAYO_2025[[#This Row],[AL_AC]],DATA_MAYO_2025[AL_AC],0)/(COUNTA(DATA_MAYO_2025[AL_AC])/5),0)</f>
        <v>5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>
        <f>6-ROUNDUP(_xlfn.RANK.EQ(DATA_MAYO_2025[[#This Row],[AL_AC]],DATA_MAYO_2025[AL_AC],0)/(COUNTA(DATA_MAYO_2025[AL_AC])/5),0)</f>
        <v>4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>
        <f>6-ROUNDUP(_xlfn.RANK.EQ(DATA_MAYO_2025[[#This Row],[AL_AC]],DATA_MAYO_2025[AL_AC],0)/(COUNTA(DATA_MAYO_2025[AL_AC])/5),0)</f>
        <v>1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5</v>
      </c>
      <c r="B3" s="65" t="s">
        <v>69</v>
      </c>
      <c r="C3" s="66"/>
      <c r="D3" s="66"/>
      <c r="E3" s="66" t="s">
        <v>5</v>
      </c>
      <c r="F3" s="65" t="s">
        <v>69</v>
      </c>
      <c r="G3" s="65"/>
      <c r="H3" s="65" t="s">
        <v>379</v>
      </c>
      <c r="I3" s="67">
        <v>44459</v>
      </c>
      <c r="J3" s="67" t="s">
        <v>500</v>
      </c>
      <c r="L3" s="55"/>
      <c r="M3" s="33">
        <v>2025</v>
      </c>
      <c r="N3" s="33" t="s">
        <v>144</v>
      </c>
      <c r="O3" s="33">
        <v>21</v>
      </c>
    </row>
    <row r="4" spans="1:93" x14ac:dyDescent="0.25">
      <c r="A4" s="65" t="s">
        <v>2</v>
      </c>
      <c r="B4" s="65" t="s">
        <v>29</v>
      </c>
      <c r="C4" s="66"/>
      <c r="D4" s="66"/>
      <c r="E4" s="66" t="s">
        <v>2</v>
      </c>
      <c r="F4" s="65" t="s">
        <v>29</v>
      </c>
      <c r="G4" s="65"/>
      <c r="H4" s="65" t="s">
        <v>416</v>
      </c>
      <c r="I4" s="67">
        <v>44685</v>
      </c>
      <c r="J4" s="67" t="s">
        <v>500</v>
      </c>
      <c r="L4" s="55"/>
    </row>
    <row r="5" spans="1:93" x14ac:dyDescent="0.25">
      <c r="A5" s="65" t="s">
        <v>8</v>
      </c>
      <c r="B5" s="65" t="s">
        <v>21</v>
      </c>
      <c r="C5" s="66"/>
      <c r="D5" s="66"/>
      <c r="E5" s="66" t="s">
        <v>8</v>
      </c>
      <c r="F5" s="65" t="s">
        <v>21</v>
      </c>
      <c r="G5" s="65"/>
      <c r="H5" s="65" t="s">
        <v>409</v>
      </c>
      <c r="I5" s="67">
        <v>44824</v>
      </c>
      <c r="J5" s="67" t="s">
        <v>500</v>
      </c>
      <c r="L5" s="55"/>
    </row>
    <row r="6" spans="1:93" x14ac:dyDescent="0.25">
      <c r="A6" s="65" t="s">
        <v>6</v>
      </c>
      <c r="B6" s="65" t="s">
        <v>18</v>
      </c>
      <c r="C6" s="66"/>
      <c r="D6" s="66"/>
      <c r="E6" s="66" t="s">
        <v>6</v>
      </c>
      <c r="F6" s="65" t="s">
        <v>18</v>
      </c>
      <c r="G6" s="65"/>
      <c r="H6" s="65" t="s">
        <v>431</v>
      </c>
      <c r="I6" s="67">
        <v>45132</v>
      </c>
      <c r="J6" s="67" t="s">
        <v>500</v>
      </c>
      <c r="L6" s="55"/>
    </row>
    <row r="7" spans="1:93" x14ac:dyDescent="0.25">
      <c r="A7" s="65" t="s">
        <v>125</v>
      </c>
      <c r="B7" s="65" t="s">
        <v>20</v>
      </c>
      <c r="C7" s="66"/>
      <c r="D7" s="66"/>
      <c r="E7" s="66" t="s">
        <v>125</v>
      </c>
      <c r="F7" s="65" t="s">
        <v>20</v>
      </c>
      <c r="G7" s="65"/>
      <c r="H7" s="65" t="s">
        <v>427</v>
      </c>
      <c r="I7" s="67">
        <v>45141</v>
      </c>
      <c r="J7" s="67" t="s">
        <v>500</v>
      </c>
      <c r="L7" s="55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5" t="s">
        <v>9</v>
      </c>
      <c r="B8" s="65" t="s">
        <v>71</v>
      </c>
      <c r="C8" s="66"/>
      <c r="D8" s="66"/>
      <c r="E8" s="66" t="s">
        <v>9</v>
      </c>
      <c r="F8" s="65" t="s">
        <v>71</v>
      </c>
      <c r="G8" s="65"/>
      <c r="H8" s="65" t="s">
        <v>414</v>
      </c>
      <c r="I8" s="67">
        <v>45427</v>
      </c>
      <c r="J8" s="67" t="s">
        <v>500</v>
      </c>
      <c r="L8" s="55"/>
      <c r="M8" s="41" t="s">
        <v>87</v>
      </c>
      <c r="N8" s="42" t="s">
        <v>1137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5">
        <v>44111</v>
      </c>
      <c r="J9" t="s">
        <v>501</v>
      </c>
      <c r="L9" s="55"/>
      <c r="M9" s="1">
        <f>DATA_JUNIO_2025[[#This Row],[RECUPERO]]/DATA_JUNIO_2025[[#This Row],[META]]</f>
        <v>0.87016923076923081</v>
      </c>
      <c r="N9">
        <f>6-ROUNDUP(_xlfn.RANK.EQ(DATA_JUNIO_2025[[#This Row],[AL_AC]],DATA_JUNIO_2025[AL_AC],0)/(COUNTA(DATA_JUNIO_2025[AL_AC])/5),0)</f>
        <v>5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5">
        <v>45299</v>
      </c>
      <c r="J10" t="s">
        <v>501</v>
      </c>
      <c r="L10" s="55"/>
      <c r="M10" s="1">
        <f>DATA_JUNIO_2025[[#This Row],[RECUPERO]]/DATA_JUNIO_2025[[#This Row],[META]]</f>
        <v>0.54383076923076923</v>
      </c>
      <c r="N10">
        <f>6-ROUNDUP(_xlfn.RANK.EQ(DATA_JUNIO_2025[[#This Row],[AL_AC]],DATA_JUNIO_2025[AL_AC],0)/(COUNTA(DATA_JUNIO_2025[AL_AC])/5),0)</f>
        <v>3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5">
        <v>44259</v>
      </c>
      <c r="J11" t="s">
        <v>501</v>
      </c>
      <c r="L11" s="55"/>
      <c r="M11" s="1">
        <f>DATA_JUNIO_2025[[#This Row],[RECUPERO]]/DATA_JUNIO_2025[[#This Row],[META]]</f>
        <v>0.2153846153846154</v>
      </c>
      <c r="N11">
        <f>6-ROUNDUP(_xlfn.RANK.EQ(DATA_JUNIO_2025[[#This Row],[AL_AC]],DATA_JUNIO_2025[AL_AC],0)/(COUNTA(DATA_JUNIO_2025[AL_AC])/5),0)</f>
        <v>1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5">
        <v>44820</v>
      </c>
      <c r="J12" t="s">
        <v>501</v>
      </c>
      <c r="L12" s="55"/>
      <c r="M12" s="1">
        <f>DATA_JUNIO_2025[[#This Row],[RECUPERO]]/DATA_JUNIO_2025[[#This Row],[META]]</f>
        <v>1.0038733333333334</v>
      </c>
      <c r="N12">
        <f>6-ROUNDUP(_xlfn.RANK.EQ(DATA_JUNIO_2025[[#This Row],[AL_AC]],DATA_JUNIO_2025[AL_AC],0)/(COUNTA(DATA_JUNIO_2025[AL_AC])/5),0)</f>
        <v>5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5">
        <v>44819</v>
      </c>
      <c r="J13" t="s">
        <v>501</v>
      </c>
      <c r="L13" s="55"/>
      <c r="M13" s="1">
        <f>DATA_JUNIO_2025[[#This Row],[RECUPERO]]/DATA_JUNIO_2025[[#This Row],[META]]</f>
        <v>5.0866666666666664E-2</v>
      </c>
      <c r="N13">
        <f>6-ROUNDUP(_xlfn.RANK.EQ(DATA_JUNIO_2025[[#This Row],[AL_AC]],DATA_JUNIO_2025[AL_AC],0)/(COUNTA(DATA_JUNIO_2025[AL_AC])/5),0)</f>
        <v>1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5">
        <v>45334</v>
      </c>
      <c r="J14" t="s">
        <v>501</v>
      </c>
      <c r="L14" s="55"/>
      <c r="M14" s="1">
        <f>DATA_JUNIO_2025[[#This Row],[RECUPERO]]/DATA_JUNIO_2025[[#This Row],[META]]</f>
        <v>0.28987692307692309</v>
      </c>
      <c r="N14">
        <f>6-ROUNDUP(_xlfn.RANK.EQ(DATA_JUNIO_2025[[#This Row],[AL_AC]],DATA_JUNIO_2025[AL_AC],0)/(COUNTA(DATA_JUNIO_2025[AL_AC])/5),0)</f>
        <v>2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5">
        <v>45727</v>
      </c>
      <c r="J15" t="s">
        <v>501</v>
      </c>
      <c r="L15" s="55"/>
      <c r="M15" s="1">
        <f>DATA_JUNIO_2025[[#This Row],[RECUPERO]]/DATA_JUNIO_2025[[#This Row],[META]]</f>
        <v>0.5121230769230769</v>
      </c>
      <c r="N15">
        <f>6-ROUNDUP(_xlfn.RANK.EQ(DATA_JUNIO_2025[[#This Row],[AL_AC]],DATA_JUNIO_2025[AL_AC],0)/(COUNTA(DATA_JUNIO_2025[AL_AC])/5),0)</f>
        <v>3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5">
        <v>45819</v>
      </c>
      <c r="J16" t="s">
        <v>501</v>
      </c>
      <c r="L16" s="55"/>
      <c r="M16" s="1">
        <f>DATA_JUNIO_2025[[#This Row],[RECUPERO]]/DATA_JUNIO_2025[[#This Row],[META]]</f>
        <v>0.9277333333333333</v>
      </c>
      <c r="N16">
        <f>6-ROUNDUP(_xlfn.RANK.EQ(DATA_JUNIO_2025[[#This Row],[AL_AC]],DATA_JUNIO_2025[AL_AC],0)/(COUNTA(DATA_JUNIO_2025[AL_AC])/5),0)</f>
        <v>5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5">
        <v>45727</v>
      </c>
      <c r="J17" t="s">
        <v>501</v>
      </c>
      <c r="L17" s="55"/>
      <c r="M17" s="1">
        <f>DATA_JUNIO_2025[[#This Row],[RECUPERO]]/DATA_JUNIO_2025[[#This Row],[META]]</f>
        <v>0.36533333333333334</v>
      </c>
      <c r="N17">
        <f>6-ROUNDUP(_xlfn.RANK.EQ(DATA_JUNIO_2025[[#This Row],[AL_AC]],DATA_JUNIO_2025[AL_AC],0)/(COUNTA(DATA_JUNIO_2025[AL_AC])/5),0)</f>
        <v>2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5">
        <v>45348</v>
      </c>
      <c r="J18" t="s">
        <v>501</v>
      </c>
      <c r="L18" s="55"/>
      <c r="M18" s="1">
        <f>DATA_JUNIO_2025[[#This Row],[RECUPERO]]/DATA_JUNIO_2025[[#This Row],[META]]</f>
        <v>0.44668852459016395</v>
      </c>
      <c r="N18">
        <f>6-ROUNDUP(_xlfn.RANK.EQ(DATA_JUNIO_2025[[#This Row],[AL_AC]],DATA_JUNIO_2025[AL_AC],0)/(COUNTA(DATA_JUNIO_2025[AL_AC])/5),0)</f>
        <v>3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5">
        <v>44909</v>
      </c>
      <c r="J19" t="s">
        <v>501</v>
      </c>
      <c r="L19" s="55"/>
      <c r="M19" s="1">
        <f>DATA_JUNIO_2025[[#This Row],[RECUPERO]]/DATA_JUNIO_2025[[#This Row],[META]]</f>
        <v>0.13612307692307693</v>
      </c>
      <c r="N19">
        <f>6-ROUNDUP(_xlfn.RANK.EQ(DATA_JUNIO_2025[[#This Row],[AL_AC]],DATA_JUNIO_2025[AL_AC],0)/(COUNTA(DATA_JUNIO_2025[AL_AC])/5),0)</f>
        <v>1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5">
        <v>44716</v>
      </c>
      <c r="J20" t="s">
        <v>501</v>
      </c>
      <c r="L20" s="55"/>
      <c r="M20" s="1">
        <f>DATA_JUNIO_2025[[#This Row],[RECUPERO]]/DATA_JUNIO_2025[[#This Row],[META]]</f>
        <v>0.7795333333333333</v>
      </c>
      <c r="N20">
        <f>6-ROUNDUP(_xlfn.RANK.EQ(DATA_JUNIO_2025[[#This Row],[AL_AC]],DATA_JUNIO_2025[AL_AC],0)/(COUNTA(DATA_JUNIO_2025[AL_AC])/5),0)</f>
        <v>4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5">
        <v>45590</v>
      </c>
      <c r="J21" t="s">
        <v>501</v>
      </c>
      <c r="L21" s="55"/>
      <c r="M21" s="1">
        <f>DATA_JUNIO_2025[[#This Row],[RECUPERO]]/DATA_JUNIO_2025[[#This Row],[META]]</f>
        <v>0.1215076923076923</v>
      </c>
      <c r="N21">
        <f>6-ROUNDUP(_xlfn.RANK.EQ(DATA_JUNIO_2025[[#This Row],[AL_AC]],DATA_JUNIO_2025[AL_AC],0)/(COUNTA(DATA_JUNIO_2025[AL_AC])/5),0)</f>
        <v>1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5">
        <v>45021</v>
      </c>
      <c r="J22" t="s">
        <v>501</v>
      </c>
      <c r="L22" s="55"/>
      <c r="M22" s="1">
        <f>DATA_JUNIO_2025[[#This Row],[RECUPERO]]/DATA_JUNIO_2025[[#This Row],[META]]</f>
        <v>1.4086712307692308</v>
      </c>
      <c r="N22">
        <f>6-ROUNDUP(_xlfn.RANK.EQ(DATA_JUNIO_2025[[#This Row],[AL_AC]],DATA_JUNIO_2025[AL_AC],0)/(COUNTA(DATA_JUNIO_2025[AL_AC])/5),0)</f>
        <v>5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5">
        <v>45334</v>
      </c>
      <c r="J23" t="s">
        <v>501</v>
      </c>
      <c r="L23" s="55"/>
      <c r="M23" s="1">
        <f>DATA_JUNIO_2025[[#This Row],[RECUPERO]]/DATA_JUNIO_2025[[#This Row],[META]]</f>
        <v>1.4252666666666667</v>
      </c>
      <c r="N23">
        <f>6-ROUNDUP(_xlfn.RANK.EQ(DATA_JUNIO_2025[[#This Row],[AL_AC]],DATA_JUNIO_2025[AL_AC],0)/(COUNTA(DATA_JUNIO_2025[AL_AC])/5),0)</f>
        <v>5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5">
        <v>45316</v>
      </c>
      <c r="J24" t="s">
        <v>501</v>
      </c>
      <c r="L24" s="55"/>
      <c r="M24" s="1">
        <f>DATA_JUNIO_2025[[#This Row],[RECUPERO]]/DATA_JUNIO_2025[[#This Row],[META]]</f>
        <v>0.50206666666666666</v>
      </c>
      <c r="N24">
        <f>6-ROUNDUP(_xlfn.RANK.EQ(DATA_JUNIO_2025[[#This Row],[AL_AC]],DATA_JUNIO_2025[AL_AC],0)/(COUNTA(DATA_JUNIO_2025[AL_AC])/5),0)</f>
        <v>3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5">
        <v>45700</v>
      </c>
      <c r="J25" t="s">
        <v>501</v>
      </c>
      <c r="L25" s="55"/>
      <c r="M25" s="1">
        <f>DATA_JUNIO_2025[[#This Row],[RECUPERO]]/DATA_JUNIO_2025[[#This Row],[META]]</f>
        <v>0.35344262295081968</v>
      </c>
      <c r="N25">
        <f>6-ROUNDUP(_xlfn.RANK.EQ(DATA_JUNIO_2025[[#This Row],[AL_AC]],DATA_JUNIO_2025[AL_AC],0)/(COUNTA(DATA_JUNIO_2025[AL_AC])/5),0)</f>
        <v>2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5">
        <v>45798</v>
      </c>
      <c r="J26" t="s">
        <v>501</v>
      </c>
      <c r="L26" s="55"/>
      <c r="M26" s="1">
        <f>DATA_JUNIO_2025[[#This Row],[RECUPERO]]/DATA_JUNIO_2025[[#This Row],[META]]</f>
        <v>0.75239999999999996</v>
      </c>
      <c r="N26">
        <f>6-ROUNDUP(_xlfn.RANK.EQ(DATA_JUNIO_2025[[#This Row],[AL_AC]],DATA_JUNIO_2025[AL_AC],0)/(COUNTA(DATA_JUNIO_2025[AL_AC])/5),0)</f>
        <v>4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5">
        <v>44811</v>
      </c>
      <c r="J27" t="s">
        <v>501</v>
      </c>
      <c r="L27" s="55"/>
      <c r="M27" s="1">
        <f>DATA_JUNIO_2025[[#This Row],[RECUPERO]]/DATA_JUNIO_2025[[#This Row],[META]]</f>
        <v>0.65742800000000001</v>
      </c>
      <c r="N27">
        <f>6-ROUNDUP(_xlfn.RANK.EQ(DATA_JUNIO_2025[[#This Row],[AL_AC]],DATA_JUNIO_2025[AL_AC],0)/(COUNTA(DATA_JUNIO_2025[AL_AC])/5),0)</f>
        <v>4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5">
        <v>45371</v>
      </c>
      <c r="J28" t="s">
        <v>501</v>
      </c>
      <c r="L28" s="55"/>
      <c r="M28" s="1">
        <f>DATA_JUNIO_2025[[#This Row],[RECUPERO]]/DATA_JUNIO_2025[[#This Row],[META]]</f>
        <v>1.6403333333333334</v>
      </c>
      <c r="N28">
        <f>6-ROUNDUP(_xlfn.RANK.EQ(DATA_JUNIO_2025[[#This Row],[AL_AC]],DATA_JUNIO_2025[AL_AC],0)/(COUNTA(DATA_JUNIO_2025[AL_AC])/5),0)</f>
        <v>5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5">
        <v>44706</v>
      </c>
      <c r="J29" t="s">
        <v>501</v>
      </c>
      <c r="L29" s="55"/>
      <c r="M29" s="1">
        <f>DATA_JUNIO_2025[[#This Row],[RECUPERO]]/DATA_JUNIO_2025[[#This Row],[META]]</f>
        <v>0.80760655737704923</v>
      </c>
      <c r="N29">
        <f>6-ROUNDUP(_xlfn.RANK.EQ(DATA_JUNIO_2025[[#This Row],[AL_AC]],DATA_JUNIO_2025[AL_AC],0)/(COUNTA(DATA_JUNIO_2025[AL_AC])/5),0)</f>
        <v>4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5">
        <v>44888</v>
      </c>
      <c r="J30" t="s">
        <v>501</v>
      </c>
      <c r="L30" s="55"/>
      <c r="M30" s="1">
        <f>DATA_JUNIO_2025[[#This Row],[RECUPERO]]/DATA_JUNIO_2025[[#This Row],[META]]</f>
        <v>0.25192307692307692</v>
      </c>
      <c r="N30">
        <f>6-ROUNDUP(_xlfn.RANK.EQ(DATA_JUNIO_2025[[#This Row],[AL_AC]],DATA_JUNIO_2025[AL_AC],0)/(COUNTA(DATA_JUNIO_2025[AL_AC])/5),0)</f>
        <v>1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5">
        <v>44870</v>
      </c>
      <c r="J31" t="s">
        <v>501</v>
      </c>
      <c r="L31" s="55"/>
      <c r="M31" s="1">
        <f>DATA_JUNIO_2025[[#This Row],[RECUPERO]]/DATA_JUNIO_2025[[#This Row],[META]]</f>
        <v>0.83660000000000001</v>
      </c>
      <c r="N31">
        <f>6-ROUNDUP(_xlfn.RANK.EQ(DATA_JUNIO_2025[[#This Row],[AL_AC]],DATA_JUNIO_2025[AL_AC],0)/(COUNTA(DATA_JUNIO_2025[AL_AC])/5),0)</f>
        <v>4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5">
        <v>44840</v>
      </c>
      <c r="J32" t="s">
        <v>501</v>
      </c>
      <c r="L32" s="55"/>
      <c r="M32" s="1">
        <f>DATA_JUNIO_2025[[#This Row],[RECUPERO]]/DATA_JUNIO_2025[[#This Row],[META]]</f>
        <v>0.50175384615384611</v>
      </c>
      <c r="N32">
        <f>6-ROUNDUP(_xlfn.RANK.EQ(DATA_JUNIO_2025[[#This Row],[AL_AC]],DATA_JUNIO_2025[AL_AC],0)/(COUNTA(DATA_JUNIO_2025[AL_AC])/5),0)</f>
        <v>3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5">
        <v>45798</v>
      </c>
      <c r="J33" t="s">
        <v>501</v>
      </c>
      <c r="L33" s="55"/>
      <c r="M33" s="1">
        <f>DATA_JUNIO_2025[[#This Row],[RECUPERO]]/DATA_JUNIO_2025[[#This Row],[META]]</f>
        <v>0.30833333333333335</v>
      </c>
      <c r="N33">
        <f>6-ROUNDUP(_xlfn.RANK.EQ(DATA_JUNIO_2025[[#This Row],[AL_AC]],DATA_JUNIO_2025[AL_AC],0)/(COUNTA(DATA_JUNIO_2025[AL_AC])/5),0)</f>
        <v>2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5">
        <v>45334</v>
      </c>
      <c r="J34" t="s">
        <v>501</v>
      </c>
      <c r="L34" s="55"/>
      <c r="M34" s="1">
        <f>DATA_JUNIO_2025[[#This Row],[RECUPERO]]/DATA_JUNIO_2025[[#This Row],[META]]</f>
        <v>1.07595</v>
      </c>
      <c r="N34">
        <f>6-ROUNDUP(_xlfn.RANK.EQ(DATA_JUNIO_2025[[#This Row],[AL_AC]],DATA_JUNIO_2025[AL_AC],0)/(COUNTA(DATA_JUNIO_2025[AL_AC])/5),0)</f>
        <v>5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5">
        <v>43035</v>
      </c>
      <c r="J35" t="s">
        <v>501</v>
      </c>
      <c r="L35" s="55"/>
      <c r="M35" s="1">
        <f>DATA_JUNIO_2025[[#This Row],[RECUPERO]]/DATA_JUNIO_2025[[#This Row],[META]]</f>
        <v>0.5633800000000001</v>
      </c>
      <c r="N35">
        <f>6-ROUNDUP(_xlfn.RANK.EQ(DATA_JUNIO_2025[[#This Row],[AL_AC]],DATA_JUNIO_2025[AL_AC],0)/(COUNTA(DATA_JUNIO_2025[AL_AC])/5),0)</f>
        <v>4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5">
        <v>44971</v>
      </c>
      <c r="J36" t="s">
        <v>501</v>
      </c>
      <c r="L36" s="55"/>
      <c r="M36" s="1">
        <f>DATA_JUNIO_2025[[#This Row],[RECUPERO]]/DATA_JUNIO_2025[[#This Row],[META]]</f>
        <v>0.47669230769230769</v>
      </c>
      <c r="N36">
        <f>6-ROUNDUP(_xlfn.RANK.EQ(DATA_JUNIO_2025[[#This Row],[AL_AC]],DATA_JUNIO_2025[AL_AC],0)/(COUNTA(DATA_JUNIO_2025[AL_AC])/5),0)</f>
        <v>3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5">
        <v>45084</v>
      </c>
      <c r="J37" t="s">
        <v>501</v>
      </c>
      <c r="L37" s="55"/>
      <c r="M37" s="1">
        <f>DATA_JUNIO_2025[[#This Row],[RECUPERO]]/DATA_JUNIO_2025[[#This Row],[META]]</f>
        <v>0.32</v>
      </c>
      <c r="N37">
        <f>6-ROUNDUP(_xlfn.RANK.EQ(DATA_JUNIO_2025[[#This Row],[AL_AC]],DATA_JUNIO_2025[AL_AC],0)/(COUNTA(DATA_JUNIO_2025[AL_AC])/5),0)</f>
        <v>2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5">
        <v>44566</v>
      </c>
      <c r="J38" t="s">
        <v>501</v>
      </c>
      <c r="L38" s="55"/>
      <c r="M38" s="1">
        <f>DATA_JUNIO_2025[[#This Row],[RECUPERO]]/DATA_JUNIO_2025[[#This Row],[META]]</f>
        <v>0.46814666666666666</v>
      </c>
      <c r="N38">
        <f>6-ROUNDUP(_xlfn.RANK.EQ(DATA_JUNIO_2025[[#This Row],[AL_AC]],DATA_JUNIO_2025[AL_AC],0)/(COUNTA(DATA_JUNIO_2025[AL_AC])/5),0)</f>
        <v>3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5">
        <v>44811</v>
      </c>
      <c r="J39" t="s">
        <v>501</v>
      </c>
      <c r="L39" s="55"/>
      <c r="M39" s="1">
        <f>DATA_JUNIO_2025[[#This Row],[RECUPERO]]/DATA_JUNIO_2025[[#This Row],[META]]</f>
        <v>0.78659999999999997</v>
      </c>
      <c r="N39">
        <f>6-ROUNDUP(_xlfn.RANK.EQ(DATA_JUNIO_2025[[#This Row],[AL_AC]],DATA_JUNIO_2025[AL_AC],0)/(COUNTA(DATA_JUNIO_2025[AL_AC])/5),0)</f>
        <v>4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5">
        <v>45457</v>
      </c>
      <c r="J40" t="s">
        <v>501</v>
      </c>
      <c r="L40" s="55"/>
      <c r="M40" s="1">
        <f>DATA_JUNIO_2025[[#This Row],[RECUPERO]]/DATA_JUNIO_2025[[#This Row],[META]]</f>
        <v>1.1831230769230769</v>
      </c>
      <c r="N40">
        <f>6-ROUNDUP(_xlfn.RANK.EQ(DATA_JUNIO_2025[[#This Row],[AL_AC]],DATA_JUNIO_2025[AL_AC],0)/(COUNTA(DATA_JUNIO_2025[AL_AC])/5),0)</f>
        <v>5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5">
        <v>45364</v>
      </c>
      <c r="J41" t="s">
        <v>501</v>
      </c>
      <c r="L41" s="55"/>
      <c r="M41" s="1">
        <f>DATA_JUNIO_2025[[#This Row],[RECUPERO]]/DATA_JUNIO_2025[[#This Row],[META]]</f>
        <v>0.36593333333333333</v>
      </c>
      <c r="N41">
        <f>6-ROUNDUP(_xlfn.RANK.EQ(DATA_JUNIO_2025[[#This Row],[AL_AC]],DATA_JUNIO_2025[AL_AC],0)/(COUNTA(DATA_JUNIO_2025[AL_AC])/5),0)</f>
        <v>2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5">
        <v>44811</v>
      </c>
      <c r="J42" t="s">
        <v>501</v>
      </c>
      <c r="L42" s="55"/>
      <c r="M42" s="1">
        <f>DATA_JUNIO_2025[[#This Row],[RECUPERO]]/DATA_JUNIO_2025[[#This Row],[META]]</f>
        <v>0.64621538461538464</v>
      </c>
      <c r="N42">
        <f>6-ROUNDUP(_xlfn.RANK.EQ(DATA_JUNIO_2025[[#This Row],[AL_AC]],DATA_JUNIO_2025[AL_AC],0)/(COUNTA(DATA_JUNIO_2025[AL_AC])/5),0)</f>
        <v>4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5">
        <v>45523</v>
      </c>
      <c r="J43" t="s">
        <v>501</v>
      </c>
      <c r="L43" s="55"/>
      <c r="M43" s="1">
        <f>DATA_JUNIO_2025[[#This Row],[RECUPERO]]/DATA_JUNIO_2025[[#This Row],[META]]</f>
        <v>0.92958461538461534</v>
      </c>
      <c r="N43">
        <f>6-ROUNDUP(_xlfn.RANK.EQ(DATA_JUNIO_2025[[#This Row],[AL_AC]],DATA_JUNIO_2025[AL_AC],0)/(COUNTA(DATA_JUNIO_2025[AL_AC])/5),0)</f>
        <v>5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5">
        <v>45748</v>
      </c>
      <c r="J44" t="s">
        <v>501</v>
      </c>
      <c r="L44" s="55"/>
      <c r="M44" s="1">
        <f>DATA_JUNIO_2025[[#This Row],[RECUPERO]]/DATA_JUNIO_2025[[#This Row],[META]]</f>
        <v>0.37245901639344264</v>
      </c>
      <c r="N44">
        <f>6-ROUNDUP(_xlfn.RANK.EQ(DATA_JUNIO_2025[[#This Row],[AL_AC]],DATA_JUNIO_2025[AL_AC],0)/(COUNTA(DATA_JUNIO_2025[AL_AC])/5),0)</f>
        <v>2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5">
        <v>44748</v>
      </c>
      <c r="J45" t="s">
        <v>501</v>
      </c>
      <c r="L45" s="55"/>
      <c r="M45" s="1">
        <f>DATA_JUNIO_2025[[#This Row],[RECUPERO]]/DATA_JUNIO_2025[[#This Row],[META]]</f>
        <v>0.34173333333333333</v>
      </c>
      <c r="N45">
        <f>6-ROUNDUP(_xlfn.RANK.EQ(DATA_JUNIO_2025[[#This Row],[AL_AC]],DATA_JUNIO_2025[AL_AC],0)/(COUNTA(DATA_JUNIO_2025[AL_AC])/5),0)</f>
        <v>2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5">
        <v>44673</v>
      </c>
      <c r="J46" t="s">
        <v>501</v>
      </c>
      <c r="L46" s="55"/>
      <c r="M46" s="1">
        <f>DATA_JUNIO_2025[[#This Row],[RECUPERO]]/DATA_JUNIO_2025[[#This Row],[META]]</f>
        <v>4.6666666666666669E-2</v>
      </c>
      <c r="N46">
        <f>6-ROUNDUP(_xlfn.RANK.EQ(DATA_JUNIO_2025[[#This Row],[AL_AC]],DATA_JUNIO_2025[AL_AC],0)/(COUNTA(DATA_JUNIO_2025[AL_AC])/5),0)</f>
        <v>1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5">
        <v>45334</v>
      </c>
      <c r="J47" t="s">
        <v>501</v>
      </c>
      <c r="L47" s="55"/>
      <c r="M47" s="1">
        <f>DATA_JUNIO_2025[[#This Row],[RECUPERO]]/DATA_JUNIO_2025[[#This Row],[META]]</f>
        <v>0.32</v>
      </c>
      <c r="N47">
        <f>6-ROUNDUP(_xlfn.RANK.EQ(DATA_JUNIO_2025[[#This Row],[AL_AC]],DATA_JUNIO_2025[AL_AC],0)/(COUNTA(DATA_JUNIO_2025[AL_AC])/5),0)</f>
        <v>2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5">
        <v>45175</v>
      </c>
      <c r="J48" t="s">
        <v>501</v>
      </c>
      <c r="L48" s="55"/>
      <c r="M48" s="1">
        <f>DATA_JUNIO_2025[[#This Row],[RECUPERO]]/DATA_JUNIO_2025[[#This Row],[META]]</f>
        <v>0.51557377049180331</v>
      </c>
      <c r="N48">
        <f>6-ROUNDUP(_xlfn.RANK.EQ(DATA_JUNIO_2025[[#This Row],[AL_AC]],DATA_JUNIO_2025[AL_AC],0)/(COUNTA(DATA_JUNIO_2025[AL_AC])/5),0)</f>
        <v>3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5">
        <v>43132</v>
      </c>
      <c r="J49" t="s">
        <v>501</v>
      </c>
      <c r="L49" s="55"/>
      <c r="M49" s="1">
        <f>DATA_JUNIO_2025[[#This Row],[RECUPERO]]/DATA_JUNIO_2025[[#This Row],[META]]</f>
        <v>0.14546666666666666</v>
      </c>
      <c r="N49">
        <f>6-ROUNDUP(_xlfn.RANK.EQ(DATA_JUNIO_2025[[#This Row],[AL_AC]],DATA_JUNIO_2025[AL_AC],0)/(COUNTA(DATA_JUNIO_2025[AL_AC])/5),0)</f>
        <v>1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5">
        <v>45506</v>
      </c>
      <c r="J50" t="s">
        <v>501</v>
      </c>
      <c r="L50" s="55"/>
      <c r="M50" s="1">
        <f>DATA_JUNIO_2025[[#This Row],[RECUPERO]]/DATA_JUNIO_2025[[#This Row],[META]]</f>
        <v>0.82065573770491806</v>
      </c>
      <c r="N50">
        <f>6-ROUNDUP(_xlfn.RANK.EQ(DATA_JUNIO_2025[[#This Row],[AL_AC]],DATA_JUNIO_2025[AL_AC],0)/(COUNTA(DATA_JUNIO_2025[AL_AC])/5),0)</f>
        <v>4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5">
        <v>45804</v>
      </c>
      <c r="J51" t="s">
        <v>501</v>
      </c>
      <c r="L51" s="55"/>
      <c r="M51" s="1">
        <f>DATA_JUNIO_2025[[#This Row],[RECUPERO]]/DATA_JUNIO_2025[[#This Row],[META]]</f>
        <v>0.13400666666666666</v>
      </c>
      <c r="N51">
        <f>6-ROUNDUP(_xlfn.RANK.EQ(DATA_JUNIO_2025[[#This Row],[AL_AC]],DATA_JUNIO_2025[AL_AC],0)/(COUNTA(DATA_JUNIO_2025[AL_AC])/5),0)</f>
        <v>1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5">
        <v>44941</v>
      </c>
      <c r="J52" t="s">
        <v>501</v>
      </c>
      <c r="L52" s="55"/>
      <c r="M52" s="1">
        <f>DATA_JUNIO_2025[[#This Row],[RECUPERO]]/DATA_JUNIO_2025[[#This Row],[META]]</f>
        <v>1.2638</v>
      </c>
      <c r="N52">
        <f>6-ROUNDUP(_xlfn.RANK.EQ(DATA_JUNIO_2025[[#This Row],[AL_AC]],DATA_JUNIO_2025[AL_AC],0)/(COUNTA(DATA_JUNIO_2025[AL_AC])/5),0)</f>
        <v>5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5">
        <v>44993</v>
      </c>
      <c r="J53" t="s">
        <v>501</v>
      </c>
      <c r="L53" s="55"/>
      <c r="M53" s="1">
        <f>DATA_JUNIO_2025[[#This Row],[RECUPERO]]/DATA_JUNIO_2025[[#This Row],[META]]</f>
        <v>0.42841538461538464</v>
      </c>
      <c r="N53">
        <f>6-ROUNDUP(_xlfn.RANK.EQ(DATA_JUNIO_2025[[#This Row],[AL_AC]],DATA_JUNIO_2025[AL_AC],0)/(COUNTA(DATA_JUNIO_2025[AL_AC])/5),0)</f>
        <v>3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5">
        <v>45285</v>
      </c>
      <c r="J54" t="s">
        <v>501</v>
      </c>
      <c r="L54" s="55"/>
      <c r="M54" s="1">
        <f>DATA_JUNIO_2025[[#This Row],[RECUPERO]]/DATA_JUNIO_2025[[#This Row],[META]]</f>
        <v>0.43803278688524588</v>
      </c>
      <c r="N54">
        <f>6-ROUNDUP(_xlfn.RANK.EQ(DATA_JUNIO_2025[[#This Row],[AL_AC]],DATA_JUNIO_2025[AL_AC],0)/(COUNTA(DATA_JUNIO_2025[AL_AC])/5),0)</f>
        <v>3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5">
        <v>45675</v>
      </c>
      <c r="J55" t="s">
        <v>501</v>
      </c>
      <c r="L55" s="55"/>
      <c r="M55" s="1">
        <f>DATA_JUNIO_2025[[#This Row],[RECUPERO]]/DATA_JUNIO_2025[[#This Row],[META]]</f>
        <v>0.32240000000000002</v>
      </c>
      <c r="N55">
        <f>6-ROUNDUP(_xlfn.RANK.EQ(DATA_JUNIO_2025[[#This Row],[AL_AC]],DATA_JUNIO_2025[AL_AC],0)/(COUNTA(DATA_JUNIO_2025[AL_AC])/5),0)</f>
        <v>2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5">
        <v>44951</v>
      </c>
      <c r="J56" t="s">
        <v>501</v>
      </c>
      <c r="L56" s="55"/>
      <c r="M56" s="1">
        <f>DATA_JUNIO_2025[[#This Row],[RECUPERO]]/DATA_JUNIO_2025[[#This Row],[META]]</f>
        <v>0.61939999999999995</v>
      </c>
      <c r="N56">
        <f>6-ROUNDUP(_xlfn.RANK.EQ(DATA_JUNIO_2025[[#This Row],[AL_AC]],DATA_JUNIO_2025[AL_AC],0)/(COUNTA(DATA_JUNIO_2025[AL_AC])/5),0)</f>
        <v>4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5">
        <v>44470</v>
      </c>
      <c r="J57" t="s">
        <v>501</v>
      </c>
      <c r="L57" s="55"/>
      <c r="M57" s="1">
        <f>DATA_JUNIO_2025[[#This Row],[RECUPERO]]/DATA_JUNIO_2025[[#This Row],[META]]</f>
        <v>7.6131147540983601E-2</v>
      </c>
      <c r="N57">
        <f>6-ROUNDUP(_xlfn.RANK.EQ(DATA_JUNIO_2025[[#This Row],[AL_AC]],DATA_JUNIO_2025[AL_AC],0)/(COUNTA(DATA_JUNIO_2025[AL_AC])/5),0)</f>
        <v>1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5">
        <v>45805</v>
      </c>
      <c r="J58" t="s">
        <v>501</v>
      </c>
      <c r="L58" s="55"/>
      <c r="M58" s="1">
        <f>DATA_JUNIO_2025[[#This Row],[RECUPERO]]/DATA_JUNIO_2025[[#This Row],[META]]</f>
        <v>0.54201538461538457</v>
      </c>
      <c r="N58">
        <f>6-ROUNDUP(_xlfn.RANK.EQ(DATA_JUNIO_2025[[#This Row],[AL_AC]],DATA_JUNIO_2025[AL_AC],0)/(COUNTA(DATA_JUNIO_2025[AL_AC])/5),0)</f>
        <v>3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5">
        <v>45772</v>
      </c>
      <c r="J59" t="s">
        <v>501</v>
      </c>
      <c r="L59" s="55"/>
      <c r="M59" s="1">
        <f>DATA_JUNIO_2025[[#This Row],[RECUPERO]]/DATA_JUNIO_2025[[#This Row],[META]]</f>
        <v>0.47153333333333336</v>
      </c>
      <c r="N59">
        <f>6-ROUNDUP(_xlfn.RANK.EQ(DATA_JUNIO_2025[[#This Row],[AL_AC]],DATA_JUNIO_2025[AL_AC],0)/(COUNTA(DATA_JUNIO_2025[AL_AC])/5),0)</f>
        <v>3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5">
        <v>45818</v>
      </c>
      <c r="J60" t="s">
        <v>501</v>
      </c>
      <c r="L60" s="55"/>
      <c r="M60" s="1">
        <f>DATA_JUNIO_2025[[#This Row],[RECUPERO]]/DATA_JUNIO_2025[[#This Row],[META]]</f>
        <v>1.3104769230769231</v>
      </c>
      <c r="N60">
        <f>6-ROUNDUP(_xlfn.RANK.EQ(DATA_JUNIO_2025[[#This Row],[AL_AC]],DATA_JUNIO_2025[AL_AC],0)/(COUNTA(DATA_JUNIO_2025[AL_AC])/5),0)</f>
        <v>5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5">
        <v>44748</v>
      </c>
      <c r="J61" t="s">
        <v>501</v>
      </c>
      <c r="L61" s="55"/>
      <c r="M61" s="1">
        <f>DATA_JUNIO_2025[[#This Row],[RECUPERO]]/DATA_JUNIO_2025[[#This Row],[META]]</f>
        <v>0.38119999999999998</v>
      </c>
      <c r="N61">
        <f>6-ROUNDUP(_xlfn.RANK.EQ(DATA_JUNIO_2025[[#This Row],[AL_AC]],DATA_JUNIO_2025[AL_AC],0)/(COUNTA(DATA_JUNIO_2025[AL_AC])/5),0)</f>
        <v>2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5">
        <v>44869</v>
      </c>
      <c r="J62" t="s">
        <v>501</v>
      </c>
      <c r="L62" s="55"/>
      <c r="M62" s="1">
        <f>DATA_JUNIO_2025[[#This Row],[RECUPERO]]/DATA_JUNIO_2025[[#This Row],[META]]</f>
        <v>0.26721311475409837</v>
      </c>
      <c r="N62">
        <f>6-ROUNDUP(_xlfn.RANK.EQ(DATA_JUNIO_2025[[#This Row],[AL_AC]],DATA_JUNIO_2025[AL_AC],0)/(COUNTA(DATA_JUNIO_2025[AL_AC])/5),0)</f>
        <v>1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5">
        <v>45803</v>
      </c>
      <c r="J63" t="s">
        <v>501</v>
      </c>
      <c r="L63" s="55"/>
      <c r="M63" s="1">
        <f>DATA_JUNIO_2025[[#This Row],[RECUPERO]]/DATA_JUNIO_2025[[#This Row],[META]]</f>
        <v>0.38683076923076926</v>
      </c>
      <c r="N63">
        <f>6-ROUNDUP(_xlfn.RANK.EQ(DATA_JUNIO_2025[[#This Row],[AL_AC]],DATA_JUNIO_2025[AL_AC],0)/(COUNTA(DATA_JUNIO_2025[AL_AC])/5),0)</f>
        <v>2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5">
        <v>45334</v>
      </c>
      <c r="J64" t="s">
        <v>501</v>
      </c>
      <c r="L64" s="55"/>
      <c r="M64" s="1">
        <f>DATA_JUNIO_2025[[#This Row],[RECUPERO]]/DATA_JUNIO_2025[[#This Row],[META]]</f>
        <v>0.77458461538461543</v>
      </c>
      <c r="N64">
        <f>6-ROUNDUP(_xlfn.RANK.EQ(DATA_JUNIO_2025[[#This Row],[AL_AC]],DATA_JUNIO_2025[AL_AC],0)/(COUNTA(DATA_JUNIO_2025[AL_AC])/5),0)</f>
        <v>4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5">
        <v>45133</v>
      </c>
      <c r="J65" t="s">
        <v>501</v>
      </c>
      <c r="L65" s="55"/>
      <c r="M65" s="1">
        <f>DATA_JUNIO_2025[[#This Row],[RECUPERO]]/DATA_JUNIO_2025[[#This Row],[META]]</f>
        <v>0.12198461538461539</v>
      </c>
      <c r="N65">
        <f>6-ROUNDUP(_xlfn.RANK.EQ(DATA_JUNIO_2025[[#This Row],[AL_AC]],DATA_JUNIO_2025[AL_AC],0)/(COUNTA(DATA_JUNIO_2025[AL_AC])/5),0)</f>
        <v>1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5">
        <v>45304</v>
      </c>
      <c r="J66" t="s">
        <v>501</v>
      </c>
      <c r="L66" s="55"/>
      <c r="M66" s="1">
        <f>DATA_JUNIO_2025[[#This Row],[RECUPERO]]/DATA_JUNIO_2025[[#This Row],[META]]</f>
        <v>0.33798461538461538</v>
      </c>
      <c r="N66">
        <f>6-ROUNDUP(_xlfn.RANK.EQ(DATA_JUNIO_2025[[#This Row],[AL_AC]],DATA_JUNIO_2025[AL_AC],0)/(COUNTA(DATA_JUNIO_2025[AL_AC])/5),0)</f>
        <v>2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5">
        <v>45451</v>
      </c>
      <c r="J67" t="s">
        <v>501</v>
      </c>
      <c r="L67" s="55"/>
      <c r="M67" s="1">
        <f>DATA_JUNIO_2025[[#This Row],[RECUPERO]]/DATA_JUNIO_2025[[#This Row],[META]]</f>
        <v>0.90316923076923072</v>
      </c>
      <c r="N67">
        <f>6-ROUNDUP(_xlfn.RANK.EQ(DATA_JUNIO_2025[[#This Row],[AL_AC]],DATA_JUNIO_2025[AL_AC],0)/(COUNTA(DATA_JUNIO_2025[AL_AC])/5),0)</f>
        <v>5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5">
        <v>44937</v>
      </c>
      <c r="J68" t="s">
        <v>501</v>
      </c>
      <c r="L68" s="55"/>
      <c r="M68" s="1">
        <f>DATA_JUNIO_2025[[#This Row],[RECUPERO]]/DATA_JUNIO_2025[[#This Row],[META]]</f>
        <v>0.47706666666666669</v>
      </c>
      <c r="N68">
        <f>6-ROUNDUP(_xlfn.RANK.EQ(DATA_JUNIO_2025[[#This Row],[AL_AC]],DATA_JUNIO_2025[AL_AC],0)/(COUNTA(DATA_JUNIO_2025[AL_AC])/5),0)</f>
        <v>3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5">
        <v>45429</v>
      </c>
      <c r="J69" t="s">
        <v>501</v>
      </c>
      <c r="L69" s="55"/>
      <c r="M69" s="1">
        <f>DATA_JUNIO_2025[[#This Row],[RECUPERO]]/DATA_JUNIO_2025[[#This Row],[META]]</f>
        <v>0.59830769230769232</v>
      </c>
      <c r="N69">
        <f>6-ROUNDUP(_xlfn.RANK.EQ(DATA_JUNIO_2025[[#This Row],[AL_AC]],DATA_JUNIO_2025[AL_AC],0)/(COUNTA(DATA_JUNIO_2025[AL_AC])/5),0)</f>
        <v>4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5">
        <v>45399</v>
      </c>
      <c r="J70" t="s">
        <v>501</v>
      </c>
      <c r="L70" s="55"/>
      <c r="M70" s="1">
        <f>DATA_JUNIO_2025[[#This Row],[RECUPERO]]/DATA_JUNIO_2025[[#This Row],[META]]</f>
        <v>1.525855076923077</v>
      </c>
      <c r="N70">
        <f>6-ROUNDUP(_xlfn.RANK.EQ(DATA_JUNIO_2025[[#This Row],[AL_AC]],DATA_JUNIO_2025[AL_AC],0)/(COUNTA(DATA_JUNIO_2025[AL_AC])/5),0)</f>
        <v>5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5">
        <v>45793</v>
      </c>
      <c r="J71" t="s">
        <v>501</v>
      </c>
      <c r="L71" s="55"/>
      <c r="M71" s="1">
        <f>DATA_JUNIO_2025[[#This Row],[RECUPERO]]/DATA_JUNIO_2025[[#This Row],[META]]</f>
        <v>0.20480000000000001</v>
      </c>
      <c r="N71">
        <f>6-ROUNDUP(_xlfn.RANK.EQ(DATA_JUNIO_2025[[#This Row],[AL_AC]],DATA_JUNIO_2025[AL_AC],0)/(COUNTA(DATA_JUNIO_2025[AL_AC])/5),0)</f>
        <v>1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5">
        <v>44748</v>
      </c>
      <c r="J72" t="s">
        <v>501</v>
      </c>
      <c r="L72" s="55"/>
      <c r="M72" s="1">
        <f>DATA_JUNIO_2025[[#This Row],[RECUPERO]]/DATA_JUNIO_2025[[#This Row],[META]]</f>
        <v>0.20976923076923076</v>
      </c>
      <c r="N72">
        <f>6-ROUNDUP(_xlfn.RANK.EQ(DATA_JUNIO_2025[[#This Row],[AL_AC]],DATA_JUNIO_2025[AL_AC],0)/(COUNTA(DATA_JUNIO_2025[AL_AC])/5),0)</f>
        <v>1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5">
        <v>38525</v>
      </c>
      <c r="J73" t="s">
        <v>501</v>
      </c>
      <c r="L73" s="55"/>
      <c r="M73" s="1">
        <f>DATA_JUNIO_2025[[#This Row],[RECUPERO]]/DATA_JUNIO_2025[[#This Row],[META]]</f>
        <v>0.754</v>
      </c>
      <c r="N73">
        <f>6-ROUNDUP(_xlfn.RANK.EQ(DATA_JUNIO_2025[[#This Row],[AL_AC]],DATA_JUNIO_2025[AL_AC],0)/(COUNTA(DATA_JUNIO_2025[AL_AC])/5),0)</f>
        <v>4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5">
        <v>44735</v>
      </c>
      <c r="J74" t="s">
        <v>501</v>
      </c>
      <c r="L74" s="55"/>
      <c r="M74" s="1">
        <f>DATA_JUNIO_2025[[#This Row],[RECUPERO]]/DATA_JUNIO_2025[[#This Row],[META]]</f>
        <v>0.47986666666666666</v>
      </c>
      <c r="N74">
        <f>6-ROUNDUP(_xlfn.RANK.EQ(DATA_JUNIO_2025[[#This Row],[AL_AC]],DATA_JUNIO_2025[AL_AC],0)/(COUNTA(DATA_JUNIO_2025[AL_AC])/5),0)</f>
        <v>3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5">
        <v>44945</v>
      </c>
      <c r="J75" t="s">
        <v>501</v>
      </c>
      <c r="L75" s="55"/>
      <c r="M75" s="1">
        <f>DATA_JUNIO_2025[[#This Row],[RECUPERO]]/DATA_JUNIO_2025[[#This Row],[META]]</f>
        <v>0.30121538461538461</v>
      </c>
      <c r="N75">
        <f>6-ROUNDUP(_xlfn.RANK.EQ(DATA_JUNIO_2025[[#This Row],[AL_AC]],DATA_JUNIO_2025[AL_AC],0)/(COUNTA(DATA_JUNIO_2025[AL_AC])/5),0)</f>
        <v>2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5">
        <v>45530</v>
      </c>
      <c r="J76" t="s">
        <v>501</v>
      </c>
      <c r="L76" s="55"/>
      <c r="M76" s="1">
        <f>DATA_JUNIO_2025[[#This Row],[RECUPERO]]/DATA_JUNIO_2025[[#This Row],[META]]</f>
        <v>0.38524590163934425</v>
      </c>
      <c r="N76">
        <f>6-ROUNDUP(_xlfn.RANK.EQ(DATA_JUNIO_2025[[#This Row],[AL_AC]],DATA_JUNIO_2025[AL_AC],0)/(COUNTA(DATA_JUNIO_2025[AL_AC])/5),0)</f>
        <v>2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5">
        <v>45145</v>
      </c>
      <c r="J77" t="s">
        <v>501</v>
      </c>
      <c r="L77" s="55"/>
      <c r="M77" s="1">
        <f>DATA_JUNIO_2025[[#This Row],[RECUPERO]]/DATA_JUNIO_2025[[#This Row],[META]]</f>
        <v>2.3333333333333334E-2</v>
      </c>
      <c r="N77">
        <f>6-ROUNDUP(_xlfn.RANK.EQ(DATA_JUNIO_2025[[#This Row],[AL_AC]],DATA_JUNIO_2025[AL_AC],0)/(COUNTA(DATA_JUNIO_2025[AL_AC])/5),0)</f>
        <v>1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5">
        <v>42814</v>
      </c>
      <c r="J78" t="s">
        <v>501</v>
      </c>
      <c r="M78" s="1">
        <f>DATA_JUNIO_2025[[#This Row],[RECUPERO]]/DATA_JUNIO_2025[[#This Row],[META]]</f>
        <v>1.0196000000000001</v>
      </c>
      <c r="N78">
        <f>6-ROUNDUP(_xlfn.RANK.EQ(DATA_JUNIO_2025[[#This Row],[AL_AC]],DATA_JUNIO_2025[AL_AC],0)/(COUNTA(DATA_JUNIO_2025[AL_AC])/5),0)</f>
        <v>5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5">
        <v>44104</v>
      </c>
      <c r="J79" t="s">
        <v>501</v>
      </c>
      <c r="M79" s="1">
        <f>DATA_JUNIO_2025[[#This Row],[RECUPERO]]/DATA_JUNIO_2025[[#This Row],[META]]</f>
        <v>0.26166666666666666</v>
      </c>
      <c r="N79">
        <f>6-ROUNDUP(_xlfn.RANK.EQ(DATA_JUNIO_2025[[#This Row],[AL_AC]],DATA_JUNIO_2025[AL_AC],0)/(COUNTA(DATA_JUNIO_2025[AL_AC])/5),0)</f>
        <v>1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5">
        <v>45674</v>
      </c>
      <c r="J80" t="s">
        <v>501</v>
      </c>
      <c r="M80" s="1">
        <f>DATA_JUNIO_2025[[#This Row],[RECUPERO]]/DATA_JUNIO_2025[[#This Row],[META]]</f>
        <v>0.85598461538461534</v>
      </c>
      <c r="N80">
        <f>6-ROUNDUP(_xlfn.RANK.EQ(DATA_JUNIO_2025[[#This Row],[AL_AC]],DATA_JUNIO_2025[AL_AC],0)/(COUNTA(DATA_JUNIO_2025[AL_AC])/5),0)</f>
        <v>5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5">
        <v>45800</v>
      </c>
      <c r="J81" t="s">
        <v>501</v>
      </c>
      <c r="M81" s="1">
        <f>DATA_JUNIO_2025[[#This Row],[RECUPERO]]/DATA_JUNIO_2025[[#This Row],[META]]</f>
        <v>0.61761538461538457</v>
      </c>
      <c r="N81">
        <f>6-ROUNDUP(_xlfn.RANK.EQ(DATA_JUNIO_2025[[#This Row],[AL_AC]],DATA_JUNIO_2025[AL_AC],0)/(COUNTA(DATA_JUNIO_2025[AL_AC])/5),0)</f>
        <v>4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5">
        <v>45832</v>
      </c>
      <c r="J82" t="s">
        <v>501</v>
      </c>
      <c r="M82" s="1">
        <f>DATA_JUNIO_2025[[#This Row],[RECUPERO]]/DATA_JUNIO_2025[[#This Row],[META]]</f>
        <v>0.57720000000000005</v>
      </c>
      <c r="N82">
        <f>6-ROUNDUP(_xlfn.RANK.EQ(DATA_JUNIO_2025[[#This Row],[AL_AC]],DATA_JUNIO_2025[AL_AC],0)/(COUNTA(DATA_JUNIO_2025[AL_AC])/5),0)</f>
        <v>4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5">
        <v>45399</v>
      </c>
      <c r="J83" t="s">
        <v>501</v>
      </c>
      <c r="M83" s="1">
        <f>DATA_JUNIO_2025[[#This Row],[RECUPERO]]/DATA_JUNIO_2025[[#This Row],[META]]</f>
        <v>0.48286666666666667</v>
      </c>
      <c r="N83">
        <f>6-ROUNDUP(_xlfn.RANK.EQ(DATA_JUNIO_2025[[#This Row],[AL_AC]],DATA_JUNIO_2025[AL_AC],0)/(COUNTA(DATA_JUNIO_2025[AL_AC])/5),0)</f>
        <v>3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5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5">
        <v>44819</v>
      </c>
      <c r="J3" t="s">
        <v>501</v>
      </c>
      <c r="L3" s="55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5">
        <v>44111</v>
      </c>
      <c r="J4" t="s">
        <v>501</v>
      </c>
      <c r="L4" s="55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5">
        <v>44820</v>
      </c>
      <c r="J6" t="s">
        <v>501</v>
      </c>
      <c r="L6" s="55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5">
        <v>45334</v>
      </c>
      <c r="J7" t="s">
        <v>501</v>
      </c>
      <c r="L7" s="55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5">
        <v>44259</v>
      </c>
      <c r="J8" t="s">
        <v>501</v>
      </c>
      <c r="L8" s="55"/>
      <c r="M8" s="41" t="s">
        <v>87</v>
      </c>
      <c r="N8" s="42" t="s">
        <v>1137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5">
        <v>44687</v>
      </c>
      <c r="J9" t="s">
        <v>501</v>
      </c>
      <c r="L9" s="55"/>
      <c r="M9" s="1">
        <f>DATA_JULIO_2025[[#This Row],[RECUPERO]]/DATA_JULIO_2025[[#This Row],[META]]</f>
        <v>2.116967741935484</v>
      </c>
      <c r="N9">
        <f>6-ROUNDUP(_xlfn.RANK.EQ(DATA_JULIO_2025[[#This Row],[AL_AC]],DATA_JULIO_2025[AL_AC],0)/(COUNTA(DATA_JULIO_2025[AL_AC])/5),0)</f>
        <v>5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5">
        <v>45845</v>
      </c>
      <c r="J10" t="s">
        <v>501</v>
      </c>
      <c r="L10" s="55"/>
      <c r="M10" s="1">
        <f>DATA_JULIO_2025[[#This Row],[RECUPERO]]/DATA_JULIO_2025[[#This Row],[META]]</f>
        <v>1.0683870967741935</v>
      </c>
      <c r="N10">
        <f>6-ROUNDUP(_xlfn.RANK.EQ(DATA_JULIO_2025[[#This Row],[AL_AC]],DATA_JULIO_2025[AL_AC],0)/(COUNTA(DATA_JULIO_2025[AL_AC])/5),0)</f>
        <v>5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5">
        <v>45675</v>
      </c>
      <c r="J11" t="s">
        <v>501</v>
      </c>
      <c r="L11" s="55"/>
      <c r="M11" s="1">
        <f>DATA_JULIO_2025[[#This Row],[RECUPERO]]/DATA_JULIO_2025[[#This Row],[META]]</f>
        <v>1.1315230769230769</v>
      </c>
      <c r="N11">
        <f>6-ROUNDUP(_xlfn.RANK.EQ(DATA_JULIO_2025[[#This Row],[AL_AC]],DATA_JULIO_2025[AL_AC],0)/(COUNTA(DATA_JULIO_2025[AL_AC])/5),0)</f>
        <v>5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5">
        <v>45399</v>
      </c>
      <c r="J12" t="s">
        <v>501</v>
      </c>
      <c r="L12" s="55"/>
      <c r="M12" s="1">
        <f>DATA_JULIO_2025[[#This Row],[RECUPERO]]/DATA_JULIO_2025[[#This Row],[META]]</f>
        <v>0.50638709677419358</v>
      </c>
      <c r="N12">
        <f>6-ROUNDUP(_xlfn.RANK.EQ(DATA_JULIO_2025[[#This Row],[AL_AC]],DATA_JULIO_2025[AL_AC],0)/(COUNTA(DATA_JULIO_2025[AL_AC])/5),0)</f>
        <v>2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5">
        <v>45348</v>
      </c>
      <c r="J13" t="s">
        <v>501</v>
      </c>
      <c r="L13" s="55"/>
      <c r="M13" s="1">
        <f>DATA_JULIO_2025[[#This Row],[RECUPERO]]/DATA_JULIO_2025[[#This Row],[META]]</f>
        <v>0.3228923076923077</v>
      </c>
      <c r="N13">
        <f>6-ROUNDUP(_xlfn.RANK.EQ(DATA_JULIO_2025[[#This Row],[AL_AC]],DATA_JULIO_2025[AL_AC],0)/(COUNTA(DATA_JULIO_2025[AL_AC])/5),0)</f>
        <v>1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5">
        <v>44716</v>
      </c>
      <c r="J14" t="s">
        <v>501</v>
      </c>
      <c r="L14" s="55"/>
      <c r="M14" s="1">
        <f>DATA_JULIO_2025[[#This Row],[RECUPERO]]/DATA_JULIO_2025[[#This Row],[META]]</f>
        <v>0.41366666666666668</v>
      </c>
      <c r="N14">
        <f>6-ROUNDUP(_xlfn.RANK.EQ(DATA_JULIO_2025[[#This Row],[AL_AC]],DATA_JULIO_2025[AL_AC],0)/(COUNTA(DATA_JULIO_2025[AL_AC])/5),0)</f>
        <v>2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5">
        <v>43035</v>
      </c>
      <c r="J15" t="s">
        <v>501</v>
      </c>
      <c r="L15" s="55"/>
      <c r="M15" s="1">
        <f>DATA_JULIO_2025[[#This Row],[RECUPERO]]/DATA_JULIO_2025[[#This Row],[META]]</f>
        <v>0.26178703703703704</v>
      </c>
      <c r="N15">
        <f>6-ROUNDUP(_xlfn.RANK.EQ(DATA_JULIO_2025[[#This Row],[AL_AC]],DATA_JULIO_2025[AL_AC],0)/(COUNTA(DATA_JULIO_2025[AL_AC])/5),0)</f>
        <v>1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5">
        <v>45334</v>
      </c>
      <c r="J16" t="s">
        <v>501</v>
      </c>
      <c r="L16" s="55"/>
      <c r="M16" s="1">
        <f>DATA_JULIO_2025[[#This Row],[RECUPERO]]/DATA_JULIO_2025[[#This Row],[META]]</f>
        <v>0.4457962962962963</v>
      </c>
      <c r="N16">
        <f>6-ROUNDUP(_xlfn.RANK.EQ(DATA_JULIO_2025[[#This Row],[AL_AC]],DATA_JULIO_2025[AL_AC],0)/(COUNTA(DATA_JULIO_2025[AL_AC])/5),0)</f>
        <v>2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5">
        <v>45700</v>
      </c>
      <c r="J17" t="s">
        <v>501</v>
      </c>
      <c r="L17" s="55"/>
      <c r="M17" s="1">
        <f>DATA_JULIO_2025[[#This Row],[RECUPERO]]/DATA_JULIO_2025[[#This Row],[META]]</f>
        <v>0.72612962962962968</v>
      </c>
      <c r="N17">
        <f>6-ROUNDUP(_xlfn.RANK.EQ(DATA_JULIO_2025[[#This Row],[AL_AC]],DATA_JULIO_2025[AL_AC],0)/(COUNTA(DATA_JULIO_2025[AL_AC])/5),0)</f>
        <v>4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5">
        <v>44909</v>
      </c>
      <c r="J18" t="s">
        <v>501</v>
      </c>
      <c r="L18" s="55"/>
      <c r="M18" s="1">
        <f>DATA_JULIO_2025[[#This Row],[RECUPERO]]/DATA_JULIO_2025[[#This Row],[META]]</f>
        <v>0.37775925925925924</v>
      </c>
      <c r="N18">
        <f>6-ROUNDUP(_xlfn.RANK.EQ(DATA_JULIO_2025[[#This Row],[AL_AC]],DATA_JULIO_2025[AL_AC],0)/(COUNTA(DATA_JULIO_2025[AL_AC])/5),0)</f>
        <v>2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5">
        <v>45590</v>
      </c>
      <c r="J19" t="s">
        <v>501</v>
      </c>
      <c r="L19" s="55"/>
      <c r="M19" s="1">
        <f>DATA_JULIO_2025[[#This Row],[RECUPERO]]/DATA_JULIO_2025[[#This Row],[META]]</f>
        <v>0.68387096774193545</v>
      </c>
      <c r="N19">
        <f>6-ROUNDUP(_xlfn.RANK.EQ(DATA_JULIO_2025[[#This Row],[AL_AC]],DATA_JULIO_2025[AL_AC],0)/(COUNTA(DATA_JULIO_2025[AL_AC])/5),0)</f>
        <v>3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5">
        <v>45021</v>
      </c>
      <c r="J20" t="s">
        <v>501</v>
      </c>
      <c r="L20" s="55"/>
      <c r="M20" s="1">
        <f>DATA_JULIO_2025[[#This Row],[RECUPERO]]/DATA_JULIO_2025[[#This Row],[META]]</f>
        <v>0.64451612903225808</v>
      </c>
      <c r="N20">
        <f>6-ROUNDUP(_xlfn.RANK.EQ(DATA_JULIO_2025[[#This Row],[AL_AC]],DATA_JULIO_2025[AL_AC],0)/(COUNTA(DATA_JULIO_2025[AL_AC])/5),0)</f>
        <v>3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5">
        <v>45323</v>
      </c>
      <c r="J21" t="s">
        <v>501</v>
      </c>
      <c r="L21" s="55"/>
      <c r="M21" s="1">
        <f>DATA_JULIO_2025[[#This Row],[RECUPERO]]/DATA_JULIO_2025[[#This Row],[META]]</f>
        <v>0.8180645161290323</v>
      </c>
      <c r="N21">
        <f>6-ROUNDUP(_xlfn.RANK.EQ(DATA_JULIO_2025[[#This Row],[AL_AC]],DATA_JULIO_2025[AL_AC],0)/(COUNTA(DATA_JULIO_2025[AL_AC])/5),0)</f>
        <v>4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5">
        <v>45316</v>
      </c>
      <c r="J22" t="s">
        <v>501</v>
      </c>
      <c r="L22" s="55"/>
      <c r="M22" s="1">
        <f>DATA_JULIO_2025[[#This Row],[RECUPERO]]/DATA_JULIO_2025[[#This Row],[META]]</f>
        <v>0.79670967741935483</v>
      </c>
      <c r="N22">
        <f>6-ROUNDUP(_xlfn.RANK.EQ(DATA_JULIO_2025[[#This Row],[AL_AC]],DATA_JULIO_2025[AL_AC],0)/(COUNTA(DATA_JULIO_2025[AL_AC])/5),0)</f>
        <v>4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5">
        <v>45285</v>
      </c>
      <c r="J23" t="s">
        <v>501</v>
      </c>
      <c r="L23" s="55"/>
      <c r="M23" s="1">
        <f>DATA_JULIO_2025[[#This Row],[RECUPERO]]/DATA_JULIO_2025[[#This Row],[META]]</f>
        <v>0.21612903225806451</v>
      </c>
      <c r="N23">
        <f>6-ROUNDUP(_xlfn.RANK.EQ(DATA_JULIO_2025[[#This Row],[AL_AC]],DATA_JULIO_2025[AL_AC],0)/(COUNTA(DATA_JULIO_2025[AL_AC])/5),0)</f>
        <v>1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5">
        <v>45334</v>
      </c>
      <c r="J24" t="s">
        <v>501</v>
      </c>
      <c r="L24" s="55"/>
      <c r="M24" s="1">
        <f>DATA_JULIO_2025[[#This Row],[RECUPERO]]/DATA_JULIO_2025[[#This Row],[META]]</f>
        <v>0.57619538461538455</v>
      </c>
      <c r="N24">
        <f>6-ROUNDUP(_xlfn.RANK.EQ(DATA_JULIO_2025[[#This Row],[AL_AC]],DATA_JULIO_2025[AL_AC],0)/(COUNTA(DATA_JULIO_2025[AL_AC])/5),0)</f>
        <v>3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5">
        <v>44706</v>
      </c>
      <c r="J25" t="s">
        <v>501</v>
      </c>
      <c r="L25" s="55"/>
      <c r="M25" s="1">
        <f>DATA_JULIO_2025[[#This Row],[RECUPERO]]/DATA_JULIO_2025[[#This Row],[META]]</f>
        <v>0.17687692307692307</v>
      </c>
      <c r="N25">
        <f>6-ROUNDUP(_xlfn.RANK.EQ(DATA_JULIO_2025[[#This Row],[AL_AC]],DATA_JULIO_2025[AL_AC],0)/(COUNTA(DATA_JULIO_2025[AL_AC])/5),0)</f>
        <v>1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5">
        <v>44888</v>
      </c>
      <c r="J26" t="s">
        <v>501</v>
      </c>
      <c r="L26" s="55"/>
      <c r="M26" s="1">
        <f>DATA_JULIO_2025[[#This Row],[RECUPERO]]/DATA_JULIO_2025[[#This Row],[META]]</f>
        <v>0.59030769230769231</v>
      </c>
      <c r="N26">
        <f>6-ROUNDUP(_xlfn.RANK.EQ(DATA_JULIO_2025[[#This Row],[AL_AC]],DATA_JULIO_2025[AL_AC],0)/(COUNTA(DATA_JULIO_2025[AL_AC])/5),0)</f>
        <v>3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5">
        <v>44870</v>
      </c>
      <c r="J27" t="s">
        <v>501</v>
      </c>
      <c r="L27" s="55"/>
      <c r="M27" s="1">
        <f>DATA_JULIO_2025[[#This Row],[RECUPERO]]/DATA_JULIO_2025[[#This Row],[META]]</f>
        <v>0.81051612903225811</v>
      </c>
      <c r="N27">
        <f>6-ROUNDUP(_xlfn.RANK.EQ(DATA_JULIO_2025[[#This Row],[AL_AC]],DATA_JULIO_2025[AL_AC],0)/(COUNTA(DATA_JULIO_2025[AL_AC])/5),0)</f>
        <v>4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5">
        <v>45371</v>
      </c>
      <c r="J28" t="s">
        <v>501</v>
      </c>
      <c r="L28" s="55"/>
      <c r="M28" s="1">
        <f>DATA_JULIO_2025[[#This Row],[RECUPERO]]/DATA_JULIO_2025[[#This Row],[META]]</f>
        <v>0.39327661538461539</v>
      </c>
      <c r="N28">
        <f>6-ROUNDUP(_xlfn.RANK.EQ(DATA_JULIO_2025[[#This Row],[AL_AC]],DATA_JULIO_2025[AL_AC],0)/(COUNTA(DATA_JULIO_2025[AL_AC])/5),0)</f>
        <v>2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5">
        <v>44735</v>
      </c>
      <c r="J29" t="s">
        <v>501</v>
      </c>
      <c r="L29" s="55"/>
      <c r="M29" s="1">
        <f>DATA_JULIO_2025[[#This Row],[RECUPERO]]/DATA_JULIO_2025[[#This Row],[META]]</f>
        <v>0.46605555555555556</v>
      </c>
      <c r="N29">
        <f>6-ROUNDUP(_xlfn.RANK.EQ(DATA_JULIO_2025[[#This Row],[AL_AC]],DATA_JULIO_2025[AL_AC],0)/(COUNTA(DATA_JULIO_2025[AL_AC])/5),0)</f>
        <v>2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5">
        <v>45133</v>
      </c>
      <c r="J30" t="s">
        <v>501</v>
      </c>
      <c r="L30" s="55"/>
      <c r="M30" s="1">
        <f>DATA_JULIO_2025[[#This Row],[RECUPERO]]/DATA_JULIO_2025[[#This Row],[META]]</f>
        <v>1.2490876923076923</v>
      </c>
      <c r="N30">
        <f>6-ROUNDUP(_xlfn.RANK.EQ(DATA_JULIO_2025[[#This Row],[AL_AC]],DATA_JULIO_2025[AL_AC],0)/(COUNTA(DATA_JULIO_2025[AL_AC])/5),0)</f>
        <v>5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5">
        <v>44811</v>
      </c>
      <c r="J31" t="s">
        <v>501</v>
      </c>
      <c r="L31" s="55"/>
      <c r="M31" s="1">
        <f>DATA_JULIO_2025[[#This Row],[RECUPERO]]/DATA_JULIO_2025[[#This Row],[META]]</f>
        <v>0.70020000000000004</v>
      </c>
      <c r="N31">
        <f>6-ROUNDUP(_xlfn.RANK.EQ(DATA_JULIO_2025[[#This Row],[AL_AC]],DATA_JULIO_2025[AL_AC],0)/(COUNTA(DATA_JULIO_2025[AL_AC])/5),0)</f>
        <v>4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5">
        <v>45798</v>
      </c>
      <c r="J32" t="s">
        <v>501</v>
      </c>
      <c r="L32" s="55"/>
      <c r="M32" s="1">
        <f>DATA_JULIO_2025[[#This Row],[RECUPERO]]/DATA_JULIO_2025[[#This Row],[META]]</f>
        <v>1.7149032258064516</v>
      </c>
      <c r="N32">
        <f>6-ROUNDUP(_xlfn.RANK.EQ(DATA_JULIO_2025[[#This Row],[AL_AC]],DATA_JULIO_2025[AL_AC],0)/(COUNTA(DATA_JULIO_2025[AL_AC])/5),0)</f>
        <v>5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5">
        <v>44811</v>
      </c>
      <c r="J33" t="s">
        <v>501</v>
      </c>
      <c r="L33" s="55"/>
      <c r="M33" s="1">
        <f>DATA_JULIO_2025[[#This Row],[RECUPERO]]/DATA_JULIO_2025[[#This Row],[META]]</f>
        <v>1.3431481481481482</v>
      </c>
      <c r="N33">
        <f>6-ROUNDUP(_xlfn.RANK.EQ(DATA_JULIO_2025[[#This Row],[AL_AC]],DATA_JULIO_2025[AL_AC],0)/(COUNTA(DATA_JULIO_2025[AL_AC])/5),0)</f>
        <v>5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5">
        <v>44971</v>
      </c>
      <c r="J34" t="s">
        <v>501</v>
      </c>
      <c r="L34" s="55"/>
      <c r="M34" s="1">
        <f>DATA_JULIO_2025[[#This Row],[RECUPERO]]/DATA_JULIO_2025[[#This Row],[META]]</f>
        <v>0.24923076923076923</v>
      </c>
      <c r="N34">
        <f>6-ROUNDUP(_xlfn.RANK.EQ(DATA_JULIO_2025[[#This Row],[AL_AC]],DATA_JULIO_2025[AL_AC],0)/(COUNTA(DATA_JULIO_2025[AL_AC])/5),0)</f>
        <v>1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5">
        <v>45457</v>
      </c>
      <c r="J35" t="s">
        <v>501</v>
      </c>
      <c r="L35" s="55"/>
      <c r="M35" s="1">
        <f>DATA_JULIO_2025[[#This Row],[RECUPERO]]/DATA_JULIO_2025[[#This Row],[META]]</f>
        <v>0.56653703703703706</v>
      </c>
      <c r="N35">
        <f>6-ROUNDUP(_xlfn.RANK.EQ(DATA_JULIO_2025[[#This Row],[AL_AC]],DATA_JULIO_2025[AL_AC],0)/(COUNTA(DATA_JULIO_2025[AL_AC])/5),0)</f>
        <v>3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5">
        <v>45084</v>
      </c>
      <c r="J36" t="s">
        <v>501</v>
      </c>
      <c r="L36" s="55"/>
      <c r="M36" s="1">
        <f>DATA_JULIO_2025[[#This Row],[RECUPERO]]/DATA_JULIO_2025[[#This Row],[META]]</f>
        <v>0.53812903225806452</v>
      </c>
      <c r="N36">
        <f>6-ROUNDUP(_xlfn.RANK.EQ(DATA_JULIO_2025[[#This Row],[AL_AC]],DATA_JULIO_2025[AL_AC],0)/(COUNTA(DATA_JULIO_2025[AL_AC])/5),0)</f>
        <v>3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5">
        <v>44811</v>
      </c>
      <c r="J37" t="s">
        <v>501</v>
      </c>
      <c r="L37" s="55"/>
      <c r="M37" s="1">
        <f>DATA_JULIO_2025[[#This Row],[RECUPERO]]/DATA_JULIO_2025[[#This Row],[META]]</f>
        <v>0.3280925925925926</v>
      </c>
      <c r="N37">
        <f>6-ROUNDUP(_xlfn.RANK.EQ(DATA_JULIO_2025[[#This Row],[AL_AC]],DATA_JULIO_2025[AL_AC],0)/(COUNTA(DATA_JULIO_2025[AL_AC])/5),0)</f>
        <v>1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5">
        <v>45423</v>
      </c>
      <c r="J38" t="s">
        <v>501</v>
      </c>
      <c r="L38" s="55"/>
      <c r="M38" s="1">
        <f>DATA_JULIO_2025[[#This Row],[RECUPERO]]/DATA_JULIO_2025[[#This Row],[META]]</f>
        <v>0.42935769230769227</v>
      </c>
      <c r="N38">
        <f>6-ROUNDUP(_xlfn.RANK.EQ(DATA_JULIO_2025[[#This Row],[AL_AC]],DATA_JULIO_2025[AL_AC],0)/(COUNTA(DATA_JULIO_2025[AL_AC])/5),0)</f>
        <v>2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5">
        <v>45364</v>
      </c>
      <c r="J39" t="s">
        <v>501</v>
      </c>
      <c r="L39" s="55"/>
      <c r="M39" s="1">
        <f>DATA_JULIO_2025[[#This Row],[RECUPERO]]/DATA_JULIO_2025[[#This Row],[META]]</f>
        <v>0.50568518518518524</v>
      </c>
      <c r="N39">
        <f>6-ROUNDUP(_xlfn.RANK.EQ(DATA_JULIO_2025[[#This Row],[AL_AC]],DATA_JULIO_2025[AL_AC],0)/(COUNTA(DATA_JULIO_2025[AL_AC])/5),0)</f>
        <v>2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5">
        <v>44461</v>
      </c>
      <c r="J40" t="s">
        <v>501</v>
      </c>
      <c r="L40" s="55"/>
      <c r="M40" s="1">
        <f>DATA_JULIO_2025[[#This Row],[RECUPERO]]/DATA_JULIO_2025[[#This Row],[META]]</f>
        <v>0.7246129032258064</v>
      </c>
      <c r="N40">
        <f>6-ROUNDUP(_xlfn.RANK.EQ(DATA_JULIO_2025[[#This Row],[AL_AC]],DATA_JULIO_2025[AL_AC],0)/(COUNTA(DATA_JULIO_2025[AL_AC])/5),0)</f>
        <v>4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5">
        <v>44566</v>
      </c>
      <c r="J41" t="s">
        <v>501</v>
      </c>
      <c r="L41" s="55"/>
      <c r="M41" s="1">
        <f>DATA_JULIO_2025[[#This Row],[RECUPERO]]/DATA_JULIO_2025[[#This Row],[META]]</f>
        <v>0.41438888888888886</v>
      </c>
      <c r="N41">
        <f>6-ROUNDUP(_xlfn.RANK.EQ(DATA_JULIO_2025[[#This Row],[AL_AC]],DATA_JULIO_2025[AL_AC],0)/(COUNTA(DATA_JULIO_2025[AL_AC])/5),0)</f>
        <v>2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5">
        <v>45334</v>
      </c>
      <c r="J42" t="s">
        <v>501</v>
      </c>
      <c r="L42" s="55"/>
      <c r="M42" s="1">
        <f>DATA_JULIO_2025[[#This Row],[RECUPERO]]/DATA_JULIO_2025[[#This Row],[META]]</f>
        <v>0.57270967741935486</v>
      </c>
      <c r="N42">
        <f>6-ROUNDUP(_xlfn.RANK.EQ(DATA_JULIO_2025[[#This Row],[AL_AC]],DATA_JULIO_2025[AL_AC],0)/(COUNTA(DATA_JULIO_2025[AL_AC])/5),0)</f>
        <v>3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5">
        <v>44945</v>
      </c>
      <c r="J43" t="s">
        <v>501</v>
      </c>
      <c r="L43" s="55"/>
      <c r="M43" s="1">
        <f>DATA_JULIO_2025[[#This Row],[RECUPERO]]/DATA_JULIO_2025[[#This Row],[META]]</f>
        <v>0.5776129032258065</v>
      </c>
      <c r="N43">
        <f>6-ROUNDUP(_xlfn.RANK.EQ(DATA_JULIO_2025[[#This Row],[AL_AC]],DATA_JULIO_2025[AL_AC],0)/(COUNTA(DATA_JULIO_2025[AL_AC])/5),0)</f>
        <v>3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5">
        <v>44748</v>
      </c>
      <c r="J44" t="s">
        <v>501</v>
      </c>
      <c r="L44" s="55"/>
      <c r="M44" s="1">
        <f>DATA_JULIO_2025[[#This Row],[RECUPERO]]/DATA_JULIO_2025[[#This Row],[META]]</f>
        <v>0.50055384615384613</v>
      </c>
      <c r="N44">
        <f>6-ROUNDUP(_xlfn.RANK.EQ(DATA_JULIO_2025[[#This Row],[AL_AC]],DATA_JULIO_2025[AL_AC],0)/(COUNTA(DATA_JULIO_2025[AL_AC])/5),0)</f>
        <v>2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5">
        <v>44869</v>
      </c>
      <c r="J45" t="s">
        <v>501</v>
      </c>
      <c r="L45" s="55"/>
      <c r="M45" s="1">
        <f>DATA_JULIO_2025[[#This Row],[RECUPERO]]/DATA_JULIO_2025[[#This Row],[META]]</f>
        <v>0.80838709677419351</v>
      </c>
      <c r="N45">
        <f>6-ROUNDUP(_xlfn.RANK.EQ(DATA_JULIO_2025[[#This Row],[AL_AC]],DATA_JULIO_2025[AL_AC],0)/(COUNTA(DATA_JULIO_2025[AL_AC])/5),0)</f>
        <v>4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5">
        <v>44941</v>
      </c>
      <c r="J46" t="s">
        <v>501</v>
      </c>
      <c r="L46" s="55"/>
      <c r="M46" s="1">
        <f>DATA_JULIO_2025[[#This Row],[RECUPERO]]/DATA_JULIO_2025[[#This Row],[META]]</f>
        <v>0.54392307692307695</v>
      </c>
      <c r="N46">
        <f>6-ROUNDUP(_xlfn.RANK.EQ(DATA_JULIO_2025[[#This Row],[AL_AC]],DATA_JULIO_2025[AL_AC],0)/(COUNTA(DATA_JULIO_2025[AL_AC])/5),0)</f>
        <v>3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5">
        <v>45175</v>
      </c>
      <c r="J47" t="s">
        <v>501</v>
      </c>
      <c r="L47" s="55"/>
      <c r="M47" s="1">
        <f>DATA_JULIO_2025[[#This Row],[RECUPERO]]/DATA_JULIO_2025[[#This Row],[META]]</f>
        <v>0.48635384615384614</v>
      </c>
      <c r="N47">
        <f>6-ROUNDUP(_xlfn.RANK.EQ(DATA_JULIO_2025[[#This Row],[AL_AC]],DATA_JULIO_2025[AL_AC],0)/(COUNTA(DATA_JULIO_2025[AL_AC])/5),0)</f>
        <v>2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5">
        <v>43132</v>
      </c>
      <c r="J48" t="s">
        <v>501</v>
      </c>
      <c r="L48" s="55"/>
      <c r="M48" s="1">
        <f>DATA_JULIO_2025[[#This Row],[RECUPERO]]/DATA_JULIO_2025[[#This Row],[META]]</f>
        <v>0.23</v>
      </c>
      <c r="N48">
        <f>6-ROUNDUP(_xlfn.RANK.EQ(DATA_JULIO_2025[[#This Row],[AL_AC]],DATA_JULIO_2025[AL_AC],0)/(COUNTA(DATA_JULIO_2025[AL_AC])/5),0)</f>
        <v>1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5">
        <v>45805</v>
      </c>
      <c r="J49" t="s">
        <v>501</v>
      </c>
      <c r="L49" s="55"/>
      <c r="M49" s="1">
        <f>DATA_JULIO_2025[[#This Row],[RECUPERO]]/DATA_JULIO_2025[[#This Row],[META]]</f>
        <v>0.69415384615384612</v>
      </c>
      <c r="N49">
        <f>6-ROUNDUP(_xlfn.RANK.EQ(DATA_JULIO_2025[[#This Row],[AL_AC]],DATA_JULIO_2025[AL_AC],0)/(COUNTA(DATA_JULIO_2025[AL_AC])/5),0)</f>
        <v>3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5">
        <v>45429</v>
      </c>
      <c r="J50" t="s">
        <v>501</v>
      </c>
      <c r="L50" s="55"/>
      <c r="M50" s="1">
        <f>DATA_JULIO_2025[[#This Row],[RECUPERO]]/DATA_JULIO_2025[[#This Row],[META]]</f>
        <v>0.30193548387096775</v>
      </c>
      <c r="N50">
        <f>6-ROUNDUP(_xlfn.RANK.EQ(DATA_JULIO_2025[[#This Row],[AL_AC]],DATA_JULIO_2025[AL_AC],0)/(COUNTA(DATA_JULIO_2025[AL_AC])/5),0)</f>
        <v>1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5">
        <v>45530</v>
      </c>
      <c r="J51" t="s">
        <v>501</v>
      </c>
      <c r="L51" s="55"/>
      <c r="M51" s="1">
        <f>DATA_JULIO_2025[[#This Row],[RECUPERO]]/DATA_JULIO_2025[[#This Row],[META]]</f>
        <v>1.0068387096774194</v>
      </c>
      <c r="N51">
        <f>6-ROUNDUP(_xlfn.RANK.EQ(DATA_JULIO_2025[[#This Row],[AL_AC]],DATA_JULIO_2025[AL_AC],0)/(COUNTA(DATA_JULIO_2025[AL_AC])/5),0)</f>
        <v>5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5">
        <v>44951</v>
      </c>
      <c r="J52" t="s">
        <v>501</v>
      </c>
      <c r="L52" s="55"/>
      <c r="M52" s="1">
        <f>DATA_JULIO_2025[[#This Row],[RECUPERO]]/DATA_JULIO_2025[[#This Row],[META]]</f>
        <v>1.3675730769230769</v>
      </c>
      <c r="N52">
        <f>6-ROUNDUP(_xlfn.RANK.EQ(DATA_JULIO_2025[[#This Row],[AL_AC]],DATA_JULIO_2025[AL_AC],0)/(COUNTA(DATA_JULIO_2025[AL_AC])/5),0)</f>
        <v>5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5">
        <v>45133</v>
      </c>
      <c r="J53" t="s">
        <v>501</v>
      </c>
      <c r="L53" s="55"/>
      <c r="M53" s="1">
        <f>DATA_JULIO_2025[[#This Row],[RECUPERO]]/DATA_JULIO_2025[[#This Row],[META]]</f>
        <v>0.15387096774193548</v>
      </c>
      <c r="N53">
        <f>6-ROUNDUP(_xlfn.RANK.EQ(DATA_JULIO_2025[[#This Row],[AL_AC]],DATA_JULIO_2025[AL_AC],0)/(COUNTA(DATA_JULIO_2025[AL_AC])/5),0)</f>
        <v>1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5">
        <v>45748</v>
      </c>
      <c r="J54" t="s">
        <v>501</v>
      </c>
      <c r="L54" s="55"/>
      <c r="M54" s="1">
        <f>DATA_JULIO_2025[[#This Row],[RECUPERO]]/DATA_JULIO_2025[[#This Row],[META]]</f>
        <v>0.25387096774193546</v>
      </c>
      <c r="N54">
        <f>6-ROUNDUP(_xlfn.RANK.EQ(DATA_JULIO_2025[[#This Row],[AL_AC]],DATA_JULIO_2025[AL_AC],0)/(COUNTA(DATA_JULIO_2025[AL_AC])/5),0)</f>
        <v>1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5">
        <v>44301</v>
      </c>
      <c r="J55" t="s">
        <v>501</v>
      </c>
      <c r="L55" s="55"/>
      <c r="M55" s="1">
        <f>DATA_JULIO_2025[[#This Row],[RECUPERO]]/DATA_JULIO_2025[[#This Row],[META]]</f>
        <v>0.76419354838709674</v>
      </c>
      <c r="N55">
        <f>6-ROUNDUP(_xlfn.RANK.EQ(DATA_JULIO_2025[[#This Row],[AL_AC]],DATA_JULIO_2025[AL_AC],0)/(COUNTA(DATA_JULIO_2025[AL_AC])/5),0)</f>
        <v>4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5">
        <v>45451</v>
      </c>
      <c r="J56" t="s">
        <v>501</v>
      </c>
      <c r="L56" s="55"/>
      <c r="M56" s="1">
        <f>DATA_JULIO_2025[[#This Row],[RECUPERO]]/DATA_JULIO_2025[[#This Row],[META]]</f>
        <v>1.2695000000000001</v>
      </c>
      <c r="N56">
        <f>6-ROUNDUP(_xlfn.RANK.EQ(DATA_JULIO_2025[[#This Row],[AL_AC]],DATA_JULIO_2025[AL_AC],0)/(COUNTA(DATA_JULIO_2025[AL_AC])/5),0)</f>
        <v>5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5">
        <v>44104</v>
      </c>
      <c r="J57" t="s">
        <v>501</v>
      </c>
      <c r="L57" s="55"/>
      <c r="M57" s="1">
        <f>DATA_JULIO_2025[[#This Row],[RECUPERO]]/DATA_JULIO_2025[[#This Row],[META]]</f>
        <v>1.4705384615384616</v>
      </c>
      <c r="N57">
        <f>6-ROUNDUP(_xlfn.RANK.EQ(DATA_JULIO_2025[[#This Row],[AL_AC]],DATA_JULIO_2025[AL_AC],0)/(COUNTA(DATA_JULIO_2025[AL_AC])/5),0)</f>
        <v>5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5">
        <v>44673</v>
      </c>
      <c r="J58" t="s">
        <v>501</v>
      </c>
      <c r="L58" s="55"/>
      <c r="M58" s="1">
        <f>DATA_JULIO_2025[[#This Row],[RECUPERO]]/DATA_JULIO_2025[[#This Row],[META]]</f>
        <v>0.37994444444444442</v>
      </c>
      <c r="N58">
        <f>6-ROUNDUP(_xlfn.RANK.EQ(DATA_JULIO_2025[[#This Row],[AL_AC]],DATA_JULIO_2025[AL_AC],0)/(COUNTA(DATA_JULIO_2025[AL_AC])/5),0)</f>
        <v>2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5">
        <v>44993</v>
      </c>
      <c r="J59" t="s">
        <v>501</v>
      </c>
      <c r="L59" s="55"/>
      <c r="M59" s="1">
        <f>DATA_JULIO_2025[[#This Row],[RECUPERO]]/DATA_JULIO_2025[[#This Row],[META]]</f>
        <v>2.4996923076923077</v>
      </c>
      <c r="N59">
        <f>6-ROUNDUP(_xlfn.RANK.EQ(DATA_JULIO_2025[[#This Row],[AL_AC]],DATA_JULIO_2025[AL_AC],0)/(COUNTA(DATA_JULIO_2025[AL_AC])/5),0)</f>
        <v>5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5">
        <v>44748</v>
      </c>
      <c r="J60" t="s">
        <v>501</v>
      </c>
      <c r="L60" s="55"/>
      <c r="M60" s="1">
        <f>DATA_JULIO_2025[[#This Row],[RECUPERO]]/DATA_JULIO_2025[[#This Row],[META]]</f>
        <v>0.43807692307692309</v>
      </c>
      <c r="N60">
        <f>6-ROUNDUP(_xlfn.RANK.EQ(DATA_JULIO_2025[[#This Row],[AL_AC]],DATA_JULIO_2025[AL_AC],0)/(COUNTA(DATA_JULIO_2025[AL_AC])/5),0)</f>
        <v>2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5">
        <v>45727</v>
      </c>
      <c r="J61" t="s">
        <v>501</v>
      </c>
      <c r="L61" s="55"/>
      <c r="M61" s="1">
        <f>DATA_JULIO_2025[[#This Row],[RECUPERO]]/DATA_JULIO_2025[[#This Row],[META]]</f>
        <v>0.35909677419354841</v>
      </c>
      <c r="N61">
        <f>6-ROUNDUP(_xlfn.RANK.EQ(DATA_JULIO_2025[[#This Row],[AL_AC]],DATA_JULIO_2025[AL_AC],0)/(COUNTA(DATA_JULIO_2025[AL_AC])/5),0)</f>
        <v>1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5">
        <v>44470</v>
      </c>
      <c r="J62" t="s">
        <v>501</v>
      </c>
      <c r="L62" s="55"/>
      <c r="M62" s="1">
        <f>DATA_JULIO_2025[[#This Row],[RECUPERO]]/DATA_JULIO_2025[[#This Row],[META]]</f>
        <v>0.71161538461538465</v>
      </c>
      <c r="N62">
        <f>6-ROUNDUP(_xlfn.RANK.EQ(DATA_JULIO_2025[[#This Row],[AL_AC]],DATA_JULIO_2025[AL_AC],0)/(COUNTA(DATA_JULIO_2025[AL_AC])/5),0)</f>
        <v>4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5">
        <v>45142</v>
      </c>
      <c r="J63" t="s">
        <v>501</v>
      </c>
      <c r="L63" s="55"/>
      <c r="M63" s="1">
        <f>DATA_JULIO_2025[[#This Row],[RECUPERO]]/DATA_JULIO_2025[[#This Row],[META]]</f>
        <v>0.57096774193548383</v>
      </c>
      <c r="N63">
        <f>6-ROUNDUP(_xlfn.RANK.EQ(DATA_JULIO_2025[[#This Row],[AL_AC]],DATA_JULIO_2025[AL_AC],0)/(COUNTA(DATA_JULIO_2025[AL_AC])/5),0)</f>
        <v>3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5">
        <v>45506</v>
      </c>
      <c r="J64" t="s">
        <v>501</v>
      </c>
      <c r="L64" s="55"/>
      <c r="M64" s="1">
        <f>DATA_JULIO_2025[[#This Row],[RECUPERO]]/DATA_JULIO_2025[[#This Row],[META]]</f>
        <v>0.84044444444444444</v>
      </c>
      <c r="N64">
        <f>6-ROUNDUP(_xlfn.RANK.EQ(DATA_JULIO_2025[[#This Row],[AL_AC]],DATA_JULIO_2025[AL_AC],0)/(COUNTA(DATA_JULIO_2025[AL_AC])/5),0)</f>
        <v>4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5">
        <v>45804</v>
      </c>
      <c r="J65" t="s">
        <v>501</v>
      </c>
      <c r="L65" s="55"/>
      <c r="M65" s="1">
        <f>DATA_JULIO_2025[[#This Row],[RECUPERO]]/DATA_JULIO_2025[[#This Row],[META]]</f>
        <v>0.69242307692307692</v>
      </c>
      <c r="N65">
        <f>6-ROUNDUP(_xlfn.RANK.EQ(DATA_JULIO_2025[[#This Row],[AL_AC]],DATA_JULIO_2025[AL_AC],0)/(COUNTA(DATA_JULIO_2025[AL_AC])/5),0)</f>
        <v>3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5">
        <v>45304</v>
      </c>
      <c r="J66" t="s">
        <v>501</v>
      </c>
      <c r="L66" s="55"/>
      <c r="M66" s="1">
        <f>DATA_JULIO_2025[[#This Row],[RECUPERO]]/DATA_JULIO_2025[[#This Row],[META]]</f>
        <v>1.4679707692307693</v>
      </c>
      <c r="N66">
        <f>6-ROUNDUP(_xlfn.RANK.EQ(DATA_JULIO_2025[[#This Row],[AL_AC]],DATA_JULIO_2025[AL_AC],0)/(COUNTA(DATA_JULIO_2025[AL_AC])/5),0)</f>
        <v>5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5">
        <v>44748</v>
      </c>
      <c r="J67" t="s">
        <v>501</v>
      </c>
      <c r="L67" s="55"/>
      <c r="M67" s="1">
        <f>DATA_JULIO_2025[[#This Row],[RECUPERO]]/DATA_JULIO_2025[[#This Row],[META]]</f>
        <v>0.41625806451612901</v>
      </c>
      <c r="N67">
        <f>6-ROUNDUP(_xlfn.RANK.EQ(DATA_JULIO_2025[[#This Row],[AL_AC]],DATA_JULIO_2025[AL_AC],0)/(COUNTA(DATA_JULIO_2025[AL_AC])/5),0)</f>
        <v>2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5">
        <v>44937</v>
      </c>
      <c r="J68" t="s">
        <v>501</v>
      </c>
      <c r="L68" s="55"/>
      <c r="M68" s="1">
        <f>DATA_JULIO_2025[[#This Row],[RECUPERO]]/DATA_JULIO_2025[[#This Row],[META]]</f>
        <v>1.0028846153846154</v>
      </c>
      <c r="N68">
        <f>6-ROUNDUP(_xlfn.RANK.EQ(DATA_JULIO_2025[[#This Row],[AL_AC]],DATA_JULIO_2025[AL_AC],0)/(COUNTA(DATA_JULIO_2025[AL_AC])/5),0)</f>
        <v>4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5">
        <v>45399</v>
      </c>
      <c r="J69" t="s">
        <v>501</v>
      </c>
      <c r="L69" s="55"/>
      <c r="M69" s="1">
        <f>DATA_JULIO_2025[[#This Row],[RECUPERO]]/DATA_JULIO_2025[[#This Row],[META]]</f>
        <v>0.94044615384615382</v>
      </c>
      <c r="N69">
        <f>6-ROUNDUP(_xlfn.RANK.EQ(DATA_JULIO_2025[[#This Row],[AL_AC]],DATA_JULIO_2025[AL_AC],0)/(COUNTA(DATA_JULIO_2025[AL_AC])/5),0)</f>
        <v>4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5">
        <v>45800</v>
      </c>
      <c r="J70" t="s">
        <v>501</v>
      </c>
      <c r="L70" s="55"/>
      <c r="M70" s="1">
        <f>DATA_JULIO_2025[[#This Row],[RECUPERO]]/DATA_JULIO_2025[[#This Row],[META]]</f>
        <v>0.54594444444444445</v>
      </c>
      <c r="N70">
        <f>6-ROUNDUP(_xlfn.RANK.EQ(DATA_JULIO_2025[[#This Row],[AL_AC]],DATA_JULIO_2025[AL_AC],0)/(COUNTA(DATA_JULIO_2025[AL_AC])/5),0)</f>
        <v>3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5">
        <v>45793</v>
      </c>
      <c r="J71" t="s">
        <v>501</v>
      </c>
      <c r="L71" s="55"/>
      <c r="M71" s="1">
        <f>DATA_JULIO_2025[[#This Row],[RECUPERO]]/DATA_JULIO_2025[[#This Row],[META]]</f>
        <v>0.68861538461538463</v>
      </c>
      <c r="N71">
        <f>6-ROUNDUP(_xlfn.RANK.EQ(DATA_JULIO_2025[[#This Row],[AL_AC]],DATA_JULIO_2025[AL_AC],0)/(COUNTA(DATA_JULIO_2025[AL_AC])/5),0)</f>
        <v>3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5">
        <v>45344</v>
      </c>
      <c r="J72" t="s">
        <v>501</v>
      </c>
      <c r="L72" s="55"/>
      <c r="M72" s="1">
        <f>DATA_JULIO_2025[[#This Row],[RECUPERO]]/DATA_JULIO_2025[[#This Row],[META]]</f>
        <v>0.28064516129032258</v>
      </c>
      <c r="N72">
        <f>6-ROUNDUP(_xlfn.RANK.EQ(DATA_JULIO_2025[[#This Row],[AL_AC]],DATA_JULIO_2025[AL_AC],0)/(COUNTA(DATA_JULIO_2025[AL_AC])/5),0)</f>
        <v>1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5">
        <v>38525</v>
      </c>
      <c r="J73" t="s">
        <v>501</v>
      </c>
      <c r="L73" s="55"/>
      <c r="M73" s="1">
        <f>DATA_JULIO_2025[[#This Row],[RECUPERO]]/DATA_JULIO_2025[[#This Row],[META]]</f>
        <v>0.50240740740740741</v>
      </c>
      <c r="N73">
        <f>6-ROUNDUP(_xlfn.RANK.EQ(DATA_JULIO_2025[[#This Row],[AL_AC]],DATA_JULIO_2025[AL_AC],0)/(COUNTA(DATA_JULIO_2025[AL_AC])/5),0)</f>
        <v>2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5">
        <v>45853</v>
      </c>
      <c r="J74" t="s">
        <v>501</v>
      </c>
      <c r="L74" s="55"/>
      <c r="M74" s="1">
        <f>DATA_JULIO_2025[[#This Row],[RECUPERO]]/DATA_JULIO_2025[[#This Row],[META]]</f>
        <v>0.23148387096774192</v>
      </c>
      <c r="N74">
        <f>6-ROUNDUP(_xlfn.RANK.EQ(DATA_JULIO_2025[[#This Row],[AL_AC]],DATA_JULIO_2025[AL_AC],0)/(COUNTA(DATA_JULIO_2025[AL_AC])/5),0)</f>
        <v>1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5">
        <v>45145</v>
      </c>
      <c r="J75" t="s">
        <v>501</v>
      </c>
      <c r="L75" s="55"/>
      <c r="M75" s="1">
        <f>DATA_JULIO_2025[[#This Row],[RECUPERO]]/DATA_JULIO_2025[[#This Row],[META]]</f>
        <v>0.22816666666666666</v>
      </c>
      <c r="N75">
        <f>6-ROUNDUP(_xlfn.RANK.EQ(DATA_JULIO_2025[[#This Row],[AL_AC]],DATA_JULIO_2025[AL_AC],0)/(COUNTA(DATA_JULIO_2025[AL_AC])/5),0)</f>
        <v>1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5">
        <v>44840</v>
      </c>
      <c r="J76" t="s">
        <v>501</v>
      </c>
      <c r="L76" s="55"/>
      <c r="M76" s="1">
        <f>DATA_JULIO_2025[[#This Row],[RECUPERO]]/DATA_JULIO_2025[[#This Row],[META]]</f>
        <v>2.1010089230769231</v>
      </c>
      <c r="N76">
        <f>6-ROUNDUP(_xlfn.RANK.EQ(DATA_JULIO_2025[[#This Row],[AL_AC]],DATA_JULIO_2025[AL_AC],0)/(COUNTA(DATA_JULIO_2025[AL_AC])/5),0)</f>
        <v>5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5">
        <v>42814</v>
      </c>
      <c r="J77" t="s">
        <v>501</v>
      </c>
      <c r="L77" s="55"/>
      <c r="M77" s="1">
        <f>DATA_JULIO_2025[[#This Row],[RECUPERO]]/DATA_JULIO_2025[[#This Row],[META]]</f>
        <v>0.54141935483870973</v>
      </c>
      <c r="N77">
        <f>6-ROUNDUP(_xlfn.RANK.EQ(DATA_JULIO_2025[[#This Row],[AL_AC]],DATA_JULIO_2025[AL_AC],0)/(COUNTA(DATA_JULIO_2025[AL_AC])/5),0)</f>
        <v>3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5">
        <v>45523</v>
      </c>
      <c r="J78" t="s">
        <v>501</v>
      </c>
      <c r="L78" s="55"/>
      <c r="M78" s="1">
        <f>DATA_JULIO_2025[[#This Row],[RECUPERO]]/DATA_JULIO_2025[[#This Row],[META]]</f>
        <v>0.25064615384615385</v>
      </c>
      <c r="N78">
        <f>6-ROUNDUP(_xlfn.RANK.EQ(DATA_JULIO_2025[[#This Row],[AL_AC]],DATA_JULIO_2025[AL_AC],0)/(COUNTA(DATA_JULIO_2025[AL_AC])/5),0)</f>
        <v>1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5">
        <v>45727</v>
      </c>
      <c r="J79" t="s">
        <v>501</v>
      </c>
      <c r="L79" s="55"/>
      <c r="M79" s="1">
        <f>DATA_JULIO_2025[[#This Row],[RECUPERO]]/DATA_JULIO_2025[[#This Row],[META]]</f>
        <v>0.80909677419354842</v>
      </c>
      <c r="N79">
        <f>6-ROUNDUP(_xlfn.RANK.EQ(DATA_JULIO_2025[[#This Row],[AL_AC]],DATA_JULIO_2025[AL_AC],0)/(COUNTA(DATA_JULIO_2025[AL_AC])/5),0)</f>
        <v>4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5">
        <v>45772</v>
      </c>
      <c r="J80" t="s">
        <v>501</v>
      </c>
      <c r="L80" s="55"/>
      <c r="M80" s="1">
        <f>DATA_JULIO_2025[[#This Row],[RECUPERO]]/DATA_JULIO_2025[[#This Row],[META]]</f>
        <v>1.421741935483871</v>
      </c>
      <c r="N80">
        <f>6-ROUNDUP(_xlfn.RANK.EQ(DATA_JULIO_2025[[#This Row],[AL_AC]],DATA_JULIO_2025[AL_AC],0)/(COUNTA(DATA_JULIO_2025[AL_AC])/5),0)</f>
        <v>5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5">
        <v>45674</v>
      </c>
      <c r="J81" t="s">
        <v>501</v>
      </c>
      <c r="L81" s="55"/>
      <c r="M81" s="1">
        <f>DATA_JULIO_2025[[#This Row],[RECUPERO]]/DATA_JULIO_2025[[#This Row],[META]]</f>
        <v>0.15901851851851853</v>
      </c>
      <c r="N81">
        <f>6-ROUNDUP(_xlfn.RANK.EQ(DATA_JULIO_2025[[#This Row],[AL_AC]],DATA_JULIO_2025[AL_AC],0)/(COUNTA(DATA_JULIO_2025[AL_AC])/5),0)</f>
        <v>1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5">
        <v>45819</v>
      </c>
      <c r="J82" t="s">
        <v>501</v>
      </c>
      <c r="L82" s="55"/>
      <c r="M82" s="1">
        <f>DATA_JULIO_2025[[#This Row],[RECUPERO]]/DATA_JULIO_2025[[#This Row],[META]]</f>
        <v>0.85</v>
      </c>
      <c r="N82">
        <f>6-ROUNDUP(_xlfn.RANK.EQ(DATA_JULIO_2025[[#This Row],[AL_AC]],DATA_JULIO_2025[AL_AC],0)/(COUNTA(DATA_JULIO_2025[AL_AC])/5),0)</f>
        <v>4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5">
        <v>45818</v>
      </c>
      <c r="J83" t="s">
        <v>501</v>
      </c>
      <c r="L83" s="55"/>
      <c r="M83" s="1">
        <f>DATA_JULIO_2025[[#This Row],[RECUPERO]]/DATA_JULIO_2025[[#This Row],[META]]</f>
        <v>0.13592307692307692</v>
      </c>
      <c r="N83">
        <f>6-ROUNDUP(_xlfn.RANK.EQ(DATA_JULIO_2025[[#This Row],[AL_AC]],DATA_JULIO_2025[AL_AC],0)/(COUNTA(DATA_JULIO_2025[AL_AC])/5),0)</f>
        <v>1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5">
        <v>45798</v>
      </c>
      <c r="J84" t="s">
        <v>501</v>
      </c>
      <c r="L84" s="55"/>
      <c r="M84" s="1">
        <f>DATA_JULIO_2025[[#This Row],[RECUPERO]]/DATA_JULIO_2025[[#This Row],[META]]</f>
        <v>2.1562692307692308</v>
      </c>
      <c r="N84">
        <f>6-ROUNDUP(_xlfn.RANK.EQ(DATA_JULIO_2025[[#This Row],[AL_AC]],DATA_JULIO_2025[AL_AC],0)/(COUNTA(DATA_JULIO_2025[AL_AC])/5),0)</f>
        <v>5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5">
        <v>45862</v>
      </c>
      <c r="J85" t="s">
        <v>501</v>
      </c>
      <c r="L85" s="55"/>
      <c r="M85" s="1">
        <f>DATA_JULIO_2025[[#This Row],[RECUPERO]]/DATA_JULIO_2025[[#This Row],[META]]</f>
        <v>0.7699677419354839</v>
      </c>
      <c r="N85">
        <f>6-ROUNDUP(_xlfn.RANK.EQ(DATA_JULIO_2025[[#This Row],[AL_AC]],DATA_JULIO_2025[AL_AC],0)/(COUNTA(DATA_JULIO_2025[AL_AC])/5),0)</f>
        <v>4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>
        <f>6-ROUNDUP(_xlfn.RANK.EQ(DATA_JULIO_2025[[#This Row],[AL_AC]],DATA_JULIO_2025[AL_AC],0)/(COUNTA(DATA_JULIO_2025[AL_AC])/5),0)</f>
        <v>4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>
        <f>6-ROUNDUP(_xlfn.RANK.EQ(DATA_JULIO_2025[[#This Row],[AL_AC]],DATA_JULIO_2025[AL_AC],0)/(COUNTA(DATA_JULIO_2025[AL_AC])/5),0)</f>
        <v>5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>
        <f>6-ROUNDUP(_xlfn.RANK.EQ(DATA_JULIO_2025[[#This Row],[AL_AC]],DATA_JULIO_2025[AL_AC],0)/(COUNTA(DATA_JULIO_2025[AL_AC])/5),0)</f>
        <v>2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>
        <f>6-ROUNDUP(_xlfn.RANK.EQ(DATA_JULIO_2025[[#This Row],[AL_AC]],DATA_JULIO_2025[AL_AC],0)/(COUNTA(DATA_JULIO_2025[AL_AC])/5),0)</f>
        <v>3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5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69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tr">
        <f>D1_AGOSTO_2025[[#This Row],[SUPER2]]</f>
        <v>LEONOR</v>
      </c>
      <c r="B3" s="65" t="s">
        <v>74</v>
      </c>
      <c r="C3" s="66"/>
      <c r="D3" s="66"/>
      <c r="E3" s="66" t="s">
        <v>7</v>
      </c>
      <c r="F3" s="65" t="s">
        <v>74</v>
      </c>
      <c r="G3" s="65"/>
      <c r="H3" s="65" t="s">
        <v>395</v>
      </c>
      <c r="I3" s="67">
        <v>44470</v>
      </c>
      <c r="J3" s="67" t="s">
        <v>500</v>
      </c>
      <c r="L3" s="55"/>
      <c r="M3" s="33">
        <v>2025</v>
      </c>
      <c r="N3" s="33" t="s">
        <v>146</v>
      </c>
      <c r="O3" s="33">
        <v>20</v>
      </c>
    </row>
    <row r="4" spans="1:93" x14ac:dyDescent="0.25">
      <c r="A4" s="66" t="str">
        <f>D1_AGOSTO_2025[[#This Row],[SUPER2]]</f>
        <v>MELINA</v>
      </c>
      <c r="B4" s="65" t="s">
        <v>75</v>
      </c>
      <c r="C4" s="66"/>
      <c r="D4" s="66"/>
      <c r="E4" s="66" t="s">
        <v>4</v>
      </c>
      <c r="F4" s="65" t="s">
        <v>75</v>
      </c>
      <c r="G4" s="65"/>
      <c r="H4" s="65" t="s">
        <v>428</v>
      </c>
      <c r="I4" s="67">
        <v>44714</v>
      </c>
      <c r="J4" s="67" t="s">
        <v>500</v>
      </c>
      <c r="L4" s="55"/>
    </row>
    <row r="5" spans="1:93" x14ac:dyDescent="0.25">
      <c r="A5" s="66" t="str">
        <f>D1_AGOSTO_2025[[#This Row],[SUPER2]]</f>
        <v>JOHAN</v>
      </c>
      <c r="B5" s="65" t="s">
        <v>76</v>
      </c>
      <c r="C5" s="66"/>
      <c r="D5" s="66"/>
      <c r="E5" s="66" t="s">
        <v>125</v>
      </c>
      <c r="F5" s="65" t="s">
        <v>76</v>
      </c>
      <c r="G5" s="65"/>
      <c r="H5" s="65" t="s">
        <v>408</v>
      </c>
      <c r="I5" s="67">
        <v>44817</v>
      </c>
      <c r="J5" s="67" t="s">
        <v>500</v>
      </c>
      <c r="L5" s="55"/>
    </row>
    <row r="6" spans="1:93" x14ac:dyDescent="0.25">
      <c r="A6" s="66" t="str">
        <f>D1_AGOSTO_2025[[#This Row],[SUPER2]]</f>
        <v>LUIS</v>
      </c>
      <c r="B6" s="65" t="s">
        <v>77</v>
      </c>
      <c r="C6" s="66"/>
      <c r="D6" s="66"/>
      <c r="E6" s="66" t="s">
        <v>9</v>
      </c>
      <c r="F6" s="65" t="s">
        <v>77</v>
      </c>
      <c r="G6" s="65"/>
      <c r="H6" s="65" t="s">
        <v>393</v>
      </c>
      <c r="I6" s="67">
        <v>44838</v>
      </c>
      <c r="J6" s="67" t="s">
        <v>500</v>
      </c>
      <c r="L6" s="55"/>
    </row>
    <row r="7" spans="1:93" x14ac:dyDescent="0.25">
      <c r="A7" s="66" t="str">
        <f>D1_AGOSTO_2025[[#This Row],[SUPER2]]</f>
        <v>KENNETH</v>
      </c>
      <c r="B7" s="65" t="s">
        <v>78</v>
      </c>
      <c r="C7" s="66"/>
      <c r="D7" s="66"/>
      <c r="E7" s="66" t="s">
        <v>6</v>
      </c>
      <c r="F7" s="65" t="s">
        <v>78</v>
      </c>
      <c r="G7" s="65"/>
      <c r="H7" s="65" t="s">
        <v>397</v>
      </c>
      <c r="I7" s="67">
        <v>44943</v>
      </c>
      <c r="J7" s="67" t="s">
        <v>500</v>
      </c>
      <c r="L7" s="55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6" t="str">
        <f>D1_AGOSTO_2025[[#This Row],[SUPER2]]</f>
        <v>JORDAN</v>
      </c>
      <c r="B8" s="65" t="s">
        <v>79</v>
      </c>
      <c r="C8" s="66"/>
      <c r="D8" s="66"/>
      <c r="E8" s="66" t="s">
        <v>5</v>
      </c>
      <c r="F8" s="65" t="s">
        <v>79</v>
      </c>
      <c r="G8" s="65"/>
      <c r="H8" s="65" t="s">
        <v>453</v>
      </c>
      <c r="I8" s="67">
        <v>45145</v>
      </c>
      <c r="J8" s="67" t="s">
        <v>500</v>
      </c>
      <c r="L8" s="55"/>
      <c r="M8" s="41" t="s">
        <v>87</v>
      </c>
      <c r="N8" s="42" t="s">
        <v>1137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66" t="str">
        <f>D1_AGOSTO_2025[[#This Row],[SUPER2]]</f>
        <v>MELINA</v>
      </c>
      <c r="B9" s="65" t="s">
        <v>80</v>
      </c>
      <c r="C9" s="66"/>
      <c r="D9" s="66"/>
      <c r="E9" s="66" t="s">
        <v>4</v>
      </c>
      <c r="F9" s="65" t="s">
        <v>80</v>
      </c>
      <c r="G9" s="65"/>
      <c r="H9" s="65" t="s">
        <v>433</v>
      </c>
      <c r="I9" s="67">
        <v>45281</v>
      </c>
      <c r="J9" s="67" t="s">
        <v>500</v>
      </c>
      <c r="L9" s="55"/>
      <c r="M9" s="1">
        <f>DATA_AGOSTO_2025[[#This Row],[RECUPERO]]/DATA_AGOSTO_2025[[#This Row],[META]]</f>
        <v>0.64258064516129032</v>
      </c>
      <c r="N9">
        <f>6-ROUNDUP(_xlfn.RANK.EQ(DATA_AGOSTO_2025[[#This Row],[AL_AC]],DATA_AGOSTO_2025[AL_AC],0)/(COUNTA(DATA_AGOSTO_2025[AL_AC])/5),0)</f>
        <v>4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6" t="str">
        <f>D1_AGOSTO_2025[[#This Row],[SUPER2]]</f>
        <v>BRYAN</v>
      </c>
      <c r="B10" s="65" t="s">
        <v>81</v>
      </c>
      <c r="C10" s="66"/>
      <c r="D10" s="66"/>
      <c r="E10" s="66" t="s">
        <v>8</v>
      </c>
      <c r="F10" s="65" t="s">
        <v>81</v>
      </c>
      <c r="G10" s="65"/>
      <c r="H10" s="65" t="s">
        <v>425</v>
      </c>
      <c r="I10" s="67">
        <v>45511</v>
      </c>
      <c r="J10" s="67" t="s">
        <v>500</v>
      </c>
      <c r="L10" s="55"/>
      <c r="M10" s="1">
        <f>DATA_AGOSTO_2025[[#This Row],[RECUPERO]]/DATA_AGOSTO_2025[[#This Row],[META]]</f>
        <v>0.37806451612903225</v>
      </c>
      <c r="N10">
        <f>6-ROUNDUP(_xlfn.RANK.EQ(DATA_AGOSTO_2025[[#This Row],[AL_AC]],DATA_AGOSTO_2025[AL_AC],0)/(COUNTA(DATA_AGOSTO_2025[AL_AC])/5),0)</f>
        <v>2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5">
        <v>44111</v>
      </c>
      <c r="J11" t="s">
        <v>501</v>
      </c>
      <c r="L11" s="55"/>
      <c r="M11" s="1">
        <f>DATA_AGOSTO_2025[[#This Row],[RECUPERO]]/DATA_AGOSTO_2025[[#This Row],[META]]</f>
        <v>0.71472222222222226</v>
      </c>
      <c r="N11">
        <f>6-ROUNDUP(_xlfn.RANK.EQ(DATA_AGOSTO_2025[[#This Row],[AL_AC]],DATA_AGOSTO_2025[AL_AC],0)/(COUNTA(DATA_AGOSTO_2025[AL_AC])/5),0)</f>
        <v>4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5">
        <v>45334</v>
      </c>
      <c r="J12" t="s">
        <v>501</v>
      </c>
      <c r="L12" s="55"/>
      <c r="M12" s="1">
        <f>DATA_AGOSTO_2025[[#This Row],[RECUPERO]]/DATA_AGOSTO_2025[[#This Row],[META]]</f>
        <v>0.35775625</v>
      </c>
      <c r="N12">
        <f>6-ROUNDUP(_xlfn.RANK.EQ(DATA_AGOSTO_2025[[#This Row],[AL_AC]],DATA_AGOSTO_2025[AL_AC],0)/(COUNTA(DATA_AGOSTO_2025[AL_AC])/5),0)</f>
        <v>2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5">
        <v>45299</v>
      </c>
      <c r="J13" t="s">
        <v>501</v>
      </c>
      <c r="L13" s="55"/>
      <c r="M13" s="1">
        <f>DATA_AGOSTO_2025[[#This Row],[RECUPERO]]/DATA_AGOSTO_2025[[#This Row],[META]]</f>
        <v>1.0126402777777779</v>
      </c>
      <c r="N13">
        <f>6-ROUNDUP(_xlfn.RANK.EQ(DATA_AGOSTO_2025[[#This Row],[AL_AC]],DATA_AGOSTO_2025[AL_AC],0)/(COUNTA(DATA_AGOSTO_2025[AL_AC])/5),0)</f>
        <v>5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5">
        <v>44259</v>
      </c>
      <c r="J14" t="s">
        <v>501</v>
      </c>
      <c r="L14" s="55"/>
      <c r="M14" s="1">
        <f>DATA_AGOSTO_2025[[#This Row],[RECUPERO]]/DATA_AGOSTO_2025[[#This Row],[META]]</f>
        <v>0.10811111111111112</v>
      </c>
      <c r="N14">
        <f>6-ROUNDUP(_xlfn.RANK.EQ(DATA_AGOSTO_2025[[#This Row],[AL_AC]],DATA_AGOSTO_2025[AL_AC],0)/(COUNTA(DATA_AGOSTO_2025[AL_AC])/5),0)</f>
        <v>1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5">
        <v>44820</v>
      </c>
      <c r="J15" t="s">
        <v>501</v>
      </c>
      <c r="L15" s="55"/>
      <c r="M15" s="1">
        <f>DATA_AGOSTO_2025[[#This Row],[RECUPERO]]/DATA_AGOSTO_2025[[#This Row],[META]]</f>
        <v>0.1125</v>
      </c>
      <c r="N15">
        <f>6-ROUNDUP(_xlfn.RANK.EQ(DATA_AGOSTO_2025[[#This Row],[AL_AC]],DATA_AGOSTO_2025[AL_AC],0)/(COUNTA(DATA_AGOSTO_2025[AL_AC])/5),0)</f>
        <v>1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5">
        <v>44687</v>
      </c>
      <c r="J16" t="s">
        <v>501</v>
      </c>
      <c r="L16" s="55"/>
      <c r="M16" s="1">
        <f>DATA_AGOSTO_2025[[#This Row],[RECUPERO]]/DATA_AGOSTO_2025[[#This Row],[META]]</f>
        <v>0.67654629629629626</v>
      </c>
      <c r="N16">
        <f>6-ROUNDUP(_xlfn.RANK.EQ(DATA_AGOSTO_2025[[#This Row],[AL_AC]],DATA_AGOSTO_2025[AL_AC],0)/(COUNTA(DATA_AGOSTO_2025[AL_AC])/5),0)</f>
        <v>4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5">
        <v>45675</v>
      </c>
      <c r="J17" t="s">
        <v>501</v>
      </c>
      <c r="L17" s="55"/>
      <c r="M17" s="1">
        <f>DATA_AGOSTO_2025[[#This Row],[RECUPERO]]/DATA_AGOSTO_2025[[#This Row],[META]]</f>
        <v>0.46387037037037038</v>
      </c>
      <c r="N17">
        <f>6-ROUNDUP(_xlfn.RANK.EQ(DATA_AGOSTO_2025[[#This Row],[AL_AC]],DATA_AGOSTO_2025[AL_AC],0)/(COUNTA(DATA_AGOSTO_2025[AL_AC])/5),0)</f>
        <v>3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5">
        <v>45845</v>
      </c>
      <c r="J18" t="s">
        <v>501</v>
      </c>
      <c r="L18" s="55"/>
      <c r="M18" s="1">
        <f>DATA_AGOSTO_2025[[#This Row],[RECUPERO]]/DATA_AGOSTO_2025[[#This Row],[META]]</f>
        <v>0.15362148148148147</v>
      </c>
      <c r="N18">
        <f>6-ROUNDUP(_xlfn.RANK.EQ(DATA_AGOSTO_2025[[#This Row],[AL_AC]],DATA_AGOSTO_2025[AL_AC],0)/(COUNTA(DATA_AGOSTO_2025[AL_AC])/5),0)</f>
        <v>1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5">
        <v>45399</v>
      </c>
      <c r="J19" t="s">
        <v>501</v>
      </c>
      <c r="L19" s="55"/>
      <c r="M19" s="1">
        <f>DATA_AGOSTO_2025[[#This Row],[RECUPERO]]/DATA_AGOSTO_2025[[#This Row],[META]]</f>
        <v>3.2258064516129031E-2</v>
      </c>
      <c r="N19">
        <f>6-ROUNDUP(_xlfn.RANK.EQ(DATA_AGOSTO_2025[[#This Row],[AL_AC]],DATA_AGOSTO_2025[AL_AC],0)/(COUNTA(DATA_AGOSTO_2025[AL_AC])/5),0)</f>
        <v>1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5">
        <v>45875</v>
      </c>
      <c r="J20" t="s">
        <v>501</v>
      </c>
      <c r="L20" s="55"/>
      <c r="M20" s="1">
        <f>DATA_AGOSTO_2025[[#This Row],[RECUPERO]]/DATA_AGOSTO_2025[[#This Row],[META]]</f>
        <v>0.50464516129032255</v>
      </c>
      <c r="N20">
        <f>6-ROUNDUP(_xlfn.RANK.EQ(DATA_AGOSTO_2025[[#This Row],[AL_AC]],DATA_AGOSTO_2025[AL_AC],0)/(COUNTA(DATA_AGOSTO_2025[AL_AC])/5),0)</f>
        <v>3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5">
        <v>45348</v>
      </c>
      <c r="J21" t="s">
        <v>501</v>
      </c>
      <c r="L21" s="55"/>
      <c r="M21" s="1">
        <f>DATA_AGOSTO_2025[[#This Row],[RECUPERO]]/DATA_AGOSTO_2025[[#This Row],[META]]</f>
        <v>0.449994375</v>
      </c>
      <c r="N21">
        <f>6-ROUNDUP(_xlfn.RANK.EQ(DATA_AGOSTO_2025[[#This Row],[AL_AC]],DATA_AGOSTO_2025[AL_AC],0)/(COUNTA(DATA_AGOSTO_2025[AL_AC])/5),0)</f>
        <v>3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5">
        <v>45590</v>
      </c>
      <c r="J22" t="s">
        <v>501</v>
      </c>
      <c r="L22" s="55"/>
      <c r="M22" s="1">
        <f>DATA_AGOSTO_2025[[#This Row],[RECUPERO]]/DATA_AGOSTO_2025[[#This Row],[META]]</f>
        <v>0.73243749999999996</v>
      </c>
      <c r="N22">
        <f>6-ROUNDUP(_xlfn.RANK.EQ(DATA_AGOSTO_2025[[#This Row],[AL_AC]],DATA_AGOSTO_2025[AL_AC],0)/(COUNTA(DATA_AGOSTO_2025[AL_AC])/5),0)</f>
        <v>5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5">
        <v>45323</v>
      </c>
      <c r="J23" t="s">
        <v>501</v>
      </c>
      <c r="L23" s="55"/>
      <c r="M23" s="1">
        <f>DATA_AGOSTO_2025[[#This Row],[RECUPERO]]/DATA_AGOSTO_2025[[#This Row],[META]]</f>
        <v>0.69958333333333333</v>
      </c>
      <c r="N23">
        <f>6-ROUNDUP(_xlfn.RANK.EQ(DATA_AGOSTO_2025[[#This Row],[AL_AC]],DATA_AGOSTO_2025[AL_AC],0)/(COUNTA(DATA_AGOSTO_2025[AL_AC])/5),0)</f>
        <v>4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5">
        <v>45334</v>
      </c>
      <c r="J24" t="s">
        <v>501</v>
      </c>
      <c r="L24" s="55"/>
      <c r="M24" s="1">
        <f>DATA_AGOSTO_2025[[#This Row],[RECUPERO]]/DATA_AGOSTO_2025[[#This Row],[META]]</f>
        <v>8.1125000000000003E-2</v>
      </c>
      <c r="N24">
        <f>6-ROUNDUP(_xlfn.RANK.EQ(DATA_AGOSTO_2025[[#This Row],[AL_AC]],DATA_AGOSTO_2025[AL_AC],0)/(COUNTA(DATA_AGOSTO_2025[AL_AC])/5),0)</f>
        <v>1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5">
        <v>43035</v>
      </c>
      <c r="J25" t="s">
        <v>501</v>
      </c>
      <c r="L25" s="55"/>
      <c r="M25" s="1">
        <f>DATA_AGOSTO_2025[[#This Row],[RECUPERO]]/DATA_AGOSTO_2025[[#This Row],[META]]</f>
        <v>0.56053846153846154</v>
      </c>
      <c r="N25">
        <f>6-ROUNDUP(_xlfn.RANK.EQ(DATA_AGOSTO_2025[[#This Row],[AL_AC]],DATA_AGOSTO_2025[AL_AC],0)/(COUNTA(DATA_AGOSTO_2025[AL_AC])/5),0)</f>
        <v>4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5">
        <v>44909</v>
      </c>
      <c r="J26" t="s">
        <v>501</v>
      </c>
      <c r="L26" s="55"/>
      <c r="M26" s="1">
        <f>DATA_AGOSTO_2025[[#This Row],[RECUPERO]]/DATA_AGOSTO_2025[[#This Row],[META]]</f>
        <v>0.33152777777777775</v>
      </c>
      <c r="N26">
        <f>6-ROUNDUP(_xlfn.RANK.EQ(DATA_AGOSTO_2025[[#This Row],[AL_AC]],DATA_AGOSTO_2025[AL_AC],0)/(COUNTA(DATA_AGOSTO_2025[AL_AC])/5),0)</f>
        <v>2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5">
        <v>45700</v>
      </c>
      <c r="J27" t="s">
        <v>501</v>
      </c>
      <c r="L27" s="55"/>
      <c r="M27" s="1">
        <f>DATA_AGOSTO_2025[[#This Row],[RECUPERO]]/DATA_AGOSTO_2025[[#This Row],[META]]</f>
        <v>0.17964018518518518</v>
      </c>
      <c r="N27">
        <f>6-ROUNDUP(_xlfn.RANK.EQ(DATA_AGOSTO_2025[[#This Row],[AL_AC]],DATA_AGOSTO_2025[AL_AC],0)/(COUNTA(DATA_AGOSTO_2025[AL_AC])/5),0)</f>
        <v>2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5">
        <v>45021</v>
      </c>
      <c r="J28" t="s">
        <v>501</v>
      </c>
      <c r="L28" s="55"/>
      <c r="M28" s="1">
        <f>DATA_AGOSTO_2025[[#This Row],[RECUPERO]]/DATA_AGOSTO_2025[[#This Row],[META]]</f>
        <v>0.80141666666666667</v>
      </c>
      <c r="N28">
        <f>6-ROUNDUP(_xlfn.RANK.EQ(DATA_AGOSTO_2025[[#This Row],[AL_AC]],DATA_AGOSTO_2025[AL_AC],0)/(COUNTA(DATA_AGOSTO_2025[AL_AC])/5),0)</f>
        <v>5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5">
        <v>45316</v>
      </c>
      <c r="J29" t="s">
        <v>501</v>
      </c>
      <c r="L29" s="55"/>
      <c r="M29" s="1">
        <f>DATA_AGOSTO_2025[[#This Row],[RECUPERO]]/DATA_AGOSTO_2025[[#This Row],[META]]</f>
        <v>0.91249999999999998</v>
      </c>
      <c r="N29">
        <f>6-ROUNDUP(_xlfn.RANK.EQ(DATA_AGOSTO_2025[[#This Row],[AL_AC]],DATA_AGOSTO_2025[AL_AC],0)/(COUNTA(DATA_AGOSTO_2025[AL_AC])/5),0)</f>
        <v>5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5">
        <v>44644</v>
      </c>
      <c r="J30" t="s">
        <v>501</v>
      </c>
      <c r="L30" s="55"/>
      <c r="M30" s="1">
        <f>DATA_AGOSTO_2025[[#This Row],[RECUPERO]]/DATA_AGOSTO_2025[[#This Row],[META]]</f>
        <v>0.44516129032258067</v>
      </c>
      <c r="N30">
        <f>6-ROUNDUP(_xlfn.RANK.EQ(DATA_AGOSTO_2025[[#This Row],[AL_AC]],DATA_AGOSTO_2025[AL_AC],0)/(COUNTA(DATA_AGOSTO_2025[AL_AC])/5),0)</f>
        <v>3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5">
        <v>44706</v>
      </c>
      <c r="J31" t="s">
        <v>501</v>
      </c>
      <c r="L31" s="55"/>
      <c r="M31" s="1">
        <f>DATA_AGOSTO_2025[[#This Row],[RECUPERO]]/DATA_AGOSTO_2025[[#This Row],[META]]</f>
        <v>0.62574074074074071</v>
      </c>
      <c r="N31">
        <f>6-ROUNDUP(_xlfn.RANK.EQ(DATA_AGOSTO_2025[[#This Row],[AL_AC]],DATA_AGOSTO_2025[AL_AC],0)/(COUNTA(DATA_AGOSTO_2025[AL_AC])/5),0)</f>
        <v>4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5">
        <v>44888</v>
      </c>
      <c r="J32" t="s">
        <v>501</v>
      </c>
      <c r="L32" s="55"/>
      <c r="M32" s="1">
        <f>DATA_AGOSTO_2025[[#This Row],[RECUPERO]]/DATA_AGOSTO_2025[[#This Row],[META]]</f>
        <v>0.63636249999999994</v>
      </c>
      <c r="N32">
        <f>6-ROUNDUP(_xlfn.RANK.EQ(DATA_AGOSTO_2025[[#This Row],[AL_AC]],DATA_AGOSTO_2025[AL_AC],0)/(COUNTA(DATA_AGOSTO_2025[AL_AC])/5),0)</f>
        <v>4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5">
        <v>45371</v>
      </c>
      <c r="J33" t="s">
        <v>501</v>
      </c>
      <c r="L33" s="55"/>
      <c r="M33" s="1">
        <f>DATA_AGOSTO_2025[[#This Row],[RECUPERO]]/DATA_AGOSTO_2025[[#This Row],[META]]</f>
        <v>0.31546296296296295</v>
      </c>
      <c r="N33">
        <f>6-ROUNDUP(_xlfn.RANK.EQ(DATA_AGOSTO_2025[[#This Row],[AL_AC]],DATA_AGOSTO_2025[AL_AC],0)/(COUNTA(DATA_AGOSTO_2025[AL_AC])/5),0)</f>
        <v>2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5">
        <v>45334</v>
      </c>
      <c r="J34" t="s">
        <v>501</v>
      </c>
      <c r="L34" s="55"/>
      <c r="M34" s="1">
        <f>DATA_AGOSTO_2025[[#This Row],[RECUPERO]]/DATA_AGOSTO_2025[[#This Row],[META]]</f>
        <v>0.65774999999999995</v>
      </c>
      <c r="N34">
        <f>6-ROUNDUP(_xlfn.RANK.EQ(DATA_AGOSTO_2025[[#This Row],[AL_AC]],DATA_AGOSTO_2025[AL_AC],0)/(COUNTA(DATA_AGOSTO_2025[AL_AC])/5),0)</f>
        <v>4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5">
        <v>44811</v>
      </c>
      <c r="J35" t="s">
        <v>501</v>
      </c>
      <c r="L35" s="55"/>
      <c r="M35" s="1">
        <f>DATA_AGOSTO_2025[[#This Row],[RECUPERO]]/DATA_AGOSTO_2025[[#This Row],[META]]</f>
        <v>9.7222222222222224E-2</v>
      </c>
      <c r="N35">
        <f>6-ROUNDUP(_xlfn.RANK.EQ(DATA_AGOSTO_2025[[#This Row],[AL_AC]],DATA_AGOSTO_2025[AL_AC],0)/(COUNTA(DATA_AGOSTO_2025[AL_AC])/5),0)</f>
        <v>1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5">
        <v>44870</v>
      </c>
      <c r="J36" t="s">
        <v>501</v>
      </c>
      <c r="L36" s="55"/>
      <c r="M36" s="1">
        <f>DATA_AGOSTO_2025[[#This Row],[RECUPERO]]/DATA_AGOSTO_2025[[#This Row],[META]]</f>
        <v>0.28472222222222221</v>
      </c>
      <c r="N36">
        <f>6-ROUNDUP(_xlfn.RANK.EQ(DATA_AGOSTO_2025[[#This Row],[AL_AC]],DATA_AGOSTO_2025[AL_AC],0)/(COUNTA(DATA_AGOSTO_2025[AL_AC])/5),0)</f>
        <v>2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5">
        <v>44735</v>
      </c>
      <c r="J37" t="s">
        <v>501</v>
      </c>
      <c r="L37" s="55"/>
      <c r="M37" s="1">
        <f>DATA_AGOSTO_2025[[#This Row],[RECUPERO]]/DATA_AGOSTO_2025[[#This Row],[META]]</f>
        <v>1.0142807692307692</v>
      </c>
      <c r="N37">
        <f>6-ROUNDUP(_xlfn.RANK.EQ(DATA_AGOSTO_2025[[#This Row],[AL_AC]],DATA_AGOSTO_2025[AL_AC],0)/(COUNTA(DATA_AGOSTO_2025[AL_AC])/5),0)</f>
        <v>5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5">
        <v>45882</v>
      </c>
      <c r="J38" t="s">
        <v>501</v>
      </c>
      <c r="L38" s="55"/>
      <c r="M38" s="1">
        <f>DATA_AGOSTO_2025[[#This Row],[RECUPERO]]/DATA_AGOSTO_2025[[#This Row],[META]]</f>
        <v>0.39811111111111114</v>
      </c>
      <c r="N38">
        <f>6-ROUNDUP(_xlfn.RANK.EQ(DATA_AGOSTO_2025[[#This Row],[AL_AC]],DATA_AGOSTO_2025[AL_AC],0)/(COUNTA(DATA_AGOSTO_2025[AL_AC])/5),0)</f>
        <v>3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5">
        <v>45133</v>
      </c>
      <c r="J39" t="s">
        <v>501</v>
      </c>
      <c r="L39" s="55"/>
      <c r="M39" s="1">
        <f>DATA_AGOSTO_2025[[#This Row],[RECUPERO]]/DATA_AGOSTO_2025[[#This Row],[META]]</f>
        <v>0.69581249999999994</v>
      </c>
      <c r="N39">
        <f>6-ROUNDUP(_xlfn.RANK.EQ(DATA_AGOSTO_2025[[#This Row],[AL_AC]],DATA_AGOSTO_2025[AL_AC],0)/(COUNTA(DATA_AGOSTO_2025[AL_AC])/5),0)</f>
        <v>4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5">
        <v>44461</v>
      </c>
      <c r="J40" t="s">
        <v>501</v>
      </c>
      <c r="L40" s="55"/>
      <c r="M40" s="1">
        <f>DATA_AGOSTO_2025[[#This Row],[RECUPERO]]/DATA_AGOSTO_2025[[#This Row],[META]]</f>
        <v>0.39690740740740743</v>
      </c>
      <c r="N40">
        <f>6-ROUNDUP(_xlfn.RANK.EQ(DATA_AGOSTO_2025[[#This Row],[AL_AC]],DATA_AGOSTO_2025[AL_AC],0)/(COUNTA(DATA_AGOSTO_2025[AL_AC])/5),0)</f>
        <v>3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5">
        <v>45457</v>
      </c>
      <c r="J41" t="s">
        <v>501</v>
      </c>
      <c r="L41" s="55"/>
      <c r="M41" s="1">
        <f>DATA_AGOSTO_2025[[#This Row],[RECUPERO]]/DATA_AGOSTO_2025[[#This Row],[META]]</f>
        <v>0.75612500000000005</v>
      </c>
      <c r="N41">
        <f>6-ROUNDUP(_xlfn.RANK.EQ(DATA_AGOSTO_2025[[#This Row],[AL_AC]],DATA_AGOSTO_2025[AL_AC],0)/(COUNTA(DATA_AGOSTO_2025[AL_AC])/5),0)</f>
        <v>5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5">
        <v>44971</v>
      </c>
      <c r="J42" t="s">
        <v>501</v>
      </c>
      <c r="L42" s="55"/>
      <c r="M42" s="1">
        <f>DATA_AGOSTO_2025[[#This Row],[RECUPERO]]/DATA_AGOSTO_2025[[#This Row],[META]]</f>
        <v>3.1E-2</v>
      </c>
      <c r="N42">
        <f>6-ROUNDUP(_xlfn.RANK.EQ(DATA_AGOSTO_2025[[#This Row],[AL_AC]],DATA_AGOSTO_2025[AL_AC],0)/(COUNTA(DATA_AGOSTO_2025[AL_AC])/5),0)</f>
        <v>1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5">
        <v>44811</v>
      </c>
      <c r="J43" t="s">
        <v>501</v>
      </c>
      <c r="L43" s="55"/>
      <c r="M43" s="1">
        <f>DATA_AGOSTO_2025[[#This Row],[RECUPERO]]/DATA_AGOSTO_2025[[#This Row],[META]]</f>
        <v>1.1887222222222222</v>
      </c>
      <c r="N43">
        <f>6-ROUNDUP(_xlfn.RANK.EQ(DATA_AGOSTO_2025[[#This Row],[AL_AC]],DATA_AGOSTO_2025[AL_AC],0)/(COUNTA(DATA_AGOSTO_2025[AL_AC])/5),0)</f>
        <v>5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5">
        <v>45364</v>
      </c>
      <c r="J44" t="s">
        <v>501</v>
      </c>
      <c r="L44" s="55"/>
      <c r="M44" s="1">
        <f>DATA_AGOSTO_2025[[#This Row],[RECUPERO]]/DATA_AGOSTO_2025[[#This Row],[META]]</f>
        <v>0.75306249999999997</v>
      </c>
      <c r="N44">
        <f>6-ROUNDUP(_xlfn.RANK.EQ(DATA_AGOSTO_2025[[#This Row],[AL_AC]],DATA_AGOSTO_2025[AL_AC],0)/(COUNTA(DATA_AGOSTO_2025[AL_AC])/5),0)</f>
        <v>5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5">
        <v>45423</v>
      </c>
      <c r="J45" t="s">
        <v>501</v>
      </c>
      <c r="L45" s="55"/>
      <c r="M45" s="1">
        <f>DATA_AGOSTO_2025[[#This Row],[RECUPERO]]/DATA_AGOSTO_2025[[#This Row],[META]]</f>
        <v>0.53088888888888885</v>
      </c>
      <c r="N45">
        <f>6-ROUNDUP(_xlfn.RANK.EQ(DATA_AGOSTO_2025[[#This Row],[AL_AC]],DATA_AGOSTO_2025[AL_AC],0)/(COUNTA(DATA_AGOSTO_2025[AL_AC])/5),0)</f>
        <v>4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5">
        <v>45084</v>
      </c>
      <c r="J46" t="s">
        <v>501</v>
      </c>
      <c r="L46" s="55"/>
      <c r="M46" s="1">
        <f>DATA_AGOSTO_2025[[#This Row],[RECUPERO]]/DATA_AGOSTO_2025[[#This Row],[META]]</f>
        <v>3.0944444444444445E-2</v>
      </c>
      <c r="N46">
        <f>6-ROUNDUP(_xlfn.RANK.EQ(DATA_AGOSTO_2025[[#This Row],[AL_AC]],DATA_AGOSTO_2025[AL_AC],0)/(COUNTA(DATA_AGOSTO_2025[AL_AC])/5),0)</f>
        <v>1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5">
        <v>45145</v>
      </c>
      <c r="J47" t="s">
        <v>501</v>
      </c>
      <c r="L47" s="55"/>
      <c r="M47" s="1">
        <f>DATA_AGOSTO_2025[[#This Row],[RECUPERO]]/DATA_AGOSTO_2025[[#This Row],[META]]</f>
        <v>0.1125</v>
      </c>
      <c r="N47">
        <f>6-ROUNDUP(_xlfn.RANK.EQ(DATA_AGOSTO_2025[[#This Row],[AL_AC]],DATA_AGOSTO_2025[AL_AC],0)/(COUNTA(DATA_AGOSTO_2025[AL_AC])/5),0)</f>
        <v>1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5">
        <v>45671</v>
      </c>
      <c r="J48" t="s">
        <v>501</v>
      </c>
      <c r="L48" s="55"/>
      <c r="M48" s="1">
        <f>DATA_AGOSTO_2025[[#This Row],[RECUPERO]]/DATA_AGOSTO_2025[[#This Row],[META]]</f>
        <v>0.23395833333333332</v>
      </c>
      <c r="N48">
        <f>6-ROUNDUP(_xlfn.RANK.EQ(DATA_AGOSTO_2025[[#This Row],[AL_AC]],DATA_AGOSTO_2025[AL_AC],0)/(COUNTA(DATA_AGOSTO_2025[AL_AC])/5),0)</f>
        <v>2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5">
        <v>45334</v>
      </c>
      <c r="J49" t="s">
        <v>501</v>
      </c>
      <c r="L49" s="55"/>
      <c r="M49" s="1">
        <f>DATA_AGOSTO_2025[[#This Row],[RECUPERO]]/DATA_AGOSTO_2025[[#This Row],[META]]</f>
        <v>0.24258064516129033</v>
      </c>
      <c r="N49">
        <f>6-ROUNDUP(_xlfn.RANK.EQ(DATA_AGOSTO_2025[[#This Row],[AL_AC]],DATA_AGOSTO_2025[AL_AC],0)/(COUNTA(DATA_AGOSTO_2025[AL_AC])/5),0)</f>
        <v>2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5">
        <v>45175</v>
      </c>
      <c r="J50" t="s">
        <v>501</v>
      </c>
      <c r="L50" s="55"/>
      <c r="M50" s="1">
        <f>DATA_AGOSTO_2025[[#This Row],[RECUPERO]]/DATA_AGOSTO_2025[[#This Row],[META]]</f>
        <v>1.3813076923076923</v>
      </c>
      <c r="N50">
        <f>6-ROUNDUP(_xlfn.RANK.EQ(DATA_AGOSTO_2025[[#This Row],[AL_AC]],DATA_AGOSTO_2025[AL_AC],0)/(COUNTA(DATA_AGOSTO_2025[AL_AC])/5),0)</f>
        <v>5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5">
        <v>43132</v>
      </c>
      <c r="J51" t="s">
        <v>501</v>
      </c>
      <c r="L51" s="55"/>
      <c r="M51" s="1">
        <f>DATA_AGOSTO_2025[[#This Row],[RECUPERO]]/DATA_AGOSTO_2025[[#This Row],[META]]</f>
        <v>7.5483870967741937E-2</v>
      </c>
      <c r="N51">
        <f>6-ROUNDUP(_xlfn.RANK.EQ(DATA_AGOSTO_2025[[#This Row],[AL_AC]],DATA_AGOSTO_2025[AL_AC],0)/(COUNTA(DATA_AGOSTO_2025[AL_AC])/5),0)</f>
        <v>1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5">
        <v>44748</v>
      </c>
      <c r="J52" t="s">
        <v>501</v>
      </c>
      <c r="L52" s="55"/>
      <c r="M52" s="1">
        <f>DATA_AGOSTO_2025[[#This Row],[RECUPERO]]/DATA_AGOSTO_2025[[#This Row],[META]]</f>
        <v>1.1013461538461538</v>
      </c>
      <c r="N52">
        <f>6-ROUNDUP(_xlfn.RANK.EQ(DATA_AGOSTO_2025[[#This Row],[AL_AC]],DATA_AGOSTO_2025[AL_AC],0)/(COUNTA(DATA_AGOSTO_2025[AL_AC])/5),0)</f>
        <v>5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5">
        <v>45530</v>
      </c>
      <c r="J53" t="s">
        <v>501</v>
      </c>
      <c r="L53" s="55"/>
      <c r="M53" s="1">
        <f>DATA_AGOSTO_2025[[#This Row],[RECUPERO]]/DATA_AGOSTO_2025[[#This Row],[META]]</f>
        <v>0.51831249999999995</v>
      </c>
      <c r="N53">
        <f>6-ROUNDUP(_xlfn.RANK.EQ(DATA_AGOSTO_2025[[#This Row],[AL_AC]],DATA_AGOSTO_2025[AL_AC],0)/(COUNTA(DATA_AGOSTO_2025[AL_AC])/5),0)</f>
        <v>3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5">
        <v>45429</v>
      </c>
      <c r="J54" t="s">
        <v>501</v>
      </c>
      <c r="L54" s="55"/>
      <c r="M54" s="1">
        <f>DATA_AGOSTO_2025[[#This Row],[RECUPERO]]/DATA_AGOSTO_2025[[#This Row],[META]]</f>
        <v>0.74131250000000004</v>
      </c>
      <c r="N54">
        <f>6-ROUNDUP(_xlfn.RANK.EQ(DATA_AGOSTO_2025[[#This Row],[AL_AC]],DATA_AGOSTO_2025[AL_AC],0)/(COUNTA(DATA_AGOSTO_2025[AL_AC])/5),0)</f>
        <v>5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5">
        <v>45805</v>
      </c>
      <c r="J55" t="s">
        <v>501</v>
      </c>
      <c r="L55" s="55"/>
      <c r="M55" s="1">
        <f>DATA_AGOSTO_2025[[#This Row],[RECUPERO]]/DATA_AGOSTO_2025[[#This Row],[META]]</f>
        <v>0.60659750000000001</v>
      </c>
      <c r="N55">
        <f>6-ROUNDUP(_xlfn.RANK.EQ(DATA_AGOSTO_2025[[#This Row],[AL_AC]],DATA_AGOSTO_2025[AL_AC],0)/(COUNTA(DATA_AGOSTO_2025[AL_AC])/5),0)</f>
        <v>4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5">
        <v>44869</v>
      </c>
      <c r="J56" t="s">
        <v>501</v>
      </c>
      <c r="L56" s="55"/>
      <c r="M56" s="1">
        <f>DATA_AGOSTO_2025[[#This Row],[RECUPERO]]/DATA_AGOSTO_2025[[#This Row],[META]]</f>
        <v>0.41446153846153844</v>
      </c>
      <c r="N56">
        <f>6-ROUNDUP(_xlfn.RANK.EQ(DATA_AGOSTO_2025[[#This Row],[AL_AC]],DATA_AGOSTO_2025[AL_AC],0)/(COUNTA(DATA_AGOSTO_2025[AL_AC])/5),0)</f>
        <v>3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5">
        <v>44951</v>
      </c>
      <c r="J57" t="s">
        <v>501</v>
      </c>
      <c r="L57" s="55"/>
      <c r="M57" s="1">
        <f>DATA_AGOSTO_2025[[#This Row],[RECUPERO]]/DATA_AGOSTO_2025[[#This Row],[META]]</f>
        <v>0.90440277777777778</v>
      </c>
      <c r="N57">
        <f>6-ROUNDUP(_xlfn.RANK.EQ(DATA_AGOSTO_2025[[#This Row],[AL_AC]],DATA_AGOSTO_2025[AL_AC],0)/(COUNTA(DATA_AGOSTO_2025[AL_AC])/5),0)</f>
        <v>5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5">
        <v>44941</v>
      </c>
      <c r="J58" t="s">
        <v>501</v>
      </c>
      <c r="L58" s="55"/>
      <c r="M58" s="1">
        <f>DATA_AGOSTO_2025[[#This Row],[RECUPERO]]/DATA_AGOSTO_2025[[#This Row],[META]]</f>
        <v>0.47129629629629627</v>
      </c>
      <c r="N58">
        <f>6-ROUNDUP(_xlfn.RANK.EQ(DATA_AGOSTO_2025[[#This Row],[AL_AC]],DATA_AGOSTO_2025[AL_AC],0)/(COUNTA(DATA_AGOSTO_2025[AL_AC])/5),0)</f>
        <v>3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5">
        <v>45896</v>
      </c>
      <c r="J59" t="s">
        <v>501</v>
      </c>
      <c r="L59" s="55"/>
      <c r="M59" s="1">
        <f>DATA_AGOSTO_2025[[#This Row],[RECUPERO]]/DATA_AGOSTO_2025[[#This Row],[META]]</f>
        <v>2.2034615384615384</v>
      </c>
      <c r="N59">
        <f>6-ROUNDUP(_xlfn.RANK.EQ(DATA_AGOSTO_2025[[#This Row],[AL_AC]],DATA_AGOSTO_2025[AL_AC],0)/(COUNTA(DATA_AGOSTO_2025[AL_AC])/5),0)</f>
        <v>5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5">
        <v>44673</v>
      </c>
      <c r="J60" t="s">
        <v>501</v>
      </c>
      <c r="L60" s="55"/>
      <c r="M60" s="1">
        <f>DATA_AGOSTO_2025[[#This Row],[RECUPERO]]/DATA_AGOSTO_2025[[#This Row],[META]]</f>
        <v>0.26250000000000001</v>
      </c>
      <c r="N60">
        <f>6-ROUNDUP(_xlfn.RANK.EQ(DATA_AGOSTO_2025[[#This Row],[AL_AC]],DATA_AGOSTO_2025[AL_AC],0)/(COUNTA(DATA_AGOSTO_2025[AL_AC])/5),0)</f>
        <v>2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5">
        <v>45133</v>
      </c>
      <c r="J61" t="s">
        <v>501</v>
      </c>
      <c r="L61" s="55"/>
      <c r="M61" s="1">
        <f>DATA_AGOSTO_2025[[#This Row],[RECUPERO]]/DATA_AGOSTO_2025[[#This Row],[META]]</f>
        <v>0.52913888888888894</v>
      </c>
      <c r="N61">
        <f>6-ROUNDUP(_xlfn.RANK.EQ(DATA_AGOSTO_2025[[#This Row],[AL_AC]],DATA_AGOSTO_2025[AL_AC],0)/(COUNTA(DATA_AGOSTO_2025[AL_AC])/5),0)</f>
        <v>4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5">
        <v>45748</v>
      </c>
      <c r="J62" t="s">
        <v>501</v>
      </c>
      <c r="L62" s="55"/>
      <c r="M62" s="1">
        <f>DATA_AGOSTO_2025[[#This Row],[RECUPERO]]/DATA_AGOSTO_2025[[#This Row],[META]]</f>
        <v>1.0961538461538462E-2</v>
      </c>
      <c r="N62">
        <f>6-ROUNDUP(_xlfn.RANK.EQ(DATA_AGOSTO_2025[[#This Row],[AL_AC]],DATA_AGOSTO_2025[AL_AC],0)/(COUNTA(DATA_AGOSTO_2025[AL_AC])/5),0)</f>
        <v>1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5">
        <v>44301</v>
      </c>
      <c r="J63" t="s">
        <v>501</v>
      </c>
      <c r="L63" s="55"/>
      <c r="M63" s="1">
        <f>DATA_AGOSTO_2025[[#This Row],[RECUPERO]]/DATA_AGOSTO_2025[[#This Row],[META]]</f>
        <v>0.58886249999999996</v>
      </c>
      <c r="N63">
        <f>6-ROUNDUP(_xlfn.RANK.EQ(DATA_AGOSTO_2025[[#This Row],[AL_AC]],DATA_AGOSTO_2025[AL_AC],0)/(COUNTA(DATA_AGOSTO_2025[AL_AC])/5),0)</f>
        <v>4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5">
        <v>45727</v>
      </c>
      <c r="J64" t="s">
        <v>501</v>
      </c>
      <c r="L64" s="55"/>
      <c r="M64" s="1">
        <f>DATA_AGOSTO_2025[[#This Row],[RECUPERO]]/DATA_AGOSTO_2025[[#This Row],[META]]</f>
        <v>0.65984722222222225</v>
      </c>
      <c r="N64">
        <f>6-ROUNDUP(_xlfn.RANK.EQ(DATA_AGOSTO_2025[[#This Row],[AL_AC]],DATA_AGOSTO_2025[AL_AC],0)/(COUNTA(DATA_AGOSTO_2025[AL_AC])/5),0)</f>
        <v>4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5">
        <v>45451</v>
      </c>
      <c r="J65" t="s">
        <v>501</v>
      </c>
      <c r="L65" s="55"/>
      <c r="M65" s="1">
        <f>DATA_AGOSTO_2025[[#This Row],[RECUPERO]]/DATA_AGOSTO_2025[[#This Row],[META]]</f>
        <v>0.58750000000000002</v>
      </c>
      <c r="N65">
        <f>6-ROUNDUP(_xlfn.RANK.EQ(DATA_AGOSTO_2025[[#This Row],[AL_AC]],DATA_AGOSTO_2025[AL_AC],0)/(COUNTA(DATA_AGOSTO_2025[AL_AC])/5),0)</f>
        <v>4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5">
        <v>45142</v>
      </c>
      <c r="J66" t="s">
        <v>501</v>
      </c>
      <c r="L66" s="55"/>
      <c r="M66" s="1">
        <f>DATA_AGOSTO_2025[[#This Row],[RECUPERO]]/DATA_AGOSTO_2025[[#This Row],[META]]</f>
        <v>5.4838709677419356E-2</v>
      </c>
      <c r="N66">
        <f>6-ROUNDUP(_xlfn.RANK.EQ(DATA_AGOSTO_2025[[#This Row],[AL_AC]],DATA_AGOSTO_2025[AL_AC],0)/(COUNTA(DATA_AGOSTO_2025[AL_AC])/5),0)</f>
        <v>1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5">
        <v>44993</v>
      </c>
      <c r="J67" t="s">
        <v>501</v>
      </c>
      <c r="L67" s="55"/>
      <c r="M67" s="1">
        <f>DATA_AGOSTO_2025[[#This Row],[RECUPERO]]/DATA_AGOSTO_2025[[#This Row],[META]]</f>
        <v>0.4843703703703704</v>
      </c>
      <c r="N67">
        <f>6-ROUNDUP(_xlfn.RANK.EQ(DATA_AGOSTO_2025[[#This Row],[AL_AC]],DATA_AGOSTO_2025[AL_AC],0)/(COUNTA(DATA_AGOSTO_2025[AL_AC])/5),0)</f>
        <v>3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5">
        <v>44748</v>
      </c>
      <c r="J68" t="s">
        <v>501</v>
      </c>
      <c r="L68" s="55"/>
      <c r="M68" s="1">
        <f>DATA_AGOSTO_2025[[#This Row],[RECUPERO]]/DATA_AGOSTO_2025[[#This Row],[META]]</f>
        <v>0.43226923076923079</v>
      </c>
      <c r="N68">
        <f>6-ROUNDUP(_xlfn.RANK.EQ(DATA_AGOSTO_2025[[#This Row],[AL_AC]],DATA_AGOSTO_2025[AL_AC],0)/(COUNTA(DATA_AGOSTO_2025[AL_AC])/5),0)</f>
        <v>3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5">
        <v>44104</v>
      </c>
      <c r="J69" t="s">
        <v>501</v>
      </c>
      <c r="L69" s="55"/>
      <c r="M69" s="1">
        <f>DATA_AGOSTO_2025[[#This Row],[RECUPERO]]/DATA_AGOSTO_2025[[#This Row],[META]]</f>
        <v>0.38093749999999998</v>
      </c>
      <c r="N69">
        <f>6-ROUNDUP(_xlfn.RANK.EQ(DATA_AGOSTO_2025[[#This Row],[AL_AC]],DATA_AGOSTO_2025[AL_AC],0)/(COUNTA(DATA_AGOSTO_2025[AL_AC])/5),0)</f>
        <v>2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5">
        <v>45399</v>
      </c>
      <c r="J70" t="s">
        <v>501</v>
      </c>
      <c r="L70" s="55"/>
      <c r="M70" s="1">
        <f>DATA_AGOSTO_2025[[#This Row],[RECUPERO]]/DATA_AGOSTO_2025[[#This Row],[META]]</f>
        <v>0.35561538461538461</v>
      </c>
      <c r="N70">
        <f>6-ROUNDUP(_xlfn.RANK.EQ(DATA_AGOSTO_2025[[#This Row],[AL_AC]],DATA_AGOSTO_2025[AL_AC],0)/(COUNTA(DATA_AGOSTO_2025[AL_AC])/5),0)</f>
        <v>2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5">
        <v>45804</v>
      </c>
      <c r="J71" t="s">
        <v>501</v>
      </c>
      <c r="L71" s="55"/>
      <c r="M71" s="1">
        <f>DATA_AGOSTO_2025[[#This Row],[RECUPERO]]/DATA_AGOSTO_2025[[#This Row],[META]]</f>
        <v>0.71975</v>
      </c>
      <c r="N71">
        <f>6-ROUNDUP(_xlfn.RANK.EQ(DATA_AGOSTO_2025[[#This Row],[AL_AC]],DATA_AGOSTO_2025[AL_AC],0)/(COUNTA(DATA_AGOSTO_2025[AL_AC])/5),0)</f>
        <v>4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5">
        <v>45304</v>
      </c>
      <c r="J72" t="s">
        <v>501</v>
      </c>
      <c r="L72" s="55"/>
      <c r="M72" s="1">
        <f>DATA_AGOSTO_2025[[#This Row],[RECUPERO]]/DATA_AGOSTO_2025[[#This Row],[META]]</f>
        <v>0.51500000000000001</v>
      </c>
      <c r="N72">
        <f>6-ROUNDUP(_xlfn.RANK.EQ(DATA_AGOSTO_2025[[#This Row],[AL_AC]],DATA_AGOSTO_2025[AL_AC],0)/(COUNTA(DATA_AGOSTO_2025[AL_AC])/5),0)</f>
        <v>3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5">
        <v>45344</v>
      </c>
      <c r="J73" t="s">
        <v>501</v>
      </c>
      <c r="L73" s="55"/>
      <c r="M73" s="1">
        <f>DATA_AGOSTO_2025[[#This Row],[RECUPERO]]/DATA_AGOSTO_2025[[#This Row],[META]]</f>
        <v>0.51527777777777772</v>
      </c>
      <c r="N73">
        <f>6-ROUNDUP(_xlfn.RANK.EQ(DATA_AGOSTO_2025[[#This Row],[AL_AC]],DATA_AGOSTO_2025[AL_AC],0)/(COUNTA(DATA_AGOSTO_2025[AL_AC])/5),0)</f>
        <v>3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5">
        <v>45793</v>
      </c>
      <c r="J74" t="s">
        <v>501</v>
      </c>
      <c r="L74" s="55"/>
      <c r="M74" s="1">
        <f>DATA_AGOSTO_2025[[#This Row],[RECUPERO]]/DATA_AGOSTO_2025[[#This Row],[META]]</f>
        <v>0.33548387096774196</v>
      </c>
      <c r="N74">
        <f>6-ROUNDUP(_xlfn.RANK.EQ(DATA_AGOSTO_2025[[#This Row],[AL_AC]],DATA_AGOSTO_2025[AL_AC],0)/(COUNTA(DATA_AGOSTO_2025[AL_AC])/5),0)</f>
        <v>2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5">
        <v>44748</v>
      </c>
      <c r="J75" t="s">
        <v>501</v>
      </c>
      <c r="L75" s="55"/>
      <c r="M75" s="1">
        <f>DATA_AGOSTO_2025[[#This Row],[RECUPERO]]/DATA_AGOSTO_2025[[#This Row],[META]]</f>
        <v>0.50524074074074077</v>
      </c>
      <c r="N75">
        <f>6-ROUNDUP(_xlfn.RANK.EQ(DATA_AGOSTO_2025[[#This Row],[AL_AC]],DATA_AGOSTO_2025[AL_AC],0)/(COUNTA(DATA_AGOSTO_2025[AL_AC])/5),0)</f>
        <v>3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5">
        <v>38525</v>
      </c>
      <c r="J76" t="s">
        <v>501</v>
      </c>
      <c r="L76" s="55"/>
      <c r="M76" s="1">
        <f>DATA_AGOSTO_2025[[#This Row],[RECUPERO]]/DATA_AGOSTO_2025[[#This Row],[META]]</f>
        <v>0.16435185185185186</v>
      </c>
      <c r="N76">
        <f>6-ROUNDUP(_xlfn.RANK.EQ(DATA_AGOSTO_2025[[#This Row],[AL_AC]],DATA_AGOSTO_2025[AL_AC],0)/(COUNTA(DATA_AGOSTO_2025[AL_AC])/5),0)</f>
        <v>1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5">
        <v>45889</v>
      </c>
      <c r="J77" t="s">
        <v>501</v>
      </c>
      <c r="L77" s="55"/>
      <c r="M77" s="1">
        <f>DATA_AGOSTO_2025[[#This Row],[RECUPERO]]/DATA_AGOSTO_2025[[#This Row],[META]]</f>
        <v>0.34612500000000002</v>
      </c>
      <c r="N77">
        <f>6-ROUNDUP(_xlfn.RANK.EQ(DATA_AGOSTO_2025[[#This Row],[AL_AC]],DATA_AGOSTO_2025[AL_AC],0)/(COUNTA(DATA_AGOSTO_2025[AL_AC])/5),0)</f>
        <v>2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5">
        <v>45399</v>
      </c>
      <c r="J78" t="s">
        <v>501</v>
      </c>
      <c r="L78" s="55"/>
      <c r="M78" s="1">
        <f>DATA_AGOSTO_2025[[#This Row],[RECUPERO]]/DATA_AGOSTO_2025[[#This Row],[META]]</f>
        <v>1.3984027777777779</v>
      </c>
      <c r="N78">
        <f>6-ROUNDUP(_xlfn.RANK.EQ(DATA_AGOSTO_2025[[#This Row],[AL_AC]],DATA_AGOSTO_2025[AL_AC],0)/(COUNTA(DATA_AGOSTO_2025[AL_AC])/5),0)</f>
        <v>5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5">
        <v>45896</v>
      </c>
      <c r="J79" t="s">
        <v>501</v>
      </c>
      <c r="L79" s="55"/>
      <c r="M79" s="1">
        <f>DATA_AGOSTO_2025[[#This Row],[RECUPERO]]/DATA_AGOSTO_2025[[#This Row],[META]]</f>
        <v>1.8062499999999999E-2</v>
      </c>
      <c r="N79">
        <f>6-ROUNDUP(_xlfn.RANK.EQ(DATA_AGOSTO_2025[[#This Row],[AL_AC]],DATA_AGOSTO_2025[AL_AC],0)/(COUNTA(DATA_AGOSTO_2025[AL_AC])/5),0)</f>
        <v>1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5">
        <v>45853</v>
      </c>
      <c r="J80" t="s">
        <v>501</v>
      </c>
      <c r="L80" s="55"/>
      <c r="M80" s="1">
        <f>DATA_AGOSTO_2025[[#This Row],[RECUPERO]]/DATA_AGOSTO_2025[[#This Row],[META]]</f>
        <v>0.31055555555555553</v>
      </c>
      <c r="N80">
        <f>6-ROUNDUP(_xlfn.RANK.EQ(DATA_AGOSTO_2025[[#This Row],[AL_AC]],DATA_AGOSTO_2025[AL_AC],0)/(COUNTA(DATA_AGOSTO_2025[AL_AC])/5),0)</f>
        <v>2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5">
        <v>45523</v>
      </c>
      <c r="J81" t="s">
        <v>501</v>
      </c>
      <c r="L81" s="55"/>
      <c r="M81" s="1">
        <f>DATA_AGOSTO_2025[[#This Row],[RECUPERO]]/DATA_AGOSTO_2025[[#This Row],[META]]</f>
        <v>0.20069444444444445</v>
      </c>
      <c r="N81">
        <f>6-ROUNDUP(_xlfn.RANK.EQ(DATA_AGOSTO_2025[[#This Row],[AL_AC]],DATA_AGOSTO_2025[AL_AC],0)/(COUNTA(DATA_AGOSTO_2025[AL_AC])/5),0)</f>
        <v>2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5">
        <v>42814</v>
      </c>
      <c r="J82" t="s">
        <v>501</v>
      </c>
      <c r="L82" s="55"/>
      <c r="M82" s="1">
        <f>DATA_AGOSTO_2025[[#This Row],[RECUPERO]]/DATA_AGOSTO_2025[[#This Row],[META]]</f>
        <v>0.25425806451612903</v>
      </c>
      <c r="N82">
        <f>6-ROUNDUP(_xlfn.RANK.EQ(DATA_AGOSTO_2025[[#This Row],[AL_AC]],DATA_AGOSTO_2025[AL_AC],0)/(COUNTA(DATA_AGOSTO_2025[AL_AC])/5),0)</f>
        <v>2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5">
        <v>45674</v>
      </c>
      <c r="J83" t="s">
        <v>501</v>
      </c>
      <c r="M83" s="1">
        <f>DATA_AGOSTO_2025[[#This Row],[RECUPERO]]/DATA_AGOSTO_2025[[#This Row],[META]]</f>
        <v>0.10972222222222222</v>
      </c>
      <c r="N83">
        <f>6-ROUNDUP(_xlfn.RANK.EQ(DATA_AGOSTO_2025[[#This Row],[AL_AC]],DATA_AGOSTO_2025[AL_AC],0)/(COUNTA(DATA_AGOSTO_2025[AL_AC])/5),0)</f>
        <v>1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5">
        <v>45862</v>
      </c>
      <c r="J84" t="s">
        <v>501</v>
      </c>
      <c r="M84" s="1">
        <f>DATA_AGOSTO_2025[[#This Row],[RECUPERO]]/DATA_AGOSTO_2025[[#This Row],[META]]</f>
        <v>1.8715592307692308</v>
      </c>
      <c r="N84">
        <f>6-ROUNDUP(_xlfn.RANK.EQ(DATA_AGOSTO_2025[[#This Row],[AL_AC]],DATA_AGOSTO_2025[AL_AC],0)/(COUNTA(DATA_AGOSTO_2025[AL_AC])/5),0)</f>
        <v>5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5">
        <v>45727</v>
      </c>
      <c r="J85" t="s">
        <v>501</v>
      </c>
      <c r="M85" s="1">
        <f>DATA_AGOSTO_2025[[#This Row],[RECUPERO]]/DATA_AGOSTO_2025[[#This Row],[META]]</f>
        <v>9.2291666666666661E-2</v>
      </c>
      <c r="N85">
        <f>6-ROUNDUP(_xlfn.RANK.EQ(DATA_AGOSTO_2025[[#This Row],[AL_AC]],DATA_AGOSTO_2025[AL_AC],0)/(COUNTA(DATA_AGOSTO_2025[AL_AC])/5),0)</f>
        <v>1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5">
        <v>45818</v>
      </c>
      <c r="J86" t="s">
        <v>501</v>
      </c>
      <c r="M86" s="1">
        <f>DATA_AGOSTO_2025[[#This Row],[RECUPERO]]/DATA_AGOSTO_2025[[#This Row],[META]]</f>
        <v>0.44500000000000001</v>
      </c>
      <c r="N86">
        <f>6-ROUNDUP(_xlfn.RANK.EQ(DATA_AGOSTO_2025[[#This Row],[AL_AC]],DATA_AGOSTO_2025[AL_AC],0)/(COUNTA(DATA_AGOSTO_2025[AL_AC])/5),0)</f>
        <v>3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5">
        <v>45819</v>
      </c>
      <c r="J87" t="s">
        <v>501</v>
      </c>
      <c r="M87" s="1">
        <f>DATA_AGOSTO_2025[[#This Row],[RECUPERO]]/DATA_AGOSTO_2025[[#This Row],[META]]</f>
        <v>0.89207407407407402</v>
      </c>
      <c r="N87">
        <f>6-ROUNDUP(_xlfn.RANK.EQ(DATA_AGOSTO_2025[[#This Row],[AL_AC]],DATA_AGOSTO_2025[AL_AC],0)/(COUNTA(DATA_AGOSTO_2025[AL_AC])/5),0)</f>
        <v>5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5">
        <v>45875</v>
      </c>
      <c r="J88" t="s">
        <v>501</v>
      </c>
      <c r="M88" s="1">
        <f>DATA_AGOSTO_2025[[#This Row],[RECUPERO]]/DATA_AGOSTO_2025[[#This Row],[META]]</f>
        <v>0.44034615384615383</v>
      </c>
      <c r="N88">
        <f>6-ROUNDUP(_xlfn.RANK.EQ(DATA_AGOSTO_2025[[#This Row],[AL_AC]],DATA_AGOSTO_2025[AL_AC],0)/(COUNTA(DATA_AGOSTO_2025[AL_AC])/5),0)</f>
        <v>3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5">
        <v>45772</v>
      </c>
      <c r="J89" t="s">
        <v>501</v>
      </c>
      <c r="M89" s="1">
        <f>DATA_AGOSTO_2025[[#This Row],[RECUPERO]]/DATA_AGOSTO_2025[[#This Row],[META]]</f>
        <v>0.16412499999999999</v>
      </c>
      <c r="N89">
        <f>6-ROUNDUP(_xlfn.RANK.EQ(DATA_AGOSTO_2025[[#This Row],[AL_AC]],DATA_AGOSTO_2025[AL_AC],0)/(COUNTA(DATA_AGOSTO_2025[AL_AC])/5),0)</f>
        <v>1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5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1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5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6" t="s">
        <v>376</v>
      </c>
      <c r="I2" s="56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5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5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5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5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5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5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5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5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5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5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5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5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5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5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5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5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5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5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5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5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5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5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5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5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5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5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5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5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5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5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5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5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5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5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5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5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5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5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5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5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5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5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5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5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5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5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5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5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5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5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5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5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5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5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5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5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5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5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5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5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5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5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5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5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5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5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5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5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5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5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5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5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5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5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5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5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5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5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F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5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6</v>
      </c>
      <c r="B3" s="65" t="s">
        <v>17</v>
      </c>
      <c r="C3" s="66"/>
      <c r="D3" s="66"/>
      <c r="E3" s="66" t="s">
        <v>6</v>
      </c>
      <c r="F3" s="65" t="s">
        <v>17</v>
      </c>
      <c r="G3" s="65"/>
      <c r="H3" s="65" t="s">
        <v>385</v>
      </c>
      <c r="I3" s="67">
        <v>44886</v>
      </c>
      <c r="J3" s="67" t="s">
        <v>500</v>
      </c>
      <c r="K3" s="55"/>
      <c r="L3" s="55"/>
      <c r="M3" s="33">
        <v>2025</v>
      </c>
      <c r="N3" s="33" t="s">
        <v>148</v>
      </c>
      <c r="O3" s="33">
        <v>22</v>
      </c>
    </row>
    <row r="4" spans="1:93" x14ac:dyDescent="0.25">
      <c r="A4" s="66" t="s">
        <v>9</v>
      </c>
      <c r="B4" s="65" t="s">
        <v>37</v>
      </c>
      <c r="C4" s="66"/>
      <c r="D4" s="66"/>
      <c r="E4" s="66" t="s">
        <v>9</v>
      </c>
      <c r="F4" s="65" t="s">
        <v>37</v>
      </c>
      <c r="G4" s="65"/>
      <c r="H4" s="65" t="s">
        <v>400</v>
      </c>
      <c r="I4" s="67">
        <v>45112</v>
      </c>
      <c r="J4" s="67" t="s">
        <v>500</v>
      </c>
      <c r="K4" s="55"/>
      <c r="L4" s="55"/>
    </row>
    <row r="5" spans="1:93" x14ac:dyDescent="0.25">
      <c r="A5" s="66" t="s">
        <v>8</v>
      </c>
      <c r="B5" s="65" t="s">
        <v>59</v>
      </c>
      <c r="C5" s="66"/>
      <c r="D5" s="66"/>
      <c r="E5" s="66" t="s">
        <v>8</v>
      </c>
      <c r="F5" s="65" t="s">
        <v>59</v>
      </c>
      <c r="G5" s="65"/>
      <c r="H5" s="65" t="s">
        <v>430</v>
      </c>
      <c r="I5" s="67">
        <v>45344</v>
      </c>
      <c r="J5" s="67" t="s">
        <v>500</v>
      </c>
      <c r="K5" s="55"/>
      <c r="L5" s="55"/>
    </row>
    <row r="6" spans="1:93" x14ac:dyDescent="0.25">
      <c r="A6" s="66" t="s">
        <v>3</v>
      </c>
      <c r="B6" s="65" t="s">
        <v>32</v>
      </c>
      <c r="C6" s="66"/>
      <c r="D6" s="66"/>
      <c r="E6" s="66" t="s">
        <v>3</v>
      </c>
      <c r="F6" s="65" t="s">
        <v>32</v>
      </c>
      <c r="G6" s="65"/>
      <c r="H6" s="65" t="s">
        <v>390</v>
      </c>
      <c r="I6" s="67">
        <v>45526</v>
      </c>
      <c r="J6" s="67" t="s">
        <v>500</v>
      </c>
      <c r="K6" s="55"/>
      <c r="L6" s="55"/>
    </row>
    <row r="7" spans="1:93" x14ac:dyDescent="0.25">
      <c r="A7" s="66" t="s">
        <v>125</v>
      </c>
      <c r="B7" s="65" t="s">
        <v>66</v>
      </c>
      <c r="C7" s="66"/>
      <c r="D7" s="66"/>
      <c r="E7" s="66" t="s">
        <v>125</v>
      </c>
      <c r="F7" s="65" t="s">
        <v>66</v>
      </c>
      <c r="G7" s="65"/>
      <c r="H7" s="65" t="s">
        <v>383</v>
      </c>
      <c r="I7" s="67">
        <v>45457</v>
      </c>
      <c r="J7" s="67" t="s">
        <v>500</v>
      </c>
      <c r="K7" s="55"/>
      <c r="L7" s="55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6" t="s">
        <v>4</v>
      </c>
      <c r="B8" s="65" t="s">
        <v>110</v>
      </c>
      <c r="C8" s="66"/>
      <c r="D8" s="66"/>
      <c r="E8" s="66" t="s">
        <v>4</v>
      </c>
      <c r="F8" s="65" t="s">
        <v>110</v>
      </c>
      <c r="G8" s="65"/>
      <c r="H8" s="65" t="s">
        <v>454</v>
      </c>
      <c r="I8" s="67">
        <v>44993</v>
      </c>
      <c r="J8" s="67" t="s">
        <v>500</v>
      </c>
      <c r="K8" s="55"/>
      <c r="L8" s="55"/>
      <c r="M8" s="38" t="s">
        <v>87</v>
      </c>
      <c r="N8" s="15" t="s">
        <v>1137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5">
        <v>44111</v>
      </c>
      <c r="J9" s="55" t="s">
        <v>501</v>
      </c>
      <c r="K9" s="55"/>
      <c r="L9" s="55"/>
      <c r="M9" s="1">
        <f>DATA_OCTUBRE_2025[[#This Row],[RECUPERO]]/DATA_OCTUBRE_2025[[#This Row],[META]]</f>
        <v>0.26792452830188679</v>
      </c>
      <c r="N9">
        <f>6-ROUNDUP(_xlfn.RANK.EQ(DATA_OCTUBRE_2025[[#This Row],[AL_AC]],DATA_OCTUBRE_2025[AL_AC],0)/(COUNTA(DATA_OCTUBRE_2025[AL_AC])/5),0)</f>
        <v>1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5">
        <v>45804</v>
      </c>
      <c r="J10" s="55" t="s">
        <v>501</v>
      </c>
      <c r="K10" s="55"/>
      <c r="L10" s="55"/>
      <c r="M10" s="1">
        <f>DATA_OCTUBRE_2025[[#This Row],[RECUPERO]]/DATA_OCTUBRE_2025[[#This Row],[META]]</f>
        <v>0.53933962264150948</v>
      </c>
      <c r="N10">
        <f>6-ROUNDUP(_xlfn.RANK.EQ(DATA_OCTUBRE_2025[[#This Row],[AL_AC]],DATA_OCTUBRE_2025[AL_AC],0)/(COUNTA(DATA_OCTUBRE_2025[AL_AC])/5),0)</f>
        <v>2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5">
        <v>44748</v>
      </c>
      <c r="J11" s="55" t="s">
        <v>501</v>
      </c>
      <c r="K11" s="55"/>
      <c r="L11" s="55"/>
      <c r="M11" s="1">
        <f>DATA_OCTUBRE_2025[[#This Row],[RECUPERO]]/DATA_OCTUBRE_2025[[#This Row],[META]]</f>
        <v>0.45182075471698113</v>
      </c>
      <c r="N11">
        <f>6-ROUNDUP(_xlfn.RANK.EQ(DATA_OCTUBRE_2025[[#This Row],[AL_AC]],DATA_OCTUBRE_2025[AL_AC],0)/(COUNTA(DATA_OCTUBRE_2025[AL_AC])/5),0)</f>
        <v>2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5">
        <v>45793</v>
      </c>
      <c r="J12" s="55" t="s">
        <v>501</v>
      </c>
      <c r="K12" s="55"/>
      <c r="L12" s="55"/>
      <c r="M12" s="1">
        <f>DATA_OCTUBRE_2025[[#This Row],[RECUPERO]]/DATA_OCTUBRE_2025[[#This Row],[META]]</f>
        <v>0.39830434782608698</v>
      </c>
      <c r="N12">
        <f>6-ROUNDUP(_xlfn.RANK.EQ(DATA_OCTUBRE_2025[[#This Row],[AL_AC]],DATA_OCTUBRE_2025[AL_AC],0)/(COUNTA(DATA_OCTUBRE_2025[AL_AC])/5),0)</f>
        <v>1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5">
        <v>45875</v>
      </c>
      <c r="J13" s="55" t="s">
        <v>501</v>
      </c>
      <c r="K13" s="55"/>
      <c r="L13" s="55"/>
      <c r="M13" s="1">
        <f>DATA_OCTUBRE_2025[[#This Row],[RECUPERO]]/DATA_OCTUBRE_2025[[#This Row],[META]]</f>
        <v>0.55169811320754714</v>
      </c>
      <c r="N13">
        <f>6-ROUNDUP(_xlfn.RANK.EQ(DATA_OCTUBRE_2025[[#This Row],[AL_AC]],DATA_OCTUBRE_2025[AL_AC],0)/(COUNTA(DATA_OCTUBRE_2025[AL_AC])/5),0)</f>
        <v>2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5">
        <v>45889</v>
      </c>
      <c r="J14" s="55" t="s">
        <v>501</v>
      </c>
      <c r="K14" s="55"/>
      <c r="L14" s="55"/>
      <c r="M14" s="1">
        <f>DATA_OCTUBRE_2025[[#This Row],[RECUPERO]]/DATA_OCTUBRE_2025[[#This Row],[META]]</f>
        <v>0.96356249999999999</v>
      </c>
      <c r="N14">
        <f>6-ROUNDUP(_xlfn.RANK.EQ(DATA_OCTUBRE_2025[[#This Row],[AL_AC]],DATA_OCTUBRE_2025[AL_AC],0)/(COUNTA(DATA_OCTUBRE_2025[AL_AC])/5),0)</f>
        <v>4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5">
        <v>44869</v>
      </c>
      <c r="J15" s="55" t="s">
        <v>501</v>
      </c>
      <c r="K15" s="55"/>
      <c r="L15" s="55"/>
      <c r="M15" s="1">
        <f>DATA_OCTUBRE_2025[[#This Row],[RECUPERO]]/DATA_OCTUBRE_2025[[#This Row],[META]]</f>
        <v>0.43795454545454543</v>
      </c>
      <c r="N15">
        <f>6-ROUNDUP(_xlfn.RANK.EQ(DATA_OCTUBRE_2025[[#This Row],[AL_AC]],DATA_OCTUBRE_2025[AL_AC],0)/(COUNTA(DATA_OCTUBRE_2025[AL_AC])/5),0)</f>
        <v>2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5">
        <v>44748</v>
      </c>
      <c r="J16" s="55" t="s">
        <v>501</v>
      </c>
      <c r="K16" s="55"/>
      <c r="L16" s="55"/>
      <c r="M16" s="1">
        <f>DATA_OCTUBRE_2025[[#This Row],[RECUPERO]]/DATA_OCTUBRE_2025[[#This Row],[META]]</f>
        <v>1.3928301886792454</v>
      </c>
      <c r="N16">
        <f>6-ROUNDUP(_xlfn.RANK.EQ(DATA_OCTUBRE_2025[[#This Row],[AL_AC]],DATA_OCTUBRE_2025[AL_AC],0)/(COUNTA(DATA_OCTUBRE_2025[AL_AC])/5),0)</f>
        <v>5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5">
        <v>45727</v>
      </c>
      <c r="J17" s="55" t="s">
        <v>501</v>
      </c>
      <c r="K17" s="55"/>
      <c r="L17" s="55"/>
      <c r="M17" s="1">
        <f>DATA_OCTUBRE_2025[[#This Row],[RECUPERO]]/DATA_OCTUBRE_2025[[#This Row],[META]]</f>
        <v>0.84500226415094348</v>
      </c>
      <c r="N17">
        <f>6-ROUNDUP(_xlfn.RANK.EQ(DATA_OCTUBRE_2025[[#This Row],[AL_AC]],DATA_OCTUBRE_2025[AL_AC],0)/(COUNTA(DATA_OCTUBRE_2025[AL_AC])/5),0)</f>
        <v>3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5">
        <v>45875</v>
      </c>
      <c r="J18" s="55" t="s">
        <v>501</v>
      </c>
      <c r="K18" s="55"/>
      <c r="L18" s="55"/>
      <c r="M18" s="1">
        <f>DATA_OCTUBRE_2025[[#This Row],[RECUPERO]]/DATA_OCTUBRE_2025[[#This Row],[META]]</f>
        <v>0.42222727272727273</v>
      </c>
      <c r="N18">
        <f>6-ROUNDUP(_xlfn.RANK.EQ(DATA_OCTUBRE_2025[[#This Row],[AL_AC]],DATA_OCTUBRE_2025[AL_AC],0)/(COUNTA(DATA_OCTUBRE_2025[AL_AC])/5),0)</f>
        <v>2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5">
        <v>45429</v>
      </c>
      <c r="J19" s="55" t="s">
        <v>501</v>
      </c>
      <c r="K19" s="55"/>
      <c r="L19" s="55"/>
      <c r="M19" s="1">
        <f>DATA_OCTUBRE_2025[[#This Row],[RECUPERO]]/DATA_OCTUBRE_2025[[#This Row],[META]]</f>
        <v>1.4431739130434782</v>
      </c>
      <c r="N19">
        <f>6-ROUNDUP(_xlfn.RANK.EQ(DATA_OCTUBRE_2025[[#This Row],[AL_AC]],DATA_OCTUBRE_2025[AL_AC],0)/(COUNTA(DATA_OCTUBRE_2025[AL_AC])/5),0)</f>
        <v>5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5">
        <v>44644</v>
      </c>
      <c r="J20" s="55" t="s">
        <v>501</v>
      </c>
      <c r="K20" s="55"/>
      <c r="L20" s="55"/>
      <c r="M20" s="1">
        <f>DATA_OCTUBRE_2025[[#This Row],[RECUPERO]]/DATA_OCTUBRE_2025[[#This Row],[META]]</f>
        <v>0.45429090909090908</v>
      </c>
      <c r="N20">
        <f>6-ROUNDUP(_xlfn.RANK.EQ(DATA_OCTUBRE_2025[[#This Row],[AL_AC]],DATA_OCTUBRE_2025[AL_AC],0)/(COUNTA(DATA_OCTUBRE_2025[AL_AC])/5),0)</f>
        <v>2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5">
        <v>44748</v>
      </c>
      <c r="J21" s="55" t="s">
        <v>501</v>
      </c>
      <c r="K21" s="55"/>
      <c r="L21" s="55"/>
      <c r="M21" s="1">
        <f>DATA_OCTUBRE_2025[[#This Row],[RECUPERO]]/DATA_OCTUBRE_2025[[#This Row],[META]]</f>
        <v>0.3354375</v>
      </c>
      <c r="N21">
        <f>6-ROUNDUP(_xlfn.RANK.EQ(DATA_OCTUBRE_2025[[#This Row],[AL_AC]],DATA_OCTUBRE_2025[AL_AC],0)/(COUNTA(DATA_OCTUBRE_2025[AL_AC])/5),0)</f>
        <v>1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5">
        <v>45818</v>
      </c>
      <c r="J22" s="55" t="s">
        <v>501</v>
      </c>
      <c r="K22" s="55"/>
      <c r="L22" s="55"/>
      <c r="M22" s="1">
        <f>DATA_OCTUBRE_2025[[#This Row],[RECUPERO]]/DATA_OCTUBRE_2025[[#This Row],[META]]</f>
        <v>1.6813142857142858</v>
      </c>
      <c r="N22">
        <f>6-ROUNDUP(_xlfn.RANK.EQ(DATA_OCTUBRE_2025[[#This Row],[AL_AC]],DATA_OCTUBRE_2025[AL_AC],0)/(COUNTA(DATA_OCTUBRE_2025[AL_AC])/5),0)</f>
        <v>5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5">
        <v>45423</v>
      </c>
      <c r="J23" s="55" t="s">
        <v>501</v>
      </c>
      <c r="K23" s="55"/>
      <c r="L23" s="55"/>
      <c r="M23" s="1">
        <f>DATA_OCTUBRE_2025[[#This Row],[RECUPERO]]/DATA_OCTUBRE_2025[[#This Row],[META]]</f>
        <v>1.7717391304347827</v>
      </c>
      <c r="N23">
        <f>6-ROUNDUP(_xlfn.RANK.EQ(DATA_OCTUBRE_2025[[#This Row],[AL_AC]],DATA_OCTUBRE_2025[AL_AC],0)/(COUNTA(DATA_OCTUBRE_2025[AL_AC])/5),0)</f>
        <v>5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5">
        <v>44470</v>
      </c>
      <c r="J24" s="55" t="s">
        <v>501</v>
      </c>
      <c r="K24" s="55"/>
      <c r="L24" s="55"/>
      <c r="M24" s="1">
        <f>DATA_OCTUBRE_2025[[#This Row],[RECUPERO]]/DATA_OCTUBRE_2025[[#This Row],[META]]</f>
        <v>2.3106363636363638</v>
      </c>
      <c r="N24">
        <f>6-ROUNDUP(_xlfn.RANK.EQ(DATA_OCTUBRE_2025[[#This Row],[AL_AC]],DATA_OCTUBRE_2025[AL_AC],0)/(COUNTA(DATA_OCTUBRE_2025[AL_AC])/5),0)</f>
        <v>5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5">
        <v>45399</v>
      </c>
      <c r="J25" s="55" t="s">
        <v>501</v>
      </c>
      <c r="K25" s="55"/>
      <c r="L25" s="55"/>
      <c r="M25" s="1">
        <f>DATA_OCTUBRE_2025[[#This Row],[RECUPERO]]/DATA_OCTUBRE_2025[[#This Row],[META]]</f>
        <v>1.3420721428571429</v>
      </c>
      <c r="N25">
        <f>6-ROUNDUP(_xlfn.RANK.EQ(DATA_OCTUBRE_2025[[#This Row],[AL_AC]],DATA_OCTUBRE_2025[AL_AC],0)/(COUNTA(DATA_OCTUBRE_2025[AL_AC])/5),0)</f>
        <v>5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5">
        <v>45917</v>
      </c>
      <c r="J26" s="55" t="s">
        <v>501</v>
      </c>
      <c r="K26" s="55"/>
      <c r="L26" s="55"/>
      <c r="M26" s="1">
        <f>DATA_OCTUBRE_2025[[#This Row],[RECUPERO]]/DATA_OCTUBRE_2025[[#This Row],[META]]</f>
        <v>0.36471874999999998</v>
      </c>
      <c r="N26">
        <f>6-ROUNDUP(_xlfn.RANK.EQ(DATA_OCTUBRE_2025[[#This Row],[AL_AC]],DATA_OCTUBRE_2025[AL_AC],0)/(COUNTA(DATA_OCTUBRE_2025[AL_AC])/5),0)</f>
        <v>1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5">
        <v>42814</v>
      </c>
      <c r="J27" s="55" t="s">
        <v>501</v>
      </c>
      <c r="K27" s="55"/>
      <c r="L27" s="55"/>
      <c r="M27" s="1">
        <f>DATA_OCTUBRE_2025[[#This Row],[RECUPERO]]/DATA_OCTUBRE_2025[[#This Row],[META]]</f>
        <v>1.5539156250000001</v>
      </c>
      <c r="N27">
        <f>6-ROUNDUP(_xlfn.RANK.EQ(DATA_OCTUBRE_2025[[#This Row],[AL_AC]],DATA_OCTUBRE_2025[AL_AC],0)/(COUNTA(DATA_OCTUBRE_2025[AL_AC])/5),0)</f>
        <v>5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5">
        <v>44104</v>
      </c>
      <c r="J28" s="55" t="s">
        <v>501</v>
      </c>
      <c r="K28" s="55"/>
      <c r="L28" s="55"/>
      <c r="M28" s="1">
        <f>DATA_OCTUBRE_2025[[#This Row],[RECUPERO]]/DATA_OCTUBRE_2025[[#This Row],[META]]</f>
        <v>1.1283018867924528</v>
      </c>
      <c r="N28">
        <f>6-ROUNDUP(_xlfn.RANK.EQ(DATA_OCTUBRE_2025[[#This Row],[AL_AC]],DATA_OCTUBRE_2025[AL_AC],0)/(COUNTA(DATA_OCTUBRE_2025[AL_AC])/5),0)</f>
        <v>5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5">
        <v>45021</v>
      </c>
      <c r="J29" s="55" t="s">
        <v>501</v>
      </c>
      <c r="K29" s="55"/>
      <c r="L29" s="55"/>
      <c r="M29" s="1">
        <f>DATA_OCTUBRE_2025[[#This Row],[RECUPERO]]/DATA_OCTUBRE_2025[[#This Row],[META]]</f>
        <v>1.0704347826086957</v>
      </c>
      <c r="N29">
        <f>6-ROUNDUP(_xlfn.RANK.EQ(DATA_OCTUBRE_2025[[#This Row],[AL_AC]],DATA_OCTUBRE_2025[AL_AC],0)/(COUNTA(DATA_OCTUBRE_2025[AL_AC])/5),0)</f>
        <v>4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5">
        <v>45882</v>
      </c>
      <c r="J30" s="55" t="s">
        <v>501</v>
      </c>
      <c r="K30" s="55"/>
      <c r="L30" s="55"/>
      <c r="M30" s="1">
        <f>DATA_OCTUBRE_2025[[#This Row],[RECUPERO]]/DATA_OCTUBRE_2025[[#This Row],[META]]</f>
        <v>0.34173584905660376</v>
      </c>
      <c r="N30">
        <f>6-ROUNDUP(_xlfn.RANK.EQ(DATA_OCTUBRE_2025[[#This Row],[AL_AC]],DATA_OCTUBRE_2025[AL_AC],0)/(COUNTA(DATA_OCTUBRE_2025[AL_AC])/5),0)</f>
        <v>1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5">
        <v>45334</v>
      </c>
      <c r="J31" s="55" t="s">
        <v>501</v>
      </c>
      <c r="K31" s="55"/>
      <c r="L31" s="55"/>
      <c r="M31" s="1">
        <f>DATA_OCTUBRE_2025[[#This Row],[RECUPERO]]/DATA_OCTUBRE_2025[[#This Row],[META]]</f>
        <v>0.95665624999999999</v>
      </c>
      <c r="N31">
        <f>6-ROUNDUP(_xlfn.RANK.EQ(DATA_OCTUBRE_2025[[#This Row],[AL_AC]],DATA_OCTUBRE_2025[AL_AC],0)/(COUNTA(DATA_OCTUBRE_2025[AL_AC])/5),0)</f>
        <v>4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5">
        <v>44735</v>
      </c>
      <c r="J32" s="55" t="s">
        <v>501</v>
      </c>
      <c r="K32" s="55"/>
      <c r="L32" s="55"/>
      <c r="M32" s="1">
        <f>DATA_OCTUBRE_2025[[#This Row],[RECUPERO]]/DATA_OCTUBRE_2025[[#This Row],[META]]</f>
        <v>0.7658571428571429</v>
      </c>
      <c r="N32">
        <f>6-ROUNDUP(_xlfn.RANK.EQ(DATA_OCTUBRE_2025[[#This Row],[AL_AC]],DATA_OCTUBRE_2025[AL_AC],0)/(COUNTA(DATA_OCTUBRE_2025[AL_AC])/5),0)</f>
        <v>3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5">
        <v>45805</v>
      </c>
      <c r="J33" s="55" t="s">
        <v>501</v>
      </c>
      <c r="K33" s="55"/>
      <c r="L33" s="55"/>
      <c r="M33" s="1">
        <f>DATA_OCTUBRE_2025[[#This Row],[RECUPERO]]/DATA_OCTUBRE_2025[[#This Row],[META]]</f>
        <v>0.86759375000000005</v>
      </c>
      <c r="N33">
        <f>6-ROUNDUP(_xlfn.RANK.EQ(DATA_OCTUBRE_2025[[#This Row],[AL_AC]],DATA_OCTUBRE_2025[AL_AC],0)/(COUNTA(DATA_OCTUBRE_2025[AL_AC])/5),0)</f>
        <v>3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5">
        <v>44870</v>
      </c>
      <c r="J34" s="55" t="s">
        <v>501</v>
      </c>
      <c r="K34" s="55"/>
      <c r="L34" s="55"/>
      <c r="M34" s="1">
        <f>DATA_OCTUBRE_2025[[#This Row],[RECUPERO]]/DATA_OCTUBRE_2025[[#This Row],[META]]</f>
        <v>0.72826086956521741</v>
      </c>
      <c r="N34">
        <f>6-ROUNDUP(_xlfn.RANK.EQ(DATA_OCTUBRE_2025[[#This Row],[AL_AC]],DATA_OCTUBRE_2025[AL_AC],0)/(COUNTA(DATA_OCTUBRE_2025[AL_AC])/5),0)</f>
        <v>3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5">
        <v>45145</v>
      </c>
      <c r="J35" s="55" t="s">
        <v>501</v>
      </c>
      <c r="K35" s="55"/>
      <c r="L35" s="55"/>
      <c r="M35" s="1">
        <f>DATA_OCTUBRE_2025[[#This Row],[RECUPERO]]/DATA_OCTUBRE_2025[[#This Row],[META]]</f>
        <v>1.1891818181818181</v>
      </c>
      <c r="N35">
        <f>6-ROUNDUP(_xlfn.RANK.EQ(DATA_OCTUBRE_2025[[#This Row],[AL_AC]],DATA_OCTUBRE_2025[AL_AC],0)/(COUNTA(DATA_OCTUBRE_2025[AL_AC])/5),0)</f>
        <v>5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5">
        <v>45304</v>
      </c>
      <c r="J36" s="55" t="s">
        <v>501</v>
      </c>
      <c r="K36" s="55"/>
      <c r="L36" s="55"/>
      <c r="M36" s="1">
        <f>DATA_OCTUBRE_2025[[#This Row],[RECUPERO]]/DATA_OCTUBRE_2025[[#This Row],[META]]</f>
        <v>1.1452608695652173</v>
      </c>
      <c r="N36">
        <f>6-ROUNDUP(_xlfn.RANK.EQ(DATA_OCTUBRE_2025[[#This Row],[AL_AC]],DATA_OCTUBRE_2025[AL_AC],0)/(COUNTA(DATA_OCTUBRE_2025[AL_AC])/5),0)</f>
        <v>5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5">
        <v>45084</v>
      </c>
      <c r="J37" s="55" t="s">
        <v>501</v>
      </c>
      <c r="K37" s="55"/>
      <c r="L37" s="55"/>
      <c r="M37" s="1">
        <f>DATA_OCTUBRE_2025[[#This Row],[RECUPERO]]/DATA_OCTUBRE_2025[[#This Row],[META]]</f>
        <v>1.1218181818181818</v>
      </c>
      <c r="N37">
        <f>6-ROUNDUP(_xlfn.RANK.EQ(DATA_OCTUBRE_2025[[#This Row],[AL_AC]],DATA_OCTUBRE_2025[AL_AC],0)/(COUNTA(DATA_OCTUBRE_2025[AL_AC])/5),0)</f>
        <v>4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5">
        <v>45364</v>
      </c>
      <c r="J38" s="55" t="s">
        <v>501</v>
      </c>
      <c r="K38" s="55"/>
      <c r="L38" s="55"/>
      <c r="M38" s="1">
        <f>DATA_OCTUBRE_2025[[#This Row],[RECUPERO]]/DATA_OCTUBRE_2025[[#This Row],[META]]</f>
        <v>0.54481818181818187</v>
      </c>
      <c r="N38">
        <f>6-ROUNDUP(_xlfn.RANK.EQ(DATA_OCTUBRE_2025[[#This Row],[AL_AC]],DATA_OCTUBRE_2025[AL_AC],0)/(COUNTA(DATA_OCTUBRE_2025[AL_AC])/5),0)</f>
        <v>2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5">
        <v>44566</v>
      </c>
      <c r="J39" s="55" t="s">
        <v>501</v>
      </c>
      <c r="K39" s="55"/>
      <c r="L39" s="55"/>
      <c r="M39" s="1">
        <f>DATA_OCTUBRE_2025[[#This Row],[RECUPERO]]/DATA_OCTUBRE_2025[[#This Row],[META]]</f>
        <v>0.64928571428571424</v>
      </c>
      <c r="N39">
        <f>6-ROUNDUP(_xlfn.RANK.EQ(DATA_OCTUBRE_2025[[#This Row],[AL_AC]],DATA_OCTUBRE_2025[AL_AC],0)/(COUNTA(DATA_OCTUBRE_2025[AL_AC])/5),0)</f>
        <v>3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5">
        <v>45671</v>
      </c>
      <c r="J40" s="55" t="s">
        <v>501</v>
      </c>
      <c r="K40" s="55"/>
      <c r="L40" s="55"/>
      <c r="M40" s="1">
        <f>DATA_OCTUBRE_2025[[#This Row],[RECUPERO]]/DATA_OCTUBRE_2025[[#This Row],[META]]</f>
        <v>0.41581818181818181</v>
      </c>
      <c r="N40">
        <f>6-ROUNDUP(_xlfn.RANK.EQ(DATA_OCTUBRE_2025[[#This Row],[AL_AC]],DATA_OCTUBRE_2025[AL_AC],0)/(COUNTA(DATA_OCTUBRE_2025[AL_AC])/5),0)</f>
        <v>2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5">
        <v>44259</v>
      </c>
      <c r="J41" s="55" t="s">
        <v>501</v>
      </c>
      <c r="K41" s="55"/>
      <c r="L41" s="55"/>
      <c r="M41" s="1">
        <f>DATA_OCTUBRE_2025[[#This Row],[RECUPERO]]/DATA_OCTUBRE_2025[[#This Row],[META]]</f>
        <v>0.2713913043478261</v>
      </c>
      <c r="N41">
        <f>6-ROUNDUP(_xlfn.RANK.EQ(DATA_OCTUBRE_2025[[#This Row],[AL_AC]],DATA_OCTUBRE_2025[AL_AC],0)/(COUNTA(DATA_OCTUBRE_2025[AL_AC])/5),0)</f>
        <v>1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5">
        <v>45451</v>
      </c>
      <c r="J42" s="55" t="s">
        <v>501</v>
      </c>
      <c r="K42" s="55"/>
      <c r="L42" s="55"/>
      <c r="M42" s="1">
        <f>DATA_OCTUBRE_2025[[#This Row],[RECUPERO]]/DATA_OCTUBRE_2025[[#This Row],[META]]</f>
        <v>0.28318571428571426</v>
      </c>
      <c r="N42">
        <f>6-ROUNDUP(_xlfn.RANK.EQ(DATA_OCTUBRE_2025[[#This Row],[AL_AC]],DATA_OCTUBRE_2025[AL_AC],0)/(COUNTA(DATA_OCTUBRE_2025[AL_AC])/5),0)</f>
        <v>1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5">
        <v>45845</v>
      </c>
      <c r="J43" s="55" t="s">
        <v>501</v>
      </c>
      <c r="K43" s="55"/>
      <c r="L43" s="55"/>
      <c r="M43" s="1">
        <f>DATA_OCTUBRE_2025[[#This Row],[RECUPERO]]/DATA_OCTUBRE_2025[[#This Row],[META]]</f>
        <v>0.42295454545454547</v>
      </c>
      <c r="N43">
        <f>6-ROUNDUP(_xlfn.RANK.EQ(DATA_OCTUBRE_2025[[#This Row],[AL_AC]],DATA_OCTUBRE_2025[AL_AC],0)/(COUNTA(DATA_OCTUBRE_2025[AL_AC])/5),0)</f>
        <v>2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5">
        <v>44971</v>
      </c>
      <c r="J44" s="55" t="s">
        <v>501</v>
      </c>
      <c r="K44" s="55"/>
      <c r="L44" s="55"/>
      <c r="M44" s="1">
        <f>DATA_OCTUBRE_2025[[#This Row],[RECUPERO]]/DATA_OCTUBRE_2025[[#This Row],[META]]</f>
        <v>0.80615625000000002</v>
      </c>
      <c r="N44">
        <f>6-ROUNDUP(_xlfn.RANK.EQ(DATA_OCTUBRE_2025[[#This Row],[AL_AC]],DATA_OCTUBRE_2025[AL_AC],0)/(COUNTA(DATA_OCTUBRE_2025[AL_AC])/5),0)</f>
        <v>3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5">
        <v>44716</v>
      </c>
      <c r="J45" s="55" t="s">
        <v>501</v>
      </c>
      <c r="K45" s="55"/>
      <c r="L45" s="55"/>
      <c r="M45" s="1">
        <f>DATA_OCTUBRE_2025[[#This Row],[RECUPERO]]/DATA_OCTUBRE_2025[[#This Row],[META]]</f>
        <v>0.88634374999999999</v>
      </c>
      <c r="N45">
        <f>6-ROUNDUP(_xlfn.RANK.EQ(DATA_OCTUBRE_2025[[#This Row],[AL_AC]],DATA_OCTUBRE_2025[AL_AC],0)/(COUNTA(DATA_OCTUBRE_2025[AL_AC])/5),0)</f>
        <v>4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5">
        <v>45299</v>
      </c>
      <c r="J46" s="55" t="s">
        <v>501</v>
      </c>
      <c r="K46" s="55"/>
      <c r="L46" s="55"/>
      <c r="M46" s="1">
        <f>DATA_OCTUBRE_2025[[#This Row],[RECUPERO]]/DATA_OCTUBRE_2025[[#This Row],[META]]</f>
        <v>1.3979375000000001</v>
      </c>
      <c r="N46">
        <f>6-ROUNDUP(_xlfn.RANK.EQ(DATA_OCTUBRE_2025[[#This Row],[AL_AC]],DATA_OCTUBRE_2025[AL_AC],0)/(COUNTA(DATA_OCTUBRE_2025[AL_AC])/5),0)</f>
        <v>5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5">
        <v>44945</v>
      </c>
      <c r="J47" s="55" t="s">
        <v>501</v>
      </c>
      <c r="K47" s="55"/>
      <c r="L47" s="55"/>
      <c r="M47" s="1">
        <f>DATA_OCTUBRE_2025[[#This Row],[RECUPERO]]/DATA_OCTUBRE_2025[[#This Row],[META]]</f>
        <v>0.26111320754716982</v>
      </c>
      <c r="N47">
        <f>6-ROUNDUP(_xlfn.RANK.EQ(DATA_OCTUBRE_2025[[#This Row],[AL_AC]],DATA_OCTUBRE_2025[AL_AC],0)/(COUNTA(DATA_OCTUBRE_2025[AL_AC])/5),0)</f>
        <v>1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5">
        <v>44811</v>
      </c>
      <c r="J48" s="55" t="s">
        <v>501</v>
      </c>
      <c r="K48" s="55"/>
      <c r="L48" s="55"/>
      <c r="M48" s="1">
        <f>DATA_OCTUBRE_2025[[#This Row],[RECUPERO]]/DATA_OCTUBRE_2025[[#This Row],[META]]</f>
        <v>0.69650000000000001</v>
      </c>
      <c r="N48">
        <f>6-ROUNDUP(_xlfn.RANK.EQ(DATA_OCTUBRE_2025[[#This Row],[AL_AC]],DATA_OCTUBRE_2025[AL_AC],0)/(COUNTA(DATA_OCTUBRE_2025[AL_AC])/5),0)</f>
        <v>3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5">
        <v>45896</v>
      </c>
      <c r="J49" s="55" t="s">
        <v>501</v>
      </c>
      <c r="K49" s="55"/>
      <c r="L49" s="55"/>
      <c r="M49" s="1">
        <f>DATA_OCTUBRE_2025[[#This Row],[RECUPERO]]/DATA_OCTUBRE_2025[[#This Row],[META]]</f>
        <v>0.65221739130434786</v>
      </c>
      <c r="N49">
        <f>6-ROUNDUP(_xlfn.RANK.EQ(DATA_OCTUBRE_2025[[#This Row],[AL_AC]],DATA_OCTUBRE_2025[AL_AC],0)/(COUNTA(DATA_OCTUBRE_2025[AL_AC])/5),0)</f>
        <v>3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5">
        <v>44941</v>
      </c>
      <c r="J50" s="55" t="s">
        <v>501</v>
      </c>
      <c r="K50" s="55"/>
      <c r="L50" s="55"/>
      <c r="M50" s="1">
        <f>DATA_OCTUBRE_2025[[#This Row],[RECUPERO]]/DATA_OCTUBRE_2025[[#This Row],[META]]</f>
        <v>0.80418181818181822</v>
      </c>
      <c r="N50">
        <f>6-ROUNDUP(_xlfn.RANK.EQ(DATA_OCTUBRE_2025[[#This Row],[AL_AC]],DATA_OCTUBRE_2025[AL_AC],0)/(COUNTA(DATA_OCTUBRE_2025[AL_AC])/5),0)</f>
        <v>3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5">
        <v>44687</v>
      </c>
      <c r="J51" s="55" t="s">
        <v>501</v>
      </c>
      <c r="K51" s="55"/>
      <c r="L51" s="55"/>
      <c r="M51" s="1">
        <f>DATA_OCTUBRE_2025[[#This Row],[RECUPERO]]/DATA_OCTUBRE_2025[[#This Row],[META]]</f>
        <v>0.37164285714285716</v>
      </c>
      <c r="N51">
        <f>6-ROUNDUP(_xlfn.RANK.EQ(DATA_OCTUBRE_2025[[#This Row],[AL_AC]],DATA_OCTUBRE_2025[AL_AC],0)/(COUNTA(DATA_OCTUBRE_2025[AL_AC])/5),0)</f>
        <v>1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5">
        <v>45334</v>
      </c>
      <c r="J52" s="55" t="s">
        <v>501</v>
      </c>
      <c r="K52" s="55"/>
      <c r="L52" s="55"/>
      <c r="M52" s="1">
        <f>DATA_OCTUBRE_2025[[#This Row],[RECUPERO]]/DATA_OCTUBRE_2025[[#This Row],[META]]</f>
        <v>0.16347826086956521</v>
      </c>
      <c r="N52">
        <f>6-ROUNDUP(_xlfn.RANK.EQ(DATA_OCTUBRE_2025[[#This Row],[AL_AC]],DATA_OCTUBRE_2025[AL_AC],0)/(COUNTA(DATA_OCTUBRE_2025[AL_AC])/5),0)</f>
        <v>1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5">
        <v>44461</v>
      </c>
      <c r="J53" s="55" t="s">
        <v>501</v>
      </c>
      <c r="K53" s="55"/>
      <c r="L53" s="55"/>
      <c r="M53" s="1">
        <f>DATA_OCTUBRE_2025[[#This Row],[RECUPERO]]/DATA_OCTUBRE_2025[[#This Row],[META]]</f>
        <v>0.76181818181818184</v>
      </c>
      <c r="N53">
        <f>6-ROUNDUP(_xlfn.RANK.EQ(DATA_OCTUBRE_2025[[#This Row],[AL_AC]],DATA_OCTUBRE_2025[AL_AC],0)/(COUNTA(DATA_OCTUBRE_2025[AL_AC])/5),0)</f>
        <v>3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5">
        <v>45323</v>
      </c>
      <c r="J54" s="55" t="s">
        <v>501</v>
      </c>
      <c r="K54" s="55"/>
      <c r="L54" s="55"/>
      <c r="M54" s="1">
        <f>DATA_OCTUBRE_2025[[#This Row],[RECUPERO]]/DATA_OCTUBRE_2025[[#This Row],[META]]</f>
        <v>2.6484327272727275</v>
      </c>
      <c r="N54">
        <f>6-ROUNDUP(_xlfn.RANK.EQ(DATA_OCTUBRE_2025[[#This Row],[AL_AC]],DATA_OCTUBRE_2025[AL_AC],0)/(COUNTA(DATA_OCTUBRE_2025[AL_AC])/5),0)</f>
        <v>5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5">
        <v>44301</v>
      </c>
      <c r="J55" s="55" t="s">
        <v>501</v>
      </c>
      <c r="K55" s="55"/>
      <c r="L55" s="55"/>
      <c r="M55" s="1">
        <f>DATA_OCTUBRE_2025[[#This Row],[RECUPERO]]/DATA_OCTUBRE_2025[[#This Row],[META]]</f>
        <v>0.94443750000000004</v>
      </c>
      <c r="N55">
        <f>6-ROUNDUP(_xlfn.RANK.EQ(DATA_OCTUBRE_2025[[#This Row],[AL_AC]],DATA_OCTUBRE_2025[AL_AC],0)/(COUNTA(DATA_OCTUBRE_2025[AL_AC])/5),0)</f>
        <v>4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5">
        <v>45371</v>
      </c>
      <c r="J56" s="55" t="s">
        <v>501</v>
      </c>
      <c r="K56" s="55"/>
      <c r="L56" s="55"/>
      <c r="M56" s="1">
        <f>DATA_OCTUBRE_2025[[#This Row],[RECUPERO]]/DATA_OCTUBRE_2025[[#This Row],[META]]</f>
        <v>0.14150943396226415</v>
      </c>
      <c r="N56">
        <f>6-ROUNDUP(_xlfn.RANK.EQ(DATA_OCTUBRE_2025[[#This Row],[AL_AC]],DATA_OCTUBRE_2025[AL_AC],0)/(COUNTA(DATA_OCTUBRE_2025[AL_AC])/5),0)</f>
        <v>1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5">
        <v>43035</v>
      </c>
      <c r="J57" s="55" t="s">
        <v>501</v>
      </c>
      <c r="K57" s="55"/>
      <c r="L57" s="55"/>
      <c r="M57" s="1">
        <f>DATA_OCTUBRE_2025[[#This Row],[RECUPERO]]/DATA_OCTUBRE_2025[[#This Row],[META]]</f>
        <v>0.32363636363636361</v>
      </c>
      <c r="N57">
        <f>6-ROUNDUP(_xlfn.RANK.EQ(DATA_OCTUBRE_2025[[#This Row],[AL_AC]],DATA_OCTUBRE_2025[AL_AC],0)/(COUNTA(DATA_OCTUBRE_2025[AL_AC])/5),0)</f>
        <v>1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5">
        <v>45748</v>
      </c>
      <c r="J58" s="55" t="s">
        <v>501</v>
      </c>
      <c r="K58" s="55"/>
      <c r="L58" s="55"/>
      <c r="M58" s="1">
        <f>DATA_OCTUBRE_2025[[#This Row],[RECUPERO]]/DATA_OCTUBRE_2025[[#This Row],[META]]</f>
        <v>0.19549056603773585</v>
      </c>
      <c r="N58">
        <f>6-ROUNDUP(_xlfn.RANK.EQ(DATA_OCTUBRE_2025[[#This Row],[AL_AC]],DATA_OCTUBRE_2025[AL_AC],0)/(COUNTA(DATA_OCTUBRE_2025[AL_AC])/5),0)</f>
        <v>1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5">
        <v>45133</v>
      </c>
      <c r="J59" s="55" t="s">
        <v>501</v>
      </c>
      <c r="K59" s="55"/>
      <c r="L59" s="55"/>
      <c r="M59" s="1">
        <f>DATA_OCTUBRE_2025[[#This Row],[RECUPERO]]/DATA_OCTUBRE_2025[[#This Row],[META]]</f>
        <v>0.73509433962264148</v>
      </c>
      <c r="N59">
        <f>6-ROUNDUP(_xlfn.RANK.EQ(DATA_OCTUBRE_2025[[#This Row],[AL_AC]],DATA_OCTUBRE_2025[AL_AC],0)/(COUNTA(DATA_OCTUBRE_2025[AL_AC])/5),0)</f>
        <v>3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5">
        <v>45142</v>
      </c>
      <c r="J60" s="55" t="s">
        <v>501</v>
      </c>
      <c r="K60" s="55"/>
      <c r="L60" s="55"/>
      <c r="M60" s="1">
        <f>DATA_OCTUBRE_2025[[#This Row],[RECUPERO]]/DATA_OCTUBRE_2025[[#This Row],[META]]</f>
        <v>1.011590909090909</v>
      </c>
      <c r="N60">
        <f>6-ROUNDUP(_xlfn.RANK.EQ(DATA_OCTUBRE_2025[[#This Row],[AL_AC]],DATA_OCTUBRE_2025[AL_AC],0)/(COUNTA(DATA_OCTUBRE_2025[AL_AC])/5),0)</f>
        <v>4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5">
        <v>44909</v>
      </c>
      <c r="J61" s="55" t="s">
        <v>501</v>
      </c>
      <c r="K61" s="55"/>
      <c r="L61" s="55"/>
      <c r="M61" s="1">
        <f>DATA_OCTUBRE_2025[[#This Row],[RECUPERO]]/DATA_OCTUBRE_2025[[#This Row],[META]]</f>
        <v>0.52096428571428577</v>
      </c>
      <c r="N61">
        <f>6-ROUNDUP(_xlfn.RANK.EQ(DATA_OCTUBRE_2025[[#This Row],[AL_AC]],DATA_OCTUBRE_2025[AL_AC],0)/(COUNTA(DATA_OCTUBRE_2025[AL_AC])/5),0)</f>
        <v>2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5">
        <v>45506</v>
      </c>
      <c r="J62" s="55" t="s">
        <v>501</v>
      </c>
      <c r="K62" s="55"/>
      <c r="L62" s="55"/>
      <c r="M62" s="1">
        <f>DATA_OCTUBRE_2025[[#This Row],[RECUPERO]]/DATA_OCTUBRE_2025[[#This Row],[META]]</f>
        <v>0.95709374999999997</v>
      </c>
      <c r="N62">
        <f>6-ROUNDUP(_xlfn.RANK.EQ(DATA_OCTUBRE_2025[[#This Row],[AL_AC]],DATA_OCTUBRE_2025[AL_AC],0)/(COUNTA(DATA_OCTUBRE_2025[AL_AC])/5),0)</f>
        <v>4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5">
        <v>44819</v>
      </c>
      <c r="J63" s="55" t="s">
        <v>501</v>
      </c>
      <c r="K63" s="55"/>
      <c r="L63" s="55"/>
      <c r="M63" s="1">
        <f>DATA_OCTUBRE_2025[[#This Row],[RECUPERO]]/DATA_OCTUBRE_2025[[#This Row],[META]]</f>
        <v>1.9579811320754716</v>
      </c>
      <c r="N63">
        <f>6-ROUNDUP(_xlfn.RANK.EQ(DATA_OCTUBRE_2025[[#This Row],[AL_AC]],DATA_OCTUBRE_2025[AL_AC],0)/(COUNTA(DATA_OCTUBRE_2025[AL_AC])/5),0)</f>
        <v>5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5">
        <v>44706</v>
      </c>
      <c r="J64" s="55" t="s">
        <v>501</v>
      </c>
      <c r="K64" s="55"/>
      <c r="L64" s="55"/>
      <c r="M64" s="1">
        <f>DATA_OCTUBRE_2025[[#This Row],[RECUPERO]]/DATA_OCTUBRE_2025[[#This Row],[META]]</f>
        <v>0.72113863636363629</v>
      </c>
      <c r="N64">
        <f>6-ROUNDUP(_xlfn.RANK.EQ(DATA_OCTUBRE_2025[[#This Row],[AL_AC]],DATA_OCTUBRE_2025[AL_AC],0)/(COUNTA(DATA_OCTUBRE_2025[AL_AC])/5),0)</f>
        <v>3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5">
        <v>45675</v>
      </c>
      <c r="J65" s="55" t="s">
        <v>501</v>
      </c>
      <c r="K65" s="55"/>
      <c r="L65" s="55"/>
      <c r="M65" s="1">
        <f>DATA_OCTUBRE_2025[[#This Row],[RECUPERO]]/DATA_OCTUBRE_2025[[#This Row],[META]]</f>
        <v>0.27422641509433965</v>
      </c>
      <c r="N65">
        <f>6-ROUNDUP(_xlfn.RANK.EQ(DATA_OCTUBRE_2025[[#This Row],[AL_AC]],DATA_OCTUBRE_2025[AL_AC],0)/(COUNTA(DATA_OCTUBRE_2025[AL_AC])/5),0)</f>
        <v>1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5">
        <v>45399</v>
      </c>
      <c r="J66" s="55" t="s">
        <v>501</v>
      </c>
      <c r="K66" s="55"/>
      <c r="L66" s="55"/>
      <c r="M66" s="1">
        <f>DATA_OCTUBRE_2025[[#This Row],[RECUPERO]]/DATA_OCTUBRE_2025[[#This Row],[META]]</f>
        <v>0.13746875</v>
      </c>
      <c r="N66">
        <f>6-ROUNDUP(_xlfn.RANK.EQ(DATA_OCTUBRE_2025[[#This Row],[AL_AC]],DATA_OCTUBRE_2025[AL_AC],0)/(COUNTA(DATA_OCTUBRE_2025[AL_AC])/5),0)</f>
        <v>1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5">
        <v>44820</v>
      </c>
      <c r="J67" s="55" t="s">
        <v>501</v>
      </c>
      <c r="K67" s="55"/>
      <c r="L67" s="55"/>
      <c r="M67" s="1">
        <f>DATA_OCTUBRE_2025[[#This Row],[RECUPERO]]/DATA_OCTUBRE_2025[[#This Row],[META]]</f>
        <v>0.46154716981132077</v>
      </c>
      <c r="N67">
        <f>6-ROUNDUP(_xlfn.RANK.EQ(DATA_OCTUBRE_2025[[#This Row],[AL_AC]],DATA_OCTUBRE_2025[AL_AC],0)/(COUNTA(DATA_OCTUBRE_2025[AL_AC])/5),0)</f>
        <v>2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5">
        <v>45590</v>
      </c>
      <c r="J68" s="55" t="s">
        <v>501</v>
      </c>
      <c r="K68" s="55"/>
      <c r="L68" s="55"/>
      <c r="M68" s="1">
        <f>DATA_OCTUBRE_2025[[#This Row],[RECUPERO]]/DATA_OCTUBRE_2025[[#This Row],[META]]</f>
        <v>0.99562499999999998</v>
      </c>
      <c r="N68">
        <f>6-ROUNDUP(_xlfn.RANK.EQ(DATA_OCTUBRE_2025[[#This Row],[AL_AC]],DATA_OCTUBRE_2025[AL_AC],0)/(COUNTA(DATA_OCTUBRE_2025[AL_AC])/5),0)</f>
        <v>4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5">
        <v>45285</v>
      </c>
      <c r="J69" s="55" t="s">
        <v>501</v>
      </c>
      <c r="K69" s="55"/>
      <c r="L69" s="55"/>
      <c r="M69" s="1">
        <f>DATA_OCTUBRE_2025[[#This Row],[RECUPERO]]/DATA_OCTUBRE_2025[[#This Row],[META]]</f>
        <v>0.53149999999999997</v>
      </c>
      <c r="N69">
        <f>6-ROUNDUP(_xlfn.RANK.EQ(DATA_OCTUBRE_2025[[#This Row],[AL_AC]],DATA_OCTUBRE_2025[AL_AC],0)/(COUNTA(DATA_OCTUBRE_2025[AL_AC])/5),0)</f>
        <v>2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5">
        <v>44673</v>
      </c>
      <c r="J70" s="55" t="s">
        <v>501</v>
      </c>
      <c r="K70" s="55"/>
      <c r="L70" s="55"/>
      <c r="M70" s="1">
        <f>DATA_OCTUBRE_2025[[#This Row],[RECUPERO]]/DATA_OCTUBRE_2025[[#This Row],[META]]</f>
        <v>0.89687499999999998</v>
      </c>
      <c r="N70">
        <f>6-ROUNDUP(_xlfn.RANK.EQ(DATA_OCTUBRE_2025[[#This Row],[AL_AC]],DATA_OCTUBRE_2025[AL_AC],0)/(COUNTA(DATA_OCTUBRE_2025[AL_AC])/5),0)</f>
        <v>4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5">
        <v>45175</v>
      </c>
      <c r="J71" s="55" t="s">
        <v>501</v>
      </c>
      <c r="K71" s="55"/>
      <c r="L71" s="55"/>
      <c r="M71" s="1">
        <f>DATA_OCTUBRE_2025[[#This Row],[RECUPERO]]/DATA_OCTUBRE_2025[[#This Row],[META]]</f>
        <v>0.85445454545454547</v>
      </c>
      <c r="N71">
        <f>6-ROUNDUP(_xlfn.RANK.EQ(DATA_OCTUBRE_2025[[#This Row],[AL_AC]],DATA_OCTUBRE_2025[AL_AC],0)/(COUNTA(DATA_OCTUBRE_2025[AL_AC])/5),0)</f>
        <v>3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5">
        <v>44811</v>
      </c>
      <c r="J72" s="55" t="s">
        <v>501</v>
      </c>
      <c r="K72" s="55"/>
      <c r="L72" s="55"/>
      <c r="M72" s="1">
        <f>DATA_OCTUBRE_2025[[#This Row],[RECUPERO]]/DATA_OCTUBRE_2025[[#This Row],[META]]</f>
        <v>0.94077272727272732</v>
      </c>
      <c r="N72">
        <f>6-ROUNDUP(_xlfn.RANK.EQ(DATA_OCTUBRE_2025[[#This Row],[AL_AC]],DATA_OCTUBRE_2025[AL_AC],0)/(COUNTA(DATA_OCTUBRE_2025[AL_AC])/5),0)</f>
        <v>4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5">
        <v>45334</v>
      </c>
      <c r="J73" s="55" t="s">
        <v>501</v>
      </c>
      <c r="M73" s="1">
        <f>DATA_OCTUBRE_2025[[#This Row],[RECUPERO]]/DATA_OCTUBRE_2025[[#This Row],[META]]</f>
        <v>0.60309374999999998</v>
      </c>
      <c r="N73">
        <f>6-ROUNDUP(_xlfn.RANK.EQ(DATA_OCTUBRE_2025[[#This Row],[AL_AC]],DATA_OCTUBRE_2025[AL_AC],0)/(COUNTA(DATA_OCTUBRE_2025[AL_AC])/5),0)</f>
        <v>2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5">
        <v>45674</v>
      </c>
      <c r="J74" s="55" t="s">
        <v>501</v>
      </c>
      <c r="M74" s="1">
        <f>DATA_OCTUBRE_2025[[#This Row],[RECUPERO]]/DATA_OCTUBRE_2025[[#This Row],[META]]</f>
        <v>0.44046875000000002</v>
      </c>
      <c r="N74">
        <f>6-ROUNDUP(_xlfn.RANK.EQ(DATA_OCTUBRE_2025[[#This Row],[AL_AC]],DATA_OCTUBRE_2025[AL_AC],0)/(COUNTA(DATA_OCTUBRE_2025[AL_AC])/5),0)</f>
        <v>2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5">
        <v>44840</v>
      </c>
      <c r="J75" s="55" t="s">
        <v>501</v>
      </c>
      <c r="M75" s="1">
        <f>DATA_OCTUBRE_2025[[#This Row],[RECUPERO]]/DATA_OCTUBRE_2025[[#This Row],[META]]</f>
        <v>1.2923913043478261</v>
      </c>
      <c r="N75">
        <f>6-ROUNDUP(_xlfn.RANK.EQ(DATA_OCTUBRE_2025[[#This Row],[AL_AC]],DATA_OCTUBRE_2025[AL_AC],0)/(COUNTA(DATA_OCTUBRE_2025[AL_AC])/5),0)</f>
        <v>5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5">
        <v>45819</v>
      </c>
      <c r="J76" s="55" t="s">
        <v>501</v>
      </c>
      <c r="M76" s="1">
        <f>DATA_OCTUBRE_2025[[#This Row],[RECUPERO]]/DATA_OCTUBRE_2025[[#This Row],[META]]</f>
        <v>0.95771698113207548</v>
      </c>
      <c r="N76">
        <f>6-ROUNDUP(_xlfn.RANK.EQ(DATA_OCTUBRE_2025[[#This Row],[AL_AC]],DATA_OCTUBRE_2025[AL_AC],0)/(COUNTA(DATA_OCTUBRE_2025[AL_AC])/5),0)</f>
        <v>4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5">
        <v>45895</v>
      </c>
      <c r="J77" s="55" t="s">
        <v>501</v>
      </c>
      <c r="M77" s="1">
        <f>DATA_OCTUBRE_2025[[#This Row],[RECUPERO]]/DATA_OCTUBRE_2025[[#This Row],[META]]</f>
        <v>1.079690909090909</v>
      </c>
      <c r="N77">
        <f>6-ROUNDUP(_xlfn.RANK.EQ(DATA_OCTUBRE_2025[[#This Row],[AL_AC]],DATA_OCTUBRE_2025[AL_AC],0)/(COUNTA(DATA_OCTUBRE_2025[AL_AC])/5),0)</f>
        <v>4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5">
        <v>45523</v>
      </c>
      <c r="J78" s="55" t="s">
        <v>501</v>
      </c>
      <c r="M78" s="1">
        <f>DATA_OCTUBRE_2025[[#This Row],[RECUPERO]]/DATA_OCTUBRE_2025[[#This Row],[META]]</f>
        <v>0.87085714285714289</v>
      </c>
      <c r="N78">
        <f>6-ROUNDUP(_xlfn.RANK.EQ(DATA_OCTUBRE_2025[[#This Row],[AL_AC]],DATA_OCTUBRE_2025[AL_AC],0)/(COUNTA(DATA_OCTUBRE_2025[AL_AC])/5),0)</f>
        <v>3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5">
        <v>45344</v>
      </c>
      <c r="J79" s="55" t="s">
        <v>501</v>
      </c>
      <c r="M79" s="1">
        <f>DATA_OCTUBRE_2025[[#This Row],[RECUPERO]]/DATA_OCTUBRE_2025[[#This Row],[META]]</f>
        <v>0.91550585714285715</v>
      </c>
      <c r="N79">
        <f>6-ROUNDUP(_xlfn.RANK.EQ(DATA_OCTUBRE_2025[[#This Row],[AL_AC]],DATA_OCTUBRE_2025[AL_AC],0)/(COUNTA(DATA_OCTUBRE_2025[AL_AC])/5),0)</f>
        <v>4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D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2</v>
      </c>
      <c r="B3" s="65" t="s">
        <v>25</v>
      </c>
      <c r="C3" s="66"/>
      <c r="D3" s="66"/>
      <c r="E3" s="65" t="s">
        <v>2</v>
      </c>
      <c r="F3" s="65" t="s">
        <v>25</v>
      </c>
      <c r="G3" s="65"/>
      <c r="H3" s="65" t="s">
        <v>446</v>
      </c>
      <c r="I3" s="67">
        <v>44818</v>
      </c>
      <c r="J3" s="67" t="s">
        <v>500</v>
      </c>
      <c r="L3" s="55"/>
      <c r="M3" s="33">
        <v>2025</v>
      </c>
      <c r="N3" s="33" t="s">
        <v>149</v>
      </c>
      <c r="O3" s="33">
        <v>21</v>
      </c>
    </row>
    <row r="4" spans="1:93" x14ac:dyDescent="0.25">
      <c r="A4" s="65" t="s">
        <v>2</v>
      </c>
      <c r="B4" s="65" t="s">
        <v>33</v>
      </c>
      <c r="C4" s="66"/>
      <c r="D4" s="66"/>
      <c r="E4" s="65" t="s">
        <v>2</v>
      </c>
      <c r="F4" s="65" t="s">
        <v>33</v>
      </c>
      <c r="G4" s="65"/>
      <c r="H4" s="65" t="s">
        <v>439</v>
      </c>
      <c r="I4" s="67">
        <v>44867</v>
      </c>
      <c r="J4" s="67" t="s">
        <v>500</v>
      </c>
      <c r="L4" s="55"/>
    </row>
    <row r="5" spans="1:93" x14ac:dyDescent="0.25">
      <c r="A5" s="65" t="s">
        <v>2</v>
      </c>
      <c r="B5" s="65" t="s">
        <v>12</v>
      </c>
      <c r="C5" s="66"/>
      <c r="D5" s="66"/>
      <c r="E5" s="65" t="s">
        <v>2</v>
      </c>
      <c r="F5" s="65" t="s">
        <v>12</v>
      </c>
      <c r="G5" s="65"/>
      <c r="H5" s="65" t="s">
        <v>389</v>
      </c>
      <c r="I5" s="67">
        <v>44868</v>
      </c>
      <c r="J5" s="67" t="s">
        <v>500</v>
      </c>
      <c r="L5" s="55"/>
    </row>
    <row r="6" spans="1:93" x14ac:dyDescent="0.25">
      <c r="A6" s="65" t="s">
        <v>2</v>
      </c>
      <c r="B6" s="65" t="s">
        <v>34</v>
      </c>
      <c r="C6" s="66"/>
      <c r="D6" s="66"/>
      <c r="E6" s="65" t="s">
        <v>2</v>
      </c>
      <c r="F6" s="65" t="s">
        <v>34</v>
      </c>
      <c r="G6" s="65"/>
      <c r="H6" s="65" t="s">
        <v>407</v>
      </c>
      <c r="I6" s="67">
        <v>45173</v>
      </c>
      <c r="J6" s="67" t="s">
        <v>500</v>
      </c>
      <c r="L6" s="55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5">
        <v>44687</v>
      </c>
      <c r="J7" t="s">
        <v>501</v>
      </c>
      <c r="L7" s="55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5">
        <v>45671</v>
      </c>
      <c r="J8" t="s">
        <v>501</v>
      </c>
      <c r="L8" s="55"/>
      <c r="M8" s="38" t="s">
        <v>87</v>
      </c>
      <c r="N8" s="15" t="s">
        <v>1137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7"/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5">
        <v>44566</v>
      </c>
      <c r="J9" t="s">
        <v>501</v>
      </c>
      <c r="L9" s="55"/>
      <c r="M9" s="1">
        <f>DATA_NOVIEMBRE_2025[[#This Row],[RECUPERO]]/DATA_NOVIEMBRE_2025[[#This Row],[META]]</f>
        <v>1.8016181395348838</v>
      </c>
      <c r="N9" s="5">
        <f>6-ROUNDUP(_xlfn.RANK.EQ(DATA_NOVIEMBRE_2025[[#This Row],[AL_AC]],DATA_NOVIEMBRE_2025[AL_AC],0)/(COUNTA(DATA_NOVIEMBRE_2025[AL_AC])/5),0)</f>
        <v>5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5">
        <v>44840</v>
      </c>
      <c r="J10" t="s">
        <v>501</v>
      </c>
      <c r="L10" s="55"/>
      <c r="M10" s="1">
        <f>DATA_NOVIEMBRE_2025[[#This Row],[RECUPERO]]/DATA_NOVIEMBRE_2025[[#This Row],[META]]</f>
        <v>1.0766666666666667</v>
      </c>
      <c r="N10" s="5">
        <f>6-ROUNDUP(_xlfn.RANK.EQ(DATA_NOVIEMBRE_2025[[#This Row],[AL_AC]],DATA_NOVIEMBRE_2025[AL_AC],0)/(COUNTA(DATA_NOVIEMBRE_2025[AL_AC])/5),0)</f>
        <v>4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5">
        <v>45818</v>
      </c>
      <c r="J11" t="s">
        <v>501</v>
      </c>
      <c r="L11" s="55"/>
      <c r="M11" s="1">
        <f>DATA_NOVIEMBRE_2025[[#This Row],[RECUPERO]]/DATA_NOVIEMBRE_2025[[#This Row],[META]]</f>
        <v>0.47525454545454543</v>
      </c>
      <c r="N11" s="5">
        <f>6-ROUNDUP(_xlfn.RANK.EQ(DATA_NOVIEMBRE_2025[[#This Row],[AL_AC]],DATA_NOVIEMBRE_2025[AL_AC],0)/(COUNTA(DATA_NOVIEMBRE_2025[AL_AC])/5),0)</f>
        <v>2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5">
        <v>45819</v>
      </c>
      <c r="J12" t="s">
        <v>501</v>
      </c>
      <c r="L12" s="55"/>
      <c r="M12" s="1">
        <f>DATA_NOVIEMBRE_2025[[#This Row],[RECUPERO]]/DATA_NOVIEMBRE_2025[[#This Row],[META]]</f>
        <v>0.71664285714285714</v>
      </c>
      <c r="N12" s="5">
        <f>6-ROUNDUP(_xlfn.RANK.EQ(DATA_NOVIEMBRE_2025[[#This Row],[AL_AC]],DATA_NOVIEMBRE_2025[AL_AC],0)/(COUNTA(DATA_NOVIEMBRE_2025[AL_AC])/5),0)</f>
        <v>3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5">
        <v>45895</v>
      </c>
      <c r="J13" t="s">
        <v>501</v>
      </c>
      <c r="L13" s="55"/>
      <c r="M13" s="1">
        <f>DATA_NOVIEMBRE_2025[[#This Row],[RECUPERO]]/DATA_NOVIEMBRE_2025[[#This Row],[META]]</f>
        <v>0.79178181818181814</v>
      </c>
      <c r="N13" s="5">
        <f>6-ROUNDUP(_xlfn.RANK.EQ(DATA_NOVIEMBRE_2025[[#This Row],[AL_AC]],DATA_NOVIEMBRE_2025[AL_AC],0)/(COUNTA(DATA_NOVIEMBRE_2025[AL_AC])/5),0)</f>
        <v>3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5">
        <v>44941</v>
      </c>
      <c r="J14" t="s">
        <v>501</v>
      </c>
      <c r="L14" s="55"/>
      <c r="M14" s="1">
        <f>DATA_NOVIEMBRE_2025[[#This Row],[RECUPERO]]/DATA_NOVIEMBRE_2025[[#This Row],[META]]</f>
        <v>3.7</v>
      </c>
      <c r="N14" s="5">
        <f>6-ROUNDUP(_xlfn.RANK.EQ(DATA_NOVIEMBRE_2025[[#This Row],[AL_AC]],DATA_NOVIEMBRE_2025[AL_AC],0)/(COUNTA(DATA_NOVIEMBRE_2025[AL_AC])/5),0)</f>
        <v>5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5">
        <v>44735</v>
      </c>
      <c r="J15" t="s">
        <v>501</v>
      </c>
      <c r="L15" s="55"/>
      <c r="M15" s="1">
        <f>DATA_NOVIEMBRE_2025[[#This Row],[RECUPERO]]/DATA_NOVIEMBRE_2025[[#This Row],[META]]</f>
        <v>0.38800000000000001</v>
      </c>
      <c r="N15" s="5">
        <f>6-ROUNDUP(_xlfn.RANK.EQ(DATA_NOVIEMBRE_2025[[#This Row],[AL_AC]],DATA_NOVIEMBRE_2025[AL_AC],0)/(COUNTA(DATA_NOVIEMBRE_2025[AL_AC])/5),0)</f>
        <v>1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5">
        <v>42814</v>
      </c>
      <c r="J16" t="s">
        <v>501</v>
      </c>
      <c r="L16" s="55"/>
      <c r="M16" s="1">
        <f>DATA_NOVIEMBRE_2025[[#This Row],[RECUPERO]]/DATA_NOVIEMBRE_2025[[#This Row],[META]]</f>
        <v>0.83343636363636364</v>
      </c>
      <c r="N16" s="5">
        <f>6-ROUNDUP(_xlfn.RANK.EQ(DATA_NOVIEMBRE_2025[[#This Row],[AL_AC]],DATA_NOVIEMBRE_2025[AL_AC],0)/(COUNTA(DATA_NOVIEMBRE_2025[AL_AC])/5),0)</f>
        <v>3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5">
        <v>45364</v>
      </c>
      <c r="J17" t="s">
        <v>501</v>
      </c>
      <c r="L17" s="55"/>
      <c r="M17" s="1">
        <f>DATA_NOVIEMBRE_2025[[#This Row],[RECUPERO]]/DATA_NOVIEMBRE_2025[[#This Row],[META]]</f>
        <v>0.94614500000000012</v>
      </c>
      <c r="N17" s="5">
        <f>6-ROUNDUP(_xlfn.RANK.EQ(DATA_NOVIEMBRE_2025[[#This Row],[AL_AC]],DATA_NOVIEMBRE_2025[AL_AC],0)/(COUNTA(DATA_NOVIEMBRE_2025[AL_AC])/5),0)</f>
        <v>4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5">
        <v>45805</v>
      </c>
      <c r="J18" t="s">
        <v>501</v>
      </c>
      <c r="L18" s="55"/>
      <c r="M18" s="1">
        <f>DATA_NOVIEMBRE_2025[[#This Row],[RECUPERO]]/DATA_NOVIEMBRE_2025[[#This Row],[META]]</f>
        <v>0.72604999999999997</v>
      </c>
      <c r="N18" s="5">
        <f>6-ROUNDUP(_xlfn.RANK.EQ(DATA_NOVIEMBRE_2025[[#This Row],[AL_AC]],DATA_NOVIEMBRE_2025[AL_AC],0)/(COUNTA(DATA_NOVIEMBRE_2025[AL_AC])/5),0)</f>
        <v>3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5">
        <v>45399</v>
      </c>
      <c r="J19" t="s">
        <v>501</v>
      </c>
      <c r="L19" s="55"/>
      <c r="M19" s="1">
        <f>DATA_NOVIEMBRE_2025[[#This Row],[RECUPERO]]/DATA_NOVIEMBRE_2025[[#This Row],[META]]</f>
        <v>9.2142857142857137E-2</v>
      </c>
      <c r="N19" s="5">
        <f>6-ROUNDUP(_xlfn.RANK.EQ(DATA_NOVIEMBRE_2025[[#This Row],[AL_AC]],DATA_NOVIEMBRE_2025[AL_AC],0)/(COUNTA(DATA_NOVIEMBRE_2025[AL_AC])/5),0)</f>
        <v>1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5">
        <v>44301</v>
      </c>
      <c r="J20" t="s">
        <v>501</v>
      </c>
      <c r="L20" s="55"/>
      <c r="M20" s="1">
        <f>DATA_NOVIEMBRE_2025[[#This Row],[RECUPERO]]/DATA_NOVIEMBRE_2025[[#This Row],[META]]</f>
        <v>0.30764999999999998</v>
      </c>
      <c r="N20" s="5">
        <f>6-ROUNDUP(_xlfn.RANK.EQ(DATA_NOVIEMBRE_2025[[#This Row],[AL_AC]],DATA_NOVIEMBRE_2025[AL_AC],0)/(COUNTA(DATA_NOVIEMBRE_2025[AL_AC])/5),0)</f>
        <v>1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5">
        <v>45145</v>
      </c>
      <c r="J21" t="s">
        <v>501</v>
      </c>
      <c r="L21" s="55"/>
      <c r="M21" s="1">
        <f>DATA_NOVIEMBRE_2025[[#This Row],[RECUPERO]]/DATA_NOVIEMBRE_2025[[#This Row],[META]]</f>
        <v>0.93720930232558142</v>
      </c>
      <c r="N21" s="5">
        <f>6-ROUNDUP(_xlfn.RANK.EQ(DATA_NOVIEMBRE_2025[[#This Row],[AL_AC]],DATA_NOVIEMBRE_2025[AL_AC],0)/(COUNTA(DATA_NOVIEMBRE_2025[AL_AC])/5),0)</f>
        <v>4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5">
        <v>44748</v>
      </c>
      <c r="J22" t="s">
        <v>501</v>
      </c>
      <c r="L22" s="55"/>
      <c r="M22" s="1">
        <f>DATA_NOVIEMBRE_2025[[#This Row],[RECUPERO]]/DATA_NOVIEMBRE_2025[[#This Row],[META]]</f>
        <v>0.5117454545454545</v>
      </c>
      <c r="N22" s="5">
        <f>6-ROUNDUP(_xlfn.RANK.EQ(DATA_NOVIEMBRE_2025[[#This Row],[AL_AC]],DATA_NOVIEMBRE_2025[AL_AC],0)/(COUNTA(DATA_NOVIEMBRE_2025[AL_AC])/5),0)</f>
        <v>2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5">
        <v>45675</v>
      </c>
      <c r="J23" t="s">
        <v>501</v>
      </c>
      <c r="L23" s="55"/>
      <c r="M23" s="1">
        <f>DATA_NOVIEMBRE_2025[[#This Row],[RECUPERO]]/DATA_NOVIEMBRE_2025[[#This Row],[META]]</f>
        <v>0.26076363636363636</v>
      </c>
      <c r="N23" s="5">
        <f>6-ROUNDUP(_xlfn.RANK.EQ(DATA_NOVIEMBRE_2025[[#This Row],[AL_AC]],DATA_NOVIEMBRE_2025[AL_AC],0)/(COUNTA(DATA_NOVIEMBRE_2025[AL_AC])/5),0)</f>
        <v>1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5">
        <v>45082</v>
      </c>
      <c r="J24" t="s">
        <v>501</v>
      </c>
      <c r="L24" s="55"/>
      <c r="M24" s="1">
        <f>DATA_NOVIEMBRE_2025[[#This Row],[RECUPERO]]/DATA_NOVIEMBRE_2025[[#This Row],[META]]</f>
        <v>1.0549999999999999</v>
      </c>
      <c r="N24" s="5">
        <f>6-ROUNDUP(_xlfn.RANK.EQ(DATA_NOVIEMBRE_2025[[#This Row],[AL_AC]],DATA_NOVIEMBRE_2025[AL_AC],0)/(COUNTA(DATA_NOVIEMBRE_2025[AL_AC])/5),0)</f>
        <v>4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5">
        <v>45084</v>
      </c>
      <c r="J25" t="s">
        <v>501</v>
      </c>
      <c r="L25" s="55"/>
      <c r="M25" s="1">
        <f>DATA_NOVIEMBRE_2025[[#This Row],[RECUPERO]]/DATA_NOVIEMBRE_2025[[#This Row],[META]]</f>
        <v>1.3121428571428571</v>
      </c>
      <c r="N25" s="5">
        <f>6-ROUNDUP(_xlfn.RANK.EQ(DATA_NOVIEMBRE_2025[[#This Row],[AL_AC]],DATA_NOVIEMBRE_2025[AL_AC],0)/(COUNTA(DATA_NOVIEMBRE_2025[AL_AC])/5),0)</f>
        <v>5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5">
        <v>44470</v>
      </c>
      <c r="J26" t="s">
        <v>501</v>
      </c>
      <c r="L26" s="55"/>
      <c r="M26" s="1">
        <f>DATA_NOVIEMBRE_2025[[#This Row],[RECUPERO]]/DATA_NOVIEMBRE_2025[[#This Row],[META]]</f>
        <v>0.49916363636363636</v>
      </c>
      <c r="N26" s="5">
        <f>6-ROUNDUP(_xlfn.RANK.EQ(DATA_NOVIEMBRE_2025[[#This Row],[AL_AC]],DATA_NOVIEMBRE_2025[AL_AC],0)/(COUNTA(DATA_NOVIEMBRE_2025[AL_AC])/5),0)</f>
        <v>2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5">
        <v>45142</v>
      </c>
      <c r="J27" t="s">
        <v>501</v>
      </c>
      <c r="L27" s="55"/>
      <c r="M27" s="1">
        <f>DATA_NOVIEMBRE_2025[[#This Row],[RECUPERO]]/DATA_NOVIEMBRE_2025[[#This Row],[META]]</f>
        <v>1.3463488372093024</v>
      </c>
      <c r="N27" s="5">
        <f>6-ROUNDUP(_xlfn.RANK.EQ(DATA_NOVIEMBRE_2025[[#This Row],[AL_AC]],DATA_NOVIEMBRE_2025[AL_AC],0)/(COUNTA(DATA_NOVIEMBRE_2025[AL_AC])/5),0)</f>
        <v>5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5">
        <v>45674</v>
      </c>
      <c r="J28" t="s">
        <v>501</v>
      </c>
      <c r="L28" s="55"/>
      <c r="M28" s="1">
        <f>DATA_NOVIEMBRE_2025[[#This Row],[RECUPERO]]/DATA_NOVIEMBRE_2025[[#This Row],[META]]</f>
        <v>0.50981818181818184</v>
      </c>
      <c r="N28" s="5">
        <f>6-ROUNDUP(_xlfn.RANK.EQ(DATA_NOVIEMBRE_2025[[#This Row],[AL_AC]],DATA_NOVIEMBRE_2025[AL_AC],0)/(COUNTA(DATA_NOVIEMBRE_2025[AL_AC])/5),0)</f>
        <v>2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5">
        <v>45399</v>
      </c>
      <c r="J29" t="s">
        <v>501</v>
      </c>
      <c r="L29" s="55"/>
      <c r="M29" s="1">
        <f>DATA_NOVIEMBRE_2025[[#This Row],[RECUPERO]]/DATA_NOVIEMBRE_2025[[#This Row],[META]]</f>
        <v>0.40736363636363637</v>
      </c>
      <c r="N29" s="5">
        <f>6-ROUNDUP(_xlfn.RANK.EQ(DATA_NOVIEMBRE_2025[[#This Row],[AL_AC]],DATA_NOVIEMBRE_2025[AL_AC],0)/(COUNTA(DATA_NOVIEMBRE_2025[AL_AC])/5),0)</f>
        <v>2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5">
        <v>45917</v>
      </c>
      <c r="J30" t="s">
        <v>501</v>
      </c>
      <c r="L30" s="55"/>
      <c r="M30" s="1">
        <f>DATA_NOVIEMBRE_2025[[#This Row],[RECUPERO]]/DATA_NOVIEMBRE_2025[[#This Row],[META]]</f>
        <v>0.4</v>
      </c>
      <c r="N30" s="5">
        <f>6-ROUNDUP(_xlfn.RANK.EQ(DATA_NOVIEMBRE_2025[[#This Row],[AL_AC]],DATA_NOVIEMBRE_2025[AL_AC],0)/(COUNTA(DATA_NOVIEMBRE_2025[AL_AC])/5),0)</f>
        <v>1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5">
        <v>45727</v>
      </c>
      <c r="J31" t="s">
        <v>501</v>
      </c>
      <c r="L31" s="55"/>
      <c r="M31" s="1">
        <f>DATA_NOVIEMBRE_2025[[#This Row],[RECUPERO]]/DATA_NOVIEMBRE_2025[[#This Row],[META]]</f>
        <v>0.51142857142857145</v>
      </c>
      <c r="N31" s="5">
        <f>6-ROUNDUP(_xlfn.RANK.EQ(DATA_NOVIEMBRE_2025[[#This Row],[AL_AC]],DATA_NOVIEMBRE_2025[AL_AC],0)/(COUNTA(DATA_NOVIEMBRE_2025[AL_AC])/5),0)</f>
        <v>2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5">
        <v>45133</v>
      </c>
      <c r="J32" t="s">
        <v>501</v>
      </c>
      <c r="L32" s="55"/>
      <c r="M32" s="1">
        <f>DATA_NOVIEMBRE_2025[[#This Row],[RECUPERO]]/DATA_NOVIEMBRE_2025[[#This Row],[META]]</f>
        <v>0.44977272727272727</v>
      </c>
      <c r="N32" s="5">
        <f>6-ROUNDUP(_xlfn.RANK.EQ(DATA_NOVIEMBRE_2025[[#This Row],[AL_AC]],DATA_NOVIEMBRE_2025[AL_AC],0)/(COUNTA(DATA_NOVIEMBRE_2025[AL_AC])/5),0)</f>
        <v>2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5">
        <v>45334</v>
      </c>
      <c r="J33" t="s">
        <v>501</v>
      </c>
      <c r="L33" s="55"/>
      <c r="M33" s="1">
        <f>DATA_NOVIEMBRE_2025[[#This Row],[RECUPERO]]/DATA_NOVIEMBRE_2025[[#This Row],[META]]</f>
        <v>0.51090909090909087</v>
      </c>
      <c r="N33" s="5">
        <f>6-ROUNDUP(_xlfn.RANK.EQ(DATA_NOVIEMBRE_2025[[#This Row],[AL_AC]],DATA_NOVIEMBRE_2025[AL_AC],0)/(COUNTA(DATA_NOVIEMBRE_2025[AL_AC])/5),0)</f>
        <v>2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5">
        <v>44909</v>
      </c>
      <c r="J34" t="s">
        <v>501</v>
      </c>
      <c r="L34" s="55"/>
      <c r="M34" s="1">
        <f>DATA_NOVIEMBRE_2025[[#This Row],[RECUPERO]]/DATA_NOVIEMBRE_2025[[#This Row],[META]]</f>
        <v>0.55054545454545456</v>
      </c>
      <c r="N34" s="5">
        <f>6-ROUNDUP(_xlfn.RANK.EQ(DATA_NOVIEMBRE_2025[[#This Row],[AL_AC]],DATA_NOVIEMBRE_2025[AL_AC],0)/(COUNTA(DATA_NOVIEMBRE_2025[AL_AC])/5),0)</f>
        <v>2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5">
        <v>44945</v>
      </c>
      <c r="J35" t="s">
        <v>501</v>
      </c>
      <c r="L35" s="55"/>
      <c r="M35" s="1">
        <f>DATA_NOVIEMBRE_2025[[#This Row],[RECUPERO]]/DATA_NOVIEMBRE_2025[[#This Row],[META]]</f>
        <v>0.36241818181818181</v>
      </c>
      <c r="N35" s="5">
        <f>6-ROUNDUP(_xlfn.RANK.EQ(DATA_NOVIEMBRE_2025[[#This Row],[AL_AC]],DATA_NOVIEMBRE_2025[AL_AC],0)/(COUNTA(DATA_NOVIEMBRE_2025[AL_AC])/5),0)</f>
        <v>1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5">
        <v>45523</v>
      </c>
      <c r="J36" t="s">
        <v>501</v>
      </c>
      <c r="L36" s="55"/>
      <c r="M36" s="1">
        <f>DATA_NOVIEMBRE_2025[[#This Row],[RECUPERO]]/DATA_NOVIEMBRE_2025[[#This Row],[META]]</f>
        <v>1.1672</v>
      </c>
      <c r="N36" s="5">
        <f>6-ROUNDUP(_xlfn.RANK.EQ(DATA_NOVIEMBRE_2025[[#This Row],[AL_AC]],DATA_NOVIEMBRE_2025[AL_AC],0)/(COUNTA(DATA_NOVIEMBRE_2025[AL_AC])/5),0)</f>
        <v>4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5">
        <v>44748</v>
      </c>
      <c r="J37" t="s">
        <v>501</v>
      </c>
      <c r="L37" s="55"/>
      <c r="M37" s="1">
        <f>DATA_NOVIEMBRE_2025[[#This Row],[RECUPERO]]/DATA_NOVIEMBRE_2025[[#This Row],[META]]</f>
        <v>0.3537142857142857</v>
      </c>
      <c r="N37" s="5">
        <f>6-ROUNDUP(_xlfn.RANK.EQ(DATA_NOVIEMBRE_2025[[#This Row],[AL_AC]],DATA_NOVIEMBRE_2025[AL_AC],0)/(COUNTA(DATA_NOVIEMBRE_2025[AL_AC])/5),0)</f>
        <v>1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5">
        <v>45371</v>
      </c>
      <c r="J38" t="s">
        <v>501</v>
      </c>
      <c r="L38" s="55"/>
      <c r="M38" s="1">
        <f>DATA_NOVIEMBRE_2025[[#This Row],[RECUPERO]]/DATA_NOVIEMBRE_2025[[#This Row],[META]]</f>
        <v>0.64514285714285713</v>
      </c>
      <c r="N38" s="5">
        <f>6-ROUNDUP(_xlfn.RANK.EQ(DATA_NOVIEMBRE_2025[[#This Row],[AL_AC]],DATA_NOVIEMBRE_2025[AL_AC],0)/(COUNTA(DATA_NOVIEMBRE_2025[AL_AC])/5),0)</f>
        <v>3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5">
        <v>44259</v>
      </c>
      <c r="J39" t="s">
        <v>501</v>
      </c>
      <c r="L39" s="55"/>
      <c r="M39" s="1">
        <f>DATA_NOVIEMBRE_2025[[#This Row],[RECUPERO]]/DATA_NOVIEMBRE_2025[[#This Row],[META]]</f>
        <v>0.94565454545454541</v>
      </c>
      <c r="N39" s="5">
        <f>6-ROUNDUP(_xlfn.RANK.EQ(DATA_NOVIEMBRE_2025[[#This Row],[AL_AC]],DATA_NOVIEMBRE_2025[AL_AC],0)/(COUNTA(DATA_NOVIEMBRE_2025[AL_AC])/5),0)</f>
        <v>4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5">
        <v>45506</v>
      </c>
      <c r="J40" t="s">
        <v>501</v>
      </c>
      <c r="L40" s="55"/>
      <c r="M40" s="1">
        <f>DATA_NOVIEMBRE_2025[[#This Row],[RECUPERO]]/DATA_NOVIEMBRE_2025[[#This Row],[META]]</f>
        <v>1.37</v>
      </c>
      <c r="N40" s="5">
        <f>6-ROUNDUP(_xlfn.RANK.EQ(DATA_NOVIEMBRE_2025[[#This Row],[AL_AC]],DATA_NOVIEMBRE_2025[AL_AC],0)/(COUNTA(DATA_NOVIEMBRE_2025[AL_AC])/5),0)</f>
        <v>5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5">
        <v>44811</v>
      </c>
      <c r="J41" t="s">
        <v>501</v>
      </c>
      <c r="L41" s="55"/>
      <c r="M41" s="1">
        <f>DATA_NOVIEMBRE_2025[[#This Row],[RECUPERO]]/DATA_NOVIEMBRE_2025[[#This Row],[META]]</f>
        <v>1.1536649999999999</v>
      </c>
      <c r="N41" s="5">
        <f>6-ROUNDUP(_xlfn.RANK.EQ(DATA_NOVIEMBRE_2025[[#This Row],[AL_AC]],DATA_NOVIEMBRE_2025[AL_AC],0)/(COUNTA(DATA_NOVIEMBRE_2025[AL_AC])/5),0)</f>
        <v>4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5">
        <v>44673</v>
      </c>
      <c r="J42" t="s">
        <v>501</v>
      </c>
      <c r="L42" s="55"/>
      <c r="M42" s="1">
        <f>DATA_NOVIEMBRE_2025[[#This Row],[RECUPERO]]/DATA_NOVIEMBRE_2025[[#This Row],[META]]</f>
        <v>1.9712857142857143</v>
      </c>
      <c r="N42" s="5">
        <f>6-ROUNDUP(_xlfn.RANK.EQ(DATA_NOVIEMBRE_2025[[#This Row],[AL_AC]],DATA_NOVIEMBRE_2025[AL_AC],0)/(COUNTA(DATA_NOVIEMBRE_2025[AL_AC])/5),0)</f>
        <v>5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5">
        <v>45021</v>
      </c>
      <c r="J43" t="s">
        <v>501</v>
      </c>
      <c r="L43" s="55"/>
      <c r="M43" s="1">
        <f>DATA_NOVIEMBRE_2025[[#This Row],[RECUPERO]]/DATA_NOVIEMBRE_2025[[#This Row],[META]]</f>
        <v>1.4307857142857143</v>
      </c>
      <c r="N43" s="5">
        <f>6-ROUNDUP(_xlfn.RANK.EQ(DATA_NOVIEMBRE_2025[[#This Row],[AL_AC]],DATA_NOVIEMBRE_2025[AL_AC],0)/(COUNTA(DATA_NOVIEMBRE_2025[AL_AC])/5),0)</f>
        <v>5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5">
        <v>45304</v>
      </c>
      <c r="J44" t="s">
        <v>501</v>
      </c>
      <c r="L44" s="55"/>
      <c r="M44" s="1">
        <f>DATA_NOVIEMBRE_2025[[#This Row],[RECUPERO]]/DATA_NOVIEMBRE_2025[[#This Row],[META]]</f>
        <v>0.70425000000000004</v>
      </c>
      <c r="N44" s="5">
        <f>6-ROUNDUP(_xlfn.RANK.EQ(DATA_NOVIEMBRE_2025[[#This Row],[AL_AC]],DATA_NOVIEMBRE_2025[AL_AC],0)/(COUNTA(DATA_NOVIEMBRE_2025[AL_AC])/5),0)</f>
        <v>3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5">
        <v>45590</v>
      </c>
      <c r="J45" t="s">
        <v>501</v>
      </c>
      <c r="L45" s="55"/>
      <c r="M45" s="1">
        <f>DATA_NOVIEMBRE_2025[[#This Row],[RECUPERO]]/DATA_NOVIEMBRE_2025[[#This Row],[META]]</f>
        <v>0.58257142857142852</v>
      </c>
      <c r="N45" s="5">
        <f>6-ROUNDUP(_xlfn.RANK.EQ(DATA_NOVIEMBRE_2025[[#This Row],[AL_AC]],DATA_NOVIEMBRE_2025[AL_AC],0)/(COUNTA(DATA_NOVIEMBRE_2025[AL_AC])/5),0)</f>
        <v>2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5">
        <v>44706</v>
      </c>
      <c r="J46" t="s">
        <v>501</v>
      </c>
      <c r="L46" s="55"/>
      <c r="M46" s="1">
        <f>DATA_NOVIEMBRE_2025[[#This Row],[RECUPERO]]/DATA_NOVIEMBRE_2025[[#This Row],[META]]</f>
        <v>0.15398181818181819</v>
      </c>
      <c r="N46" s="5">
        <f>6-ROUNDUP(_xlfn.RANK.EQ(DATA_NOVIEMBRE_2025[[#This Row],[AL_AC]],DATA_NOVIEMBRE_2025[AL_AC],0)/(COUNTA(DATA_NOVIEMBRE_2025[AL_AC])/5),0)</f>
        <v>1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5">
        <v>45323</v>
      </c>
      <c r="J47" t="s">
        <v>501</v>
      </c>
      <c r="L47" s="55"/>
      <c r="M47" s="1">
        <f>DATA_NOVIEMBRE_2025[[#This Row],[RECUPERO]]/DATA_NOVIEMBRE_2025[[#This Row],[META]]</f>
        <v>0.90349999999999997</v>
      </c>
      <c r="N47" s="5">
        <f>6-ROUNDUP(_xlfn.RANK.EQ(DATA_NOVIEMBRE_2025[[#This Row],[AL_AC]],DATA_NOVIEMBRE_2025[AL_AC],0)/(COUNTA(DATA_NOVIEMBRE_2025[AL_AC])/5),0)</f>
        <v>3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5">
        <v>45348</v>
      </c>
      <c r="J48" t="s">
        <v>501</v>
      </c>
      <c r="L48" s="55"/>
      <c r="M48" s="1">
        <f>DATA_NOVIEMBRE_2025[[#This Row],[RECUPERO]]/DATA_NOVIEMBRE_2025[[#This Row],[META]]</f>
        <v>1.5856250000000001</v>
      </c>
      <c r="N48" s="5">
        <f>6-ROUNDUP(_xlfn.RANK.EQ(DATA_NOVIEMBRE_2025[[#This Row],[AL_AC]],DATA_NOVIEMBRE_2025[AL_AC],0)/(COUNTA(DATA_NOVIEMBRE_2025[AL_AC])/5),0)</f>
        <v>5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5">
        <v>44716</v>
      </c>
      <c r="J49" t="s">
        <v>501</v>
      </c>
      <c r="L49" s="55"/>
      <c r="M49" s="1">
        <f>DATA_NOVIEMBRE_2025[[#This Row],[RECUPERO]]/DATA_NOVIEMBRE_2025[[#This Row],[META]]</f>
        <v>2.7742499999999999</v>
      </c>
      <c r="N49" s="5">
        <f>6-ROUNDUP(_xlfn.RANK.EQ(DATA_NOVIEMBRE_2025[[#This Row],[AL_AC]],DATA_NOVIEMBRE_2025[AL_AC],0)/(COUNTA(DATA_NOVIEMBRE_2025[AL_AC])/5),0)</f>
        <v>5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5">
        <v>45285</v>
      </c>
      <c r="J50" t="s">
        <v>501</v>
      </c>
      <c r="L50" s="55"/>
      <c r="M50" s="1">
        <f>DATA_NOVIEMBRE_2025[[#This Row],[RECUPERO]]/DATA_NOVIEMBRE_2025[[#This Row],[META]]</f>
        <v>1.1024</v>
      </c>
      <c r="N50" s="5">
        <f>6-ROUNDUP(_xlfn.RANK.EQ(DATA_NOVIEMBRE_2025[[#This Row],[AL_AC]],DATA_NOVIEMBRE_2025[AL_AC],0)/(COUNTA(DATA_NOVIEMBRE_2025[AL_AC])/5),0)</f>
        <v>4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5">
        <v>45748</v>
      </c>
      <c r="J51" t="s">
        <v>501</v>
      </c>
      <c r="L51" s="55"/>
      <c r="M51" s="1">
        <f>DATA_NOVIEMBRE_2025[[#This Row],[RECUPERO]]/DATA_NOVIEMBRE_2025[[#This Row],[META]]</f>
        <v>1.357</v>
      </c>
      <c r="N51" s="5">
        <f>6-ROUNDUP(_xlfn.RANK.EQ(DATA_NOVIEMBRE_2025[[#This Row],[AL_AC]],DATA_NOVIEMBRE_2025[AL_AC],0)/(COUNTA(DATA_NOVIEMBRE_2025[AL_AC])/5),0)</f>
        <v>5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5">
        <v>43035</v>
      </c>
      <c r="J52" t="s">
        <v>501</v>
      </c>
      <c r="L52" s="55"/>
      <c r="M52" s="1">
        <f>DATA_NOVIEMBRE_2025[[#This Row],[RECUPERO]]/DATA_NOVIEMBRE_2025[[#This Row],[META]]</f>
        <v>1.1293454545454547</v>
      </c>
      <c r="N52" s="5">
        <f>6-ROUNDUP(_xlfn.RANK.EQ(DATA_NOVIEMBRE_2025[[#This Row],[AL_AC]],DATA_NOVIEMBRE_2025[AL_AC],0)/(COUNTA(DATA_NOVIEMBRE_2025[AL_AC])/5),0)</f>
        <v>4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5">
        <v>44644</v>
      </c>
      <c r="J53" t="s">
        <v>501</v>
      </c>
      <c r="L53" s="55"/>
      <c r="M53" s="1">
        <f>DATA_NOVIEMBRE_2025[[#This Row],[RECUPERO]]/DATA_NOVIEMBRE_2025[[#This Row],[META]]</f>
        <v>1.669</v>
      </c>
      <c r="N53" s="5">
        <f>6-ROUNDUP(_xlfn.RANK.EQ(DATA_NOVIEMBRE_2025[[#This Row],[AL_AC]],DATA_NOVIEMBRE_2025[AL_AC],0)/(COUNTA(DATA_NOVIEMBRE_2025[AL_AC])/5),0)</f>
        <v>5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5">
        <v>45429</v>
      </c>
      <c r="J54" t="s">
        <v>501</v>
      </c>
      <c r="L54" s="55"/>
      <c r="M54" s="1">
        <f>DATA_NOVIEMBRE_2025[[#This Row],[RECUPERO]]/DATA_NOVIEMBRE_2025[[#This Row],[META]]</f>
        <v>0.36</v>
      </c>
      <c r="N54" s="5">
        <f>6-ROUNDUP(_xlfn.RANK.EQ(DATA_NOVIEMBRE_2025[[#This Row],[AL_AC]],DATA_NOVIEMBRE_2025[AL_AC],0)/(COUNTA(DATA_NOVIEMBRE_2025[AL_AC])/5),0)</f>
        <v>1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5">
        <v>43132</v>
      </c>
      <c r="J55" t="s">
        <v>501</v>
      </c>
      <c r="L55" s="55"/>
      <c r="M55" s="1">
        <f>DATA_NOVIEMBRE_2025[[#This Row],[RECUPERO]]/DATA_NOVIEMBRE_2025[[#This Row],[META]]</f>
        <v>1.2083999999999999</v>
      </c>
      <c r="N55" s="5">
        <f>6-ROUNDUP(_xlfn.RANK.EQ(DATA_NOVIEMBRE_2025[[#This Row],[AL_AC]],DATA_NOVIEMBRE_2025[AL_AC],0)/(COUNTA(DATA_NOVIEMBRE_2025[AL_AC])/5),0)</f>
        <v>5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5">
        <v>45334</v>
      </c>
      <c r="J56" t="s">
        <v>501</v>
      </c>
      <c r="L56" s="55"/>
      <c r="M56" s="1">
        <f>DATA_NOVIEMBRE_2025[[#This Row],[RECUPERO]]/DATA_NOVIEMBRE_2025[[#This Row],[META]]</f>
        <v>0.6931090909090909</v>
      </c>
      <c r="N56" s="5">
        <f>6-ROUNDUP(_xlfn.RANK.EQ(DATA_NOVIEMBRE_2025[[#This Row],[AL_AC]],DATA_NOVIEMBRE_2025[AL_AC],0)/(COUNTA(DATA_NOVIEMBRE_2025[AL_AC])/5),0)</f>
        <v>3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5">
        <v>44111</v>
      </c>
      <c r="J57" t="s">
        <v>501</v>
      </c>
      <c r="L57" s="55"/>
      <c r="M57" s="1">
        <f>DATA_NOVIEMBRE_2025[[#This Row],[RECUPERO]]/DATA_NOVIEMBRE_2025[[#This Row],[META]]</f>
        <v>0.79571428571428571</v>
      </c>
      <c r="N57" s="5">
        <f>6-ROUNDUP(_xlfn.RANK.EQ(DATA_NOVIEMBRE_2025[[#This Row],[AL_AC]],DATA_NOVIEMBRE_2025[AL_AC],0)/(COUNTA(DATA_NOVIEMBRE_2025[AL_AC])/5),0)</f>
        <v>3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5">
        <v>44461</v>
      </c>
      <c r="J58" t="s">
        <v>501</v>
      </c>
      <c r="L58" s="55"/>
      <c r="M58" s="1">
        <f>DATA_NOVIEMBRE_2025[[#This Row],[RECUPERO]]/DATA_NOVIEMBRE_2025[[#This Row],[META]]</f>
        <v>0.40885714285714286</v>
      </c>
      <c r="N58" s="5">
        <f>6-ROUNDUP(_xlfn.RANK.EQ(DATA_NOVIEMBRE_2025[[#This Row],[AL_AC]],DATA_NOVIEMBRE_2025[AL_AC],0)/(COUNTA(DATA_NOVIEMBRE_2025[AL_AC])/5),0)</f>
        <v>2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5">
        <v>45530</v>
      </c>
      <c r="J59" t="s">
        <v>501</v>
      </c>
      <c r="L59" s="55"/>
      <c r="M59" s="1">
        <f>DATA_NOVIEMBRE_2025[[#This Row],[RECUPERO]]/DATA_NOVIEMBRE_2025[[#This Row],[META]]</f>
        <v>1.1633</v>
      </c>
      <c r="N59" s="5">
        <f>6-ROUNDUP(_xlfn.RANK.EQ(DATA_NOVIEMBRE_2025[[#This Row],[AL_AC]],DATA_NOVIEMBRE_2025[AL_AC],0)/(COUNTA(DATA_NOVIEMBRE_2025[AL_AC])/5),0)</f>
        <v>4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5">
        <v>44811</v>
      </c>
      <c r="J60" t="s">
        <v>501</v>
      </c>
      <c r="L60" s="55"/>
      <c r="M60" s="1">
        <f>DATA_NOVIEMBRE_2025[[#This Row],[RECUPERO]]/DATA_NOVIEMBRE_2025[[#This Row],[META]]</f>
        <v>0.58799999999999997</v>
      </c>
      <c r="N60" s="5">
        <f>6-ROUNDUP(_xlfn.RANK.EQ(DATA_NOVIEMBRE_2025[[#This Row],[AL_AC]],DATA_NOVIEMBRE_2025[AL_AC],0)/(COUNTA(DATA_NOVIEMBRE_2025[AL_AC])/5),0)</f>
        <v>3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5">
        <v>45299</v>
      </c>
      <c r="J61" t="s">
        <v>501</v>
      </c>
      <c r="L61" s="55"/>
      <c r="M61" s="1">
        <f>DATA_NOVIEMBRE_2025[[#This Row],[RECUPERO]]/DATA_NOVIEMBRE_2025[[#This Row],[META]]</f>
        <v>1.0025714285714287</v>
      </c>
      <c r="N61" s="5">
        <f>6-ROUNDUP(_xlfn.RANK.EQ(DATA_NOVIEMBRE_2025[[#This Row],[AL_AC]],DATA_NOVIEMBRE_2025[AL_AC],0)/(COUNTA(DATA_NOVIEMBRE_2025[AL_AC])/5),0)</f>
        <v>4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5">
        <v>45334</v>
      </c>
      <c r="J62" t="s">
        <v>501</v>
      </c>
      <c r="L62" s="55"/>
      <c r="M62" s="1">
        <f>DATA_NOVIEMBRE_2025[[#This Row],[RECUPERO]]/DATA_NOVIEMBRE_2025[[#This Row],[META]]</f>
        <v>0.28127272727272729</v>
      </c>
      <c r="N62" s="5">
        <f>6-ROUNDUP(_xlfn.RANK.EQ(DATA_NOVIEMBRE_2025[[#This Row],[AL_AC]],DATA_NOVIEMBRE_2025[AL_AC],0)/(COUNTA(DATA_NOVIEMBRE_2025[AL_AC])/5),0)</f>
        <v>1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5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>
        <f>6-ROUNDUP(_xlfn.RANK.EQ(DATA_NOVIEMBRE_2025[[#This Row],[AL_AC]],DATA_NOVIEMBRE_2025[AL_AC],0)/(COUNTA(DATA_NOVIEMBRE_2025[AL_AC])/5),0)</f>
        <v>3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5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>
        <f>6-ROUNDUP(_xlfn.RANK.EQ(DATA_NOVIEMBRE_2025[[#This Row],[AL_AC]],DATA_NOVIEMBRE_2025[AL_AC],0)/(COUNTA(DATA_NOVIEMBRE_2025[AL_AC])/5),0)</f>
        <v>3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5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>
        <f>6-ROUNDUP(_xlfn.RANK.EQ(DATA_NOVIEMBRE_2025[[#This Row],[AL_AC]],DATA_NOVIEMBRE_2025[AL_AC],0)/(COUNTA(DATA_NOVIEMBRE_2025[AL_AC])/5),0)</f>
        <v>1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5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>
        <f>6-ROUNDUP(_xlfn.RANK.EQ(DATA_NOVIEMBRE_2025[[#This Row],[AL_AC]],DATA_NOVIEMBRE_2025[AL_AC],0)/(COUNTA(DATA_NOVIEMBRE_2025[AL_AC])/5),0)</f>
        <v>2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>
        <f>6-ROUNDUP(_xlfn.RANK.EQ(DATA_NOVIEMBRE_2025[[#This Row],[AL_AC]],DATA_NOVIEMBRE_2025[AL_AC],0)/(COUNTA(DATA_NOVIEMBRE_2025[AL_AC])/5),0)</f>
        <v>4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>
        <f>6-ROUNDUP(_xlfn.RANK.EQ(DATA_NOVIEMBRE_2025[[#This Row],[AL_AC]],DATA_NOVIEMBRE_2025[AL_AC],0)/(COUNTA(DATA_NOVIEMBRE_2025[AL_AC])/5),0)</f>
        <v>1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B1" zoomScale="70" zoomScaleNormal="70" workbookViewId="0">
      <selection activeCell="N8" sqref="N8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5">
        <v>45133</v>
      </c>
      <c r="J3" s="55" t="s">
        <v>501</v>
      </c>
      <c r="K3" s="55"/>
      <c r="L3" s="55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5">
        <v>45323</v>
      </c>
      <c r="J6" s="55" t="s">
        <v>501</v>
      </c>
      <c r="K6" s="55"/>
      <c r="L6" s="55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5">
        <v>45995</v>
      </c>
      <c r="J8" s="55" t="s">
        <v>501</v>
      </c>
      <c r="K8" s="55"/>
      <c r="L8" s="55"/>
      <c r="M8" s="38" t="s">
        <v>87</v>
      </c>
      <c r="N8" s="15" t="s">
        <v>1137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5">
        <v>44673</v>
      </c>
      <c r="J9" s="55" t="s">
        <v>501</v>
      </c>
      <c r="K9" s="55"/>
      <c r="L9" s="55"/>
      <c r="M9">
        <f>DATA_DICIEMBRE_2025[[#This Row],[RECUPERO]]/DATA_DICIEMBRE_2025[[#This Row],[META]]</f>
        <v>1.1104144144144144</v>
      </c>
      <c r="N9" s="5">
        <f>6-ROUNDUP(_xlfn.RANK.EQ(DATA_DICIEMBRE_2025[[#This Row],[AL_AC]],DATA_DICIEMBRE_2025[AL_AC],0)/(COUNTA(DATA_DICIEMBRE_2025[AL_AC])/5),0)</f>
        <v>2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5">
        <v>45304</v>
      </c>
      <c r="J10" s="55" t="s">
        <v>501</v>
      </c>
      <c r="K10" s="55"/>
      <c r="L10" s="55"/>
      <c r="M10">
        <f>DATA_DICIEMBRE_2025[[#This Row],[RECUPERO]]/DATA_DICIEMBRE_2025[[#This Row],[META]]</f>
        <v>1.588095238095238</v>
      </c>
      <c r="N10" s="5">
        <f>6-ROUNDUP(_xlfn.RANK.EQ(DATA_DICIEMBRE_2025[[#This Row],[AL_AC]],DATA_DICIEMBRE_2025[AL_AC],0)/(COUNTA(DATA_DICIEMBRE_2025[AL_AC])/5),0)</f>
        <v>4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5">
        <v>44909</v>
      </c>
      <c r="J11" s="55" t="s">
        <v>501</v>
      </c>
      <c r="K11" s="55"/>
      <c r="L11" s="55"/>
      <c r="M11">
        <f>DATA_DICIEMBRE_2025[[#This Row],[RECUPERO]]/DATA_DICIEMBRE_2025[[#This Row],[META]]</f>
        <v>2.9866666666666668</v>
      </c>
      <c r="N11" s="5">
        <f>6-ROUNDUP(_xlfn.RANK.EQ(DATA_DICIEMBRE_2025[[#This Row],[AL_AC]],DATA_DICIEMBRE_2025[AL_AC],0)/(COUNTA(DATA_DICIEMBRE_2025[AL_AC])/5),0)</f>
        <v>5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5">
        <v>45285</v>
      </c>
      <c r="J12" s="55" t="s">
        <v>501</v>
      </c>
      <c r="K12" s="55"/>
      <c r="L12" s="55"/>
      <c r="M12">
        <f>DATA_DICIEMBRE_2025[[#This Row],[RECUPERO]]/DATA_DICIEMBRE_2025[[#This Row],[META]]</f>
        <v>1.2935315315315314</v>
      </c>
      <c r="N12" s="5">
        <f>6-ROUNDUP(_xlfn.RANK.EQ(DATA_DICIEMBRE_2025[[#This Row],[AL_AC]],DATA_DICIEMBRE_2025[AL_AC],0)/(COUNTA(DATA_DICIEMBRE_2025[AL_AC])/5),0)</f>
        <v>3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5">
        <v>45429</v>
      </c>
      <c r="J13" s="55" t="s">
        <v>501</v>
      </c>
      <c r="K13" s="55"/>
      <c r="L13" s="55"/>
      <c r="M13">
        <f>DATA_DICIEMBRE_2025[[#This Row],[RECUPERO]]/DATA_DICIEMBRE_2025[[#This Row],[META]]</f>
        <v>1.2428732394366198</v>
      </c>
      <c r="N13" s="5">
        <f>6-ROUNDUP(_xlfn.RANK.EQ(DATA_DICIEMBRE_2025[[#This Row],[AL_AC]],DATA_DICIEMBRE_2025[AL_AC],0)/(COUNTA(DATA_DICIEMBRE_2025[AL_AC])/5),0)</f>
        <v>3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5">
        <v>45506</v>
      </c>
      <c r="J14" s="55" t="s">
        <v>501</v>
      </c>
      <c r="K14" s="55"/>
      <c r="L14" s="55"/>
      <c r="M14">
        <f>DATA_DICIEMBRE_2025[[#This Row],[RECUPERO]]/DATA_DICIEMBRE_2025[[#This Row],[META]]</f>
        <v>0.92719047619047623</v>
      </c>
      <c r="N14" s="5">
        <f>6-ROUNDUP(_xlfn.RANK.EQ(DATA_DICIEMBRE_2025[[#This Row],[AL_AC]],DATA_DICIEMBRE_2025[AL_AC],0)/(COUNTA(DATA_DICIEMBRE_2025[AL_AC])/5),0)</f>
        <v>1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5">
        <v>45084</v>
      </c>
      <c r="J15" s="55" t="s">
        <v>501</v>
      </c>
      <c r="K15" s="55"/>
      <c r="L15" s="55"/>
      <c r="M15">
        <f>DATA_DICIEMBRE_2025[[#This Row],[RECUPERO]]/DATA_DICIEMBRE_2025[[#This Row],[META]]</f>
        <v>3.3010344827586207</v>
      </c>
      <c r="N15" s="5">
        <f>6-ROUNDUP(_xlfn.RANK.EQ(DATA_DICIEMBRE_2025[[#This Row],[AL_AC]],DATA_DICIEMBRE_2025[AL_AC],0)/(COUNTA(DATA_DICIEMBRE_2025[AL_AC])/5),0)</f>
        <v>5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5">
        <v>45299</v>
      </c>
      <c r="J16" s="55" t="s">
        <v>501</v>
      </c>
      <c r="K16" s="55"/>
      <c r="L16" s="55"/>
      <c r="M16">
        <f>DATA_DICIEMBRE_2025[[#This Row],[RECUPERO]]/DATA_DICIEMBRE_2025[[#This Row],[META]]</f>
        <v>1.5370952380952381</v>
      </c>
      <c r="N16" s="5">
        <f>6-ROUNDUP(_xlfn.RANK.EQ(DATA_DICIEMBRE_2025[[#This Row],[AL_AC]],DATA_DICIEMBRE_2025[AL_AC],0)/(COUNTA(DATA_DICIEMBRE_2025[AL_AC])/5),0)</f>
        <v>4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5">
        <v>45334</v>
      </c>
      <c r="J17" s="55" t="s">
        <v>501</v>
      </c>
      <c r="K17" s="55"/>
      <c r="L17" s="55"/>
      <c r="M17">
        <f>DATA_DICIEMBRE_2025[[#This Row],[RECUPERO]]/DATA_DICIEMBRE_2025[[#This Row],[META]]</f>
        <v>1.1292942342342343</v>
      </c>
      <c r="N17" s="5">
        <f>6-ROUNDUP(_xlfn.RANK.EQ(DATA_DICIEMBRE_2025[[#This Row],[AL_AC]],DATA_DICIEMBRE_2025[AL_AC],0)/(COUNTA(DATA_DICIEMBRE_2025[AL_AC])/5),0)</f>
        <v>2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5">
        <v>44870</v>
      </c>
      <c r="J18" s="55" t="s">
        <v>501</v>
      </c>
      <c r="K18" s="55"/>
      <c r="L18" s="55"/>
      <c r="M18">
        <f>DATA_DICIEMBRE_2025[[#This Row],[RECUPERO]]/DATA_DICIEMBRE_2025[[#This Row],[META]]</f>
        <v>1.5548620689655173</v>
      </c>
      <c r="N18" s="5">
        <f>6-ROUNDUP(_xlfn.RANK.EQ(DATA_DICIEMBRE_2025[[#This Row],[AL_AC]],DATA_DICIEMBRE_2025[AL_AC],0)/(COUNTA(DATA_DICIEMBRE_2025[AL_AC])/5),0)</f>
        <v>4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5">
        <v>45674</v>
      </c>
      <c r="J19" s="55" t="s">
        <v>501</v>
      </c>
      <c r="K19" s="55"/>
      <c r="L19" s="55"/>
      <c r="M19">
        <f>DATA_DICIEMBRE_2025[[#This Row],[RECUPERO]]/DATA_DICIEMBRE_2025[[#This Row],[META]]</f>
        <v>1.1331904761904761</v>
      </c>
      <c r="N19" s="5">
        <f>6-ROUNDUP(_xlfn.RANK.EQ(DATA_DICIEMBRE_2025[[#This Row],[AL_AC]],DATA_DICIEMBRE_2025[AL_AC],0)/(COUNTA(DATA_DICIEMBRE_2025[AL_AC])/5),0)</f>
        <v>2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5">
        <v>44811</v>
      </c>
      <c r="J20" s="55" t="s">
        <v>501</v>
      </c>
      <c r="K20" s="55"/>
      <c r="L20" s="55"/>
      <c r="M20">
        <f>DATA_DICIEMBRE_2025[[#This Row],[RECUPERO]]/DATA_DICIEMBRE_2025[[#This Row],[META]]</f>
        <v>1.2545517241379309</v>
      </c>
      <c r="N20" s="5">
        <f>6-ROUNDUP(_xlfn.RANK.EQ(DATA_DICIEMBRE_2025[[#This Row],[AL_AC]],DATA_DICIEMBRE_2025[AL_AC],0)/(COUNTA(DATA_DICIEMBRE_2025[AL_AC])/5),0)</f>
        <v>3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5">
        <v>45530</v>
      </c>
      <c r="J21" s="55" t="s">
        <v>501</v>
      </c>
      <c r="K21" s="55"/>
      <c r="L21" s="55"/>
      <c r="M21">
        <f>DATA_DICIEMBRE_2025[[#This Row],[RECUPERO]]/DATA_DICIEMBRE_2025[[#This Row],[META]]</f>
        <v>0.80151351351351352</v>
      </c>
      <c r="N21" s="5">
        <f>6-ROUNDUP(_xlfn.RANK.EQ(DATA_DICIEMBRE_2025[[#This Row],[AL_AC]],DATA_DICIEMBRE_2025[AL_AC],0)/(COUNTA(DATA_DICIEMBRE_2025[AL_AC])/5),0)</f>
        <v>1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5">
        <v>45399</v>
      </c>
      <c r="J22" s="55" t="s">
        <v>501</v>
      </c>
      <c r="K22" s="55"/>
      <c r="L22" s="55"/>
      <c r="M22">
        <f>DATA_DICIEMBRE_2025[[#This Row],[RECUPERO]]/DATA_DICIEMBRE_2025[[#This Row],[META]]</f>
        <v>0.93945945945945941</v>
      </c>
      <c r="N22" s="5">
        <f>6-ROUNDUP(_xlfn.RANK.EQ(DATA_DICIEMBRE_2025[[#This Row],[AL_AC]],DATA_DICIEMBRE_2025[AL_AC],0)/(COUNTA(DATA_DICIEMBRE_2025[AL_AC])/5),0)</f>
        <v>1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5">
        <v>45917</v>
      </c>
      <c r="J23" s="55" t="s">
        <v>501</v>
      </c>
      <c r="K23" s="55"/>
      <c r="L23" s="55"/>
      <c r="M23">
        <f>DATA_DICIEMBRE_2025[[#This Row],[RECUPERO]]/DATA_DICIEMBRE_2025[[#This Row],[META]]</f>
        <v>1.3207207207207208</v>
      </c>
      <c r="N23" s="5">
        <f>6-ROUNDUP(_xlfn.RANK.EQ(DATA_DICIEMBRE_2025[[#This Row],[AL_AC]],DATA_DICIEMBRE_2025[AL_AC],0)/(COUNTA(DATA_DICIEMBRE_2025[AL_AC])/5),0)</f>
        <v>3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5">
        <v>45590</v>
      </c>
      <c r="J24" s="55" t="s">
        <v>501</v>
      </c>
      <c r="K24" s="55"/>
      <c r="L24" s="55"/>
      <c r="M24">
        <f>DATA_DICIEMBRE_2025[[#This Row],[RECUPERO]]/DATA_DICIEMBRE_2025[[#This Row],[META]]</f>
        <v>1.31</v>
      </c>
      <c r="N24" s="5">
        <f>6-ROUNDUP(_xlfn.RANK.EQ(DATA_DICIEMBRE_2025[[#This Row],[AL_AC]],DATA_DICIEMBRE_2025[AL_AC],0)/(COUNTA(DATA_DICIEMBRE_2025[AL_AC])/5),0)</f>
        <v>3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5">
        <v>42814</v>
      </c>
      <c r="J25" s="55" t="s">
        <v>501</v>
      </c>
      <c r="K25" s="55"/>
      <c r="L25" s="55"/>
      <c r="M25">
        <f>DATA_DICIEMBRE_2025[[#This Row],[RECUPERO]]/DATA_DICIEMBRE_2025[[#This Row],[META]]</f>
        <v>1.0704761904761906</v>
      </c>
      <c r="N25" s="5">
        <f>6-ROUNDUP(_xlfn.RANK.EQ(DATA_DICIEMBRE_2025[[#This Row],[AL_AC]],DATA_DICIEMBRE_2025[AL_AC],0)/(COUNTA(DATA_DICIEMBRE_2025[AL_AC])/5),0)</f>
        <v>2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5">
        <v>44259</v>
      </c>
      <c r="J26" s="55" t="s">
        <v>501</v>
      </c>
      <c r="K26" s="55"/>
      <c r="L26" s="55"/>
      <c r="M26">
        <f>DATA_DICIEMBRE_2025[[#This Row],[RECUPERO]]/DATA_DICIEMBRE_2025[[#This Row],[META]]</f>
        <v>1.2782432432432433</v>
      </c>
      <c r="N26" s="5">
        <f>6-ROUNDUP(_xlfn.RANK.EQ(DATA_DICIEMBRE_2025[[#This Row],[AL_AC]],DATA_DICIEMBRE_2025[AL_AC],0)/(COUNTA(DATA_DICIEMBRE_2025[AL_AC])/5),0)</f>
        <v>3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5">
        <v>45082</v>
      </c>
      <c r="J27" s="55" t="s">
        <v>501</v>
      </c>
      <c r="K27" s="55"/>
      <c r="L27" s="55"/>
      <c r="M27">
        <f>DATA_DICIEMBRE_2025[[#This Row],[RECUPERO]]/DATA_DICIEMBRE_2025[[#This Row],[META]]</f>
        <v>1.094990990990991</v>
      </c>
      <c r="N27" s="5">
        <f>6-ROUNDUP(_xlfn.RANK.EQ(DATA_DICIEMBRE_2025[[#This Row],[AL_AC]],DATA_DICIEMBRE_2025[AL_AC],0)/(COUNTA(DATA_DICIEMBRE_2025[AL_AC])/5),0)</f>
        <v>2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5">
        <v>45671</v>
      </c>
      <c r="J28" s="55" t="s">
        <v>501</v>
      </c>
      <c r="K28" s="55"/>
      <c r="L28" s="55"/>
      <c r="M28">
        <f>DATA_DICIEMBRE_2025[[#This Row],[RECUPERO]]/DATA_DICIEMBRE_2025[[#This Row],[META]]</f>
        <v>1.5629859154929577</v>
      </c>
      <c r="N28" s="5">
        <f>6-ROUNDUP(_xlfn.RANK.EQ(DATA_DICIEMBRE_2025[[#This Row],[AL_AC]],DATA_DICIEMBRE_2025[AL_AC],0)/(COUNTA(DATA_DICIEMBRE_2025[AL_AC])/5),0)</f>
        <v>4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5">
        <v>45021</v>
      </c>
      <c r="J29" s="55" t="s">
        <v>501</v>
      </c>
      <c r="K29" s="55"/>
      <c r="L29" s="55"/>
      <c r="M29">
        <f>DATA_DICIEMBRE_2025[[#This Row],[RECUPERO]]/DATA_DICIEMBRE_2025[[#This Row],[META]]</f>
        <v>0.54861904761904767</v>
      </c>
      <c r="N29" s="5">
        <f>6-ROUNDUP(_xlfn.RANK.EQ(DATA_DICIEMBRE_2025[[#This Row],[AL_AC]],DATA_DICIEMBRE_2025[AL_AC],0)/(COUNTA(DATA_DICIEMBRE_2025[AL_AC])/5),0)</f>
        <v>1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5">
        <v>43132</v>
      </c>
      <c r="J30" s="55" t="s">
        <v>501</v>
      </c>
      <c r="K30" s="55"/>
      <c r="L30" s="55"/>
      <c r="M30">
        <f>DATA_DICIEMBRE_2025[[#This Row],[RECUPERO]]/DATA_DICIEMBRE_2025[[#This Row],[META]]</f>
        <v>0.11711711711711711</v>
      </c>
      <c r="N30" s="5">
        <f>6-ROUNDUP(_xlfn.RANK.EQ(DATA_DICIEMBRE_2025[[#This Row],[AL_AC]],DATA_DICIEMBRE_2025[AL_AC],0)/(COUNTA(DATA_DICIEMBRE_2025[AL_AC])/5),0)</f>
        <v>1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5">
        <v>44840</v>
      </c>
      <c r="J31" s="55" t="s">
        <v>501</v>
      </c>
      <c r="K31" s="55"/>
      <c r="L31" s="55"/>
      <c r="M31">
        <f>DATA_DICIEMBRE_2025[[#This Row],[RECUPERO]]/DATA_DICIEMBRE_2025[[#This Row],[META]]</f>
        <v>2.255095238095238</v>
      </c>
      <c r="N31" s="5">
        <f>6-ROUNDUP(_xlfn.RANK.EQ(DATA_DICIEMBRE_2025[[#This Row],[AL_AC]],DATA_DICIEMBRE_2025[AL_AC],0)/(COUNTA(DATA_DICIEMBRE_2025[AL_AC])/5),0)</f>
        <v>5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5">
        <v>44748</v>
      </c>
      <c r="J32" s="55" t="s">
        <v>501</v>
      </c>
      <c r="K32" s="55"/>
      <c r="L32" s="55"/>
      <c r="M32">
        <f>DATA_DICIEMBRE_2025[[#This Row],[RECUPERO]]/DATA_DICIEMBRE_2025[[#This Row],[META]]</f>
        <v>2.3176896551724138</v>
      </c>
      <c r="N32" s="5">
        <f>6-ROUNDUP(_xlfn.RANK.EQ(DATA_DICIEMBRE_2025[[#This Row],[AL_AC]],DATA_DICIEMBRE_2025[AL_AC],0)/(COUNTA(DATA_DICIEMBRE_2025[AL_AC])/5),0)</f>
        <v>5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5">
        <v>45523</v>
      </c>
      <c r="J33" s="55" t="s">
        <v>501</v>
      </c>
      <c r="K33" s="55"/>
      <c r="L33" s="55"/>
      <c r="M33">
        <f>DATA_DICIEMBRE_2025[[#This Row],[RECUPERO]]/DATA_DICIEMBRE_2025[[#This Row],[META]]</f>
        <v>0.95873873873873872</v>
      </c>
      <c r="N33" s="5">
        <f>6-ROUNDUP(_xlfn.RANK.EQ(DATA_DICIEMBRE_2025[[#This Row],[AL_AC]],DATA_DICIEMBRE_2025[AL_AC],0)/(COUNTA(DATA_DICIEMBRE_2025[AL_AC])/5),0)</f>
        <v>2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5">
        <v>44869</v>
      </c>
      <c r="J34" s="55" t="s">
        <v>501</v>
      </c>
      <c r="K34" s="55"/>
      <c r="L34" s="55"/>
      <c r="M34">
        <f>DATA_DICIEMBRE_2025[[#This Row],[RECUPERO]]/DATA_DICIEMBRE_2025[[#This Row],[META]]</f>
        <v>0.87484684684684688</v>
      </c>
      <c r="N34" s="5">
        <f>6-ROUNDUP(_xlfn.RANK.EQ(DATA_DICIEMBRE_2025[[#This Row],[AL_AC]],DATA_DICIEMBRE_2025[AL_AC],0)/(COUNTA(DATA_DICIEMBRE_2025[AL_AC])/5),0)</f>
        <v>1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5">
        <v>44111</v>
      </c>
      <c r="J35" s="55" t="s">
        <v>501</v>
      </c>
      <c r="K35" s="55"/>
      <c r="L35" s="55"/>
      <c r="M35">
        <f>DATA_DICIEMBRE_2025[[#This Row],[RECUPERO]]/DATA_DICIEMBRE_2025[[#This Row],[META]]</f>
        <v>0.40906306306306306</v>
      </c>
      <c r="N35" s="5">
        <f>6-ROUNDUP(_xlfn.RANK.EQ(DATA_DICIEMBRE_2025[[#This Row],[AL_AC]],DATA_DICIEMBRE_2025[AL_AC],0)/(COUNTA(DATA_DICIEMBRE_2025[AL_AC])/5),0)</f>
        <v>1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5">
        <v>45364</v>
      </c>
      <c r="J36" s="55" t="s">
        <v>501</v>
      </c>
      <c r="K36" s="55"/>
      <c r="L36" s="55"/>
      <c r="M36">
        <f>DATA_DICIEMBRE_2025[[#This Row],[RECUPERO]]/DATA_DICIEMBRE_2025[[#This Row],[META]]</f>
        <v>1.4053448275862068</v>
      </c>
      <c r="N36" s="5">
        <f>6-ROUNDUP(_xlfn.RANK.EQ(DATA_DICIEMBRE_2025[[#This Row],[AL_AC]],DATA_DICIEMBRE_2025[AL_AC],0)/(COUNTA(DATA_DICIEMBRE_2025[AL_AC])/5),0)</f>
        <v>3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5">
        <v>45334</v>
      </c>
      <c r="J37" s="55" t="s">
        <v>501</v>
      </c>
      <c r="K37" s="55"/>
      <c r="L37" s="55"/>
      <c r="M37">
        <f>DATA_DICIEMBRE_2025[[#This Row],[RECUPERO]]/DATA_DICIEMBRE_2025[[#This Row],[META]]</f>
        <v>1.7203766666666669</v>
      </c>
      <c r="N37" s="5">
        <f>6-ROUNDUP(_xlfn.RANK.EQ(DATA_DICIEMBRE_2025[[#This Row],[AL_AC]],DATA_DICIEMBRE_2025[AL_AC],0)/(COUNTA(DATA_DICIEMBRE_2025[AL_AC])/5),0)</f>
        <v>4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5">
        <v>44687</v>
      </c>
      <c r="J38" s="55" t="s">
        <v>501</v>
      </c>
      <c r="K38" s="55"/>
      <c r="L38" s="55"/>
      <c r="M38">
        <f>DATA_DICIEMBRE_2025[[#This Row],[RECUPERO]]/DATA_DICIEMBRE_2025[[#This Row],[META]]</f>
        <v>1.306948275862069</v>
      </c>
      <c r="N38" s="5">
        <f>6-ROUNDUP(_xlfn.RANK.EQ(DATA_DICIEMBRE_2025[[#This Row],[AL_AC]],DATA_DICIEMBRE_2025[AL_AC],0)/(COUNTA(DATA_DICIEMBRE_2025[AL_AC])/5),0)</f>
        <v>3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5">
        <v>44820</v>
      </c>
      <c r="J39" s="55" t="s">
        <v>501</v>
      </c>
      <c r="K39" s="55"/>
      <c r="L39" s="55"/>
      <c r="M39">
        <f>DATA_DICIEMBRE_2025[[#This Row],[RECUPERO]]/DATA_DICIEMBRE_2025[[#This Row],[META]]</f>
        <v>1.577</v>
      </c>
      <c r="N39" s="5">
        <f>6-ROUNDUP(_xlfn.RANK.EQ(DATA_DICIEMBRE_2025[[#This Row],[AL_AC]],DATA_DICIEMBRE_2025[AL_AC],0)/(COUNTA(DATA_DICIEMBRE_2025[AL_AC])/5),0)</f>
        <v>4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5">
        <v>44888</v>
      </c>
      <c r="J40" s="55" t="s">
        <v>501</v>
      </c>
      <c r="K40" s="55"/>
      <c r="L40" s="55"/>
      <c r="M40">
        <f>DATA_DICIEMBRE_2025[[#This Row],[RECUPERO]]/DATA_DICIEMBRE_2025[[#This Row],[META]]</f>
        <v>0.71255855855855854</v>
      </c>
      <c r="N40" s="5">
        <f>6-ROUNDUP(_xlfn.RANK.EQ(DATA_DICIEMBRE_2025[[#This Row],[AL_AC]],DATA_DICIEMBRE_2025[AL_AC],0)/(COUNTA(DATA_DICIEMBRE_2025[AL_AC])/5),0)</f>
        <v>1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5">
        <v>45805</v>
      </c>
      <c r="J41" s="55" t="s">
        <v>501</v>
      </c>
      <c r="K41" s="55"/>
      <c r="L41" s="55"/>
      <c r="M41">
        <f>DATA_DICIEMBRE_2025[[#This Row],[RECUPERO]]/DATA_DICIEMBRE_2025[[#This Row],[META]]</f>
        <v>2.2284684684684684</v>
      </c>
      <c r="N41" s="5">
        <f>6-ROUNDUP(_xlfn.RANK.EQ(DATA_DICIEMBRE_2025[[#This Row],[AL_AC]],DATA_DICIEMBRE_2025[AL_AC],0)/(COUNTA(DATA_DICIEMBRE_2025[AL_AC])/5),0)</f>
        <v>5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5">
        <v>44716</v>
      </c>
      <c r="J42" s="55" t="s">
        <v>501</v>
      </c>
      <c r="K42" s="55"/>
      <c r="L42" s="55"/>
      <c r="M42">
        <f>DATA_DICIEMBRE_2025[[#This Row],[RECUPERO]]/DATA_DICIEMBRE_2025[[#This Row],[META]]</f>
        <v>1.9508732394366197</v>
      </c>
      <c r="N42" s="5">
        <f>6-ROUNDUP(_xlfn.RANK.EQ(DATA_DICIEMBRE_2025[[#This Row],[AL_AC]],DATA_DICIEMBRE_2025[AL_AC],0)/(COUNTA(DATA_DICIEMBRE_2025[AL_AC])/5),0)</f>
        <v>5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5">
        <v>45818</v>
      </c>
      <c r="J43" s="55" t="s">
        <v>501</v>
      </c>
      <c r="K43" s="55"/>
      <c r="L43" s="55"/>
      <c r="M43">
        <f>DATA_DICIEMBRE_2025[[#This Row],[RECUPERO]]/DATA_DICIEMBRE_2025[[#This Row],[META]]</f>
        <v>1.1853333333333333</v>
      </c>
      <c r="N43" s="5">
        <f>6-ROUNDUP(_xlfn.RANK.EQ(DATA_DICIEMBRE_2025[[#This Row],[AL_AC]],DATA_DICIEMBRE_2025[AL_AC],0)/(COUNTA(DATA_DICIEMBRE_2025[AL_AC])/5),0)</f>
        <v>3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5">
        <v>45371</v>
      </c>
      <c r="J44" s="55" t="s">
        <v>501</v>
      </c>
      <c r="K44" s="55"/>
      <c r="L44" s="55"/>
      <c r="M44">
        <f>DATA_DICIEMBRE_2025[[#This Row],[RECUPERO]]/DATA_DICIEMBRE_2025[[#This Row],[META]]</f>
        <v>1.0459971830985917</v>
      </c>
      <c r="N44" s="5">
        <f>6-ROUNDUP(_xlfn.RANK.EQ(DATA_DICIEMBRE_2025[[#This Row],[AL_AC]],DATA_DICIEMBRE_2025[AL_AC],0)/(COUNTA(DATA_DICIEMBRE_2025[AL_AC])/5),0)</f>
        <v>2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5">
        <v>44566</v>
      </c>
      <c r="J45" s="55" t="s">
        <v>501</v>
      </c>
      <c r="K45" s="55"/>
      <c r="L45" s="55"/>
      <c r="M45">
        <f>DATA_DICIEMBRE_2025[[#This Row],[RECUPERO]]/DATA_DICIEMBRE_2025[[#This Row],[META]]</f>
        <v>1.4267605633802818</v>
      </c>
      <c r="N45" s="5">
        <f>6-ROUNDUP(_xlfn.RANK.EQ(DATA_DICIEMBRE_2025[[#This Row],[AL_AC]],DATA_DICIEMBRE_2025[AL_AC],0)/(COUNTA(DATA_DICIEMBRE_2025[AL_AC])/5),0)</f>
        <v>4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5">
        <v>45889</v>
      </c>
      <c r="J46" s="55" t="s">
        <v>501</v>
      </c>
      <c r="K46" s="55"/>
      <c r="L46" s="55"/>
      <c r="M46">
        <f>DATA_DICIEMBRE_2025[[#This Row],[RECUPERO]]/DATA_DICIEMBRE_2025[[#This Row],[META]]</f>
        <v>0.82893747747747748</v>
      </c>
      <c r="N46" s="5">
        <f>6-ROUNDUP(_xlfn.RANK.EQ(DATA_DICIEMBRE_2025[[#This Row],[AL_AC]],DATA_DICIEMBRE_2025[AL_AC],0)/(COUNTA(DATA_DICIEMBRE_2025[AL_AC])/5),0)</f>
        <v>1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5">
        <v>45348</v>
      </c>
      <c r="J47" s="55" t="s">
        <v>501</v>
      </c>
      <c r="K47" s="55"/>
      <c r="L47" s="55"/>
      <c r="M47">
        <f>DATA_DICIEMBRE_2025[[#This Row],[RECUPERO]]/DATA_DICIEMBRE_2025[[#This Row],[META]]</f>
        <v>2.0112394366197184</v>
      </c>
      <c r="N47" s="5">
        <f>6-ROUNDUP(_xlfn.RANK.EQ(DATA_DICIEMBRE_2025[[#This Row],[AL_AC]],DATA_DICIEMBRE_2025[AL_AC],0)/(COUNTA(DATA_DICIEMBRE_2025[AL_AC])/5),0)</f>
        <v>5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5">
        <v>45145</v>
      </c>
      <c r="J48" s="55" t="s">
        <v>501</v>
      </c>
      <c r="K48" s="55"/>
      <c r="L48" s="55"/>
      <c r="M48">
        <f>DATA_DICIEMBRE_2025[[#This Row],[RECUPERO]]/DATA_DICIEMBRE_2025[[#This Row],[META]]</f>
        <v>2.4242702702702701</v>
      </c>
      <c r="N48" s="5">
        <f>6-ROUNDUP(_xlfn.RANK.EQ(DATA_DICIEMBRE_2025[[#This Row],[AL_AC]],DATA_DICIEMBRE_2025[AL_AC],0)/(COUNTA(DATA_DICIEMBRE_2025[AL_AC])/5),0)</f>
        <v>5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5">
        <v>45175</v>
      </c>
      <c r="J49" s="55" t="s">
        <v>501</v>
      </c>
      <c r="K49" s="55"/>
      <c r="L49" s="55"/>
      <c r="M49">
        <f>DATA_DICIEMBRE_2025[[#This Row],[RECUPERO]]/DATA_DICIEMBRE_2025[[#This Row],[META]]</f>
        <v>0.14584828828828827</v>
      </c>
      <c r="N49" s="5">
        <f>6-ROUNDUP(_xlfn.RANK.EQ(DATA_DICIEMBRE_2025[[#This Row],[AL_AC]],DATA_DICIEMBRE_2025[AL_AC],0)/(COUNTA(DATA_DICIEMBRE_2025[AL_AC])/5),0)</f>
        <v>1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5">
        <v>44945</v>
      </c>
      <c r="J50" s="55" t="s">
        <v>501</v>
      </c>
      <c r="K50" s="55"/>
      <c r="L50" s="55"/>
      <c r="M50">
        <f>DATA_DICIEMBRE_2025[[#This Row],[RECUPERO]]/DATA_DICIEMBRE_2025[[#This Row],[META]]</f>
        <v>1.6536551724137931</v>
      </c>
      <c r="N50" s="5">
        <f>6-ROUNDUP(_xlfn.RANK.EQ(DATA_DICIEMBRE_2025[[#This Row],[AL_AC]],DATA_DICIEMBRE_2025[AL_AC],0)/(COUNTA(DATA_DICIEMBRE_2025[AL_AC])/5),0)</f>
        <v>4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5">
        <v>44748</v>
      </c>
      <c r="J51" s="55" t="s">
        <v>501</v>
      </c>
      <c r="K51" s="55"/>
      <c r="L51" s="55"/>
      <c r="M51">
        <f>DATA_DICIEMBRE_2025[[#This Row],[RECUPERO]]/DATA_DICIEMBRE_2025[[#This Row],[META]]</f>
        <v>1.0040360563380282</v>
      </c>
      <c r="N51" s="5">
        <f>6-ROUNDUP(_xlfn.RANK.EQ(DATA_DICIEMBRE_2025[[#This Row],[AL_AC]],DATA_DICIEMBRE_2025[AL_AC],0)/(COUNTA(DATA_DICIEMBRE_2025[AL_AC])/5),0)</f>
        <v>2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5">
        <v>44706</v>
      </c>
      <c r="J52" s="55" t="s">
        <v>501</v>
      </c>
      <c r="K52" s="55"/>
      <c r="L52" s="55"/>
      <c r="M52">
        <f>DATA_DICIEMBRE_2025[[#This Row],[RECUPERO]]/DATA_DICIEMBRE_2025[[#This Row],[META]]</f>
        <v>1.8461904761904762</v>
      </c>
      <c r="N52" s="5">
        <f>6-ROUNDUP(_xlfn.RANK.EQ(DATA_DICIEMBRE_2025[[#This Row],[AL_AC]],DATA_DICIEMBRE_2025[AL_AC],0)/(COUNTA(DATA_DICIEMBRE_2025[AL_AC])/5),0)</f>
        <v>5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5">
        <v>44819</v>
      </c>
      <c r="J53" s="55" t="s">
        <v>501</v>
      </c>
      <c r="K53" s="55"/>
      <c r="L53" s="55"/>
      <c r="M53">
        <f>DATA_DICIEMBRE_2025[[#This Row],[RECUPERO]]/DATA_DICIEMBRE_2025[[#This Row],[META]]</f>
        <v>1.4183243243243244</v>
      </c>
      <c r="N53" s="5">
        <f>6-ROUNDUP(_xlfn.RANK.EQ(DATA_DICIEMBRE_2025[[#This Row],[AL_AC]],DATA_DICIEMBRE_2025[AL_AC],0)/(COUNTA(DATA_DICIEMBRE_2025[AL_AC])/5),0)</f>
        <v>3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>
        <f>6-ROUNDUP(_xlfn.RANK.EQ(DATA_DICIEMBRE_2025[[#This Row],[AL_AC]],DATA_DICIEMBRE_2025[AL_AC],0)/(COUNTA(DATA_DICIEMBRE_2025[AL_AC])/5),0)</f>
        <v>1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>
        <f>6-ROUNDUP(_xlfn.RANK.EQ(DATA_DICIEMBRE_2025[[#This Row],[AL_AC]],DATA_DICIEMBRE_2025[AL_AC],0)/(COUNTA(DATA_DICIEMBRE_2025[AL_AC])/5),0)</f>
        <v>4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>
        <f>6-ROUNDUP(_xlfn.RANK.EQ(DATA_DICIEMBRE_2025[[#This Row],[AL_AC]],DATA_DICIEMBRE_2025[AL_AC],0)/(COUNTA(DATA_DICIEMBRE_2025[AL_AC])/5),0)</f>
        <v>4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>
        <f>6-ROUNDUP(_xlfn.RANK.EQ(DATA_DICIEMBRE_2025[[#This Row],[AL_AC]],DATA_DICIEMBRE_2025[AL_AC],0)/(COUNTA(DATA_DICIEMBRE_2025[AL_AC])/5),0)</f>
        <v>2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>
        <f>6-ROUNDUP(_xlfn.RANK.EQ(DATA_DICIEMBRE_2025[[#This Row],[AL_AC]],DATA_DICIEMBRE_2025[AL_AC],0)/(COUNTA(DATA_DICIEMBRE_2025[AL_AC])/5),0)</f>
        <v>2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>
        <f>6-ROUNDUP(_xlfn.RANK.EQ(DATA_DICIEMBRE_2025[[#This Row],[AL_AC]],DATA_DICIEMBRE_2025[AL_AC],0)/(COUNTA(DATA_DICIEMBRE_2025[AL_AC])/5),0)</f>
        <v>5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2" t="str">
        <f>D1_ENERO_2026[[#This Row],[SUPER2]]</f>
        <v>JOHAN</v>
      </c>
      <c r="B3" s="61" t="str">
        <f>D1_ENERO_2026[[#This Row],[ASESOR]]</f>
        <v>JANETH PORTOCARRERO</v>
      </c>
      <c r="C3" s="62" t="s">
        <v>548</v>
      </c>
      <c r="D3" s="62">
        <v>0</v>
      </c>
      <c r="E3" s="62" t="s">
        <v>125</v>
      </c>
      <c r="F3" s="61" t="s">
        <v>49</v>
      </c>
      <c r="G3" s="61"/>
      <c r="H3" s="65" t="s">
        <v>436</v>
      </c>
      <c r="I3" s="63">
        <v>43313</v>
      </c>
      <c r="J3" s="63" t="s">
        <v>500</v>
      </c>
      <c r="K3" s="63"/>
      <c r="L3" s="55"/>
      <c r="M3" s="33">
        <v>2026</v>
      </c>
      <c r="N3" s="33" t="s">
        <v>139</v>
      </c>
      <c r="O3" s="33">
        <v>22</v>
      </c>
    </row>
    <row r="4" spans="1:93" x14ac:dyDescent="0.25">
      <c r="A4" s="62" t="str">
        <f>D1_ENERO_2026[[#This Row],[SUPER2]]</f>
        <v>MELINA</v>
      </c>
      <c r="B4" s="61" t="str">
        <f>D1_ENERO_2026[[#This Row],[ASESOR]]</f>
        <v>CRISTINA TICONA</v>
      </c>
      <c r="C4" s="62" t="s">
        <v>548</v>
      </c>
      <c r="D4" s="62">
        <v>0</v>
      </c>
      <c r="E4" s="62" t="s">
        <v>4</v>
      </c>
      <c r="F4" s="61" t="s">
        <v>61</v>
      </c>
      <c r="G4" s="61"/>
      <c r="H4" s="65" t="s">
        <v>411</v>
      </c>
      <c r="I4" s="63">
        <v>44907</v>
      </c>
      <c r="J4" s="63" t="s">
        <v>500</v>
      </c>
      <c r="K4" s="63"/>
      <c r="L4" s="55"/>
      <c r="N4" s="5"/>
    </row>
    <row r="5" spans="1:93" x14ac:dyDescent="0.25">
      <c r="A5" s="62" t="str">
        <f>D1_ENERO_2026[[#This Row],[SUPER2]]</f>
        <v>SANDY</v>
      </c>
      <c r="B5" s="61" t="str">
        <f>D1_ENERO_2026[[#This Row],[ASESOR]]</f>
        <v>EVELY TENORIO</v>
      </c>
      <c r="C5" s="62" t="s">
        <v>548</v>
      </c>
      <c r="D5" s="62">
        <v>0</v>
      </c>
      <c r="E5" s="62" t="s">
        <v>3</v>
      </c>
      <c r="F5" s="61" t="s">
        <v>22</v>
      </c>
      <c r="G5" s="61"/>
      <c r="H5" s="65" t="s">
        <v>442</v>
      </c>
      <c r="I5" s="63">
        <v>45295</v>
      </c>
      <c r="J5" s="63" t="s">
        <v>500</v>
      </c>
      <c r="K5" s="63"/>
      <c r="L5" s="55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0">
        <v>45132</v>
      </c>
      <c r="J6" s="60" t="s">
        <v>501</v>
      </c>
      <c r="K6" s="60"/>
      <c r="L6" s="55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0">
        <v>43119</v>
      </c>
      <c r="J7" s="60" t="s">
        <v>501</v>
      </c>
      <c r="K7" s="60"/>
      <c r="L7" s="55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0">
        <v>46024</v>
      </c>
      <c r="J8" s="60" t="s">
        <v>501</v>
      </c>
      <c r="K8" s="60"/>
      <c r="L8" s="55"/>
      <c r="M8" s="38" t="s">
        <v>87</v>
      </c>
      <c r="N8" s="15" t="s">
        <v>1137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0">
        <v>45854</v>
      </c>
      <c r="J9" s="60" t="s">
        <v>501</v>
      </c>
      <c r="K9" s="60"/>
      <c r="L9" s="55"/>
      <c r="M9" s="5">
        <f>DATA_ENERO_2026[[#This Row],[RECUPERO]]/DATA_ENERO_2026[[#This Row],[META]]</f>
        <v>0.73239583333333336</v>
      </c>
      <c r="N9" s="5">
        <f>6-ROUNDUP(_xlfn.RANK.EQ(DATA_ENERO_2026[[#This Row],[AL_AC]],DATA_ENERO_2026[AL_AC],0)/(COUNTA(DATA_ENERO_2026[AL_AC])/5),0)</f>
        <v>2</v>
      </c>
      <c r="O9" s="54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0">
        <v>44733</v>
      </c>
      <c r="J10" s="60" t="s">
        <v>501</v>
      </c>
      <c r="K10" s="60"/>
      <c r="L10" s="55"/>
      <c r="M10" s="5">
        <f>DATA_ENERO_2026[[#This Row],[RECUPERO]]/DATA_ENERO_2026[[#This Row],[META]]</f>
        <v>2.0175918367346939</v>
      </c>
      <c r="N10" s="5">
        <f>6-ROUNDUP(_xlfn.RANK.EQ(DATA_ENERO_2026[[#This Row],[AL_AC]],DATA_ENERO_2026[AL_AC],0)/(COUNTA(DATA_ENERO_2026[AL_AC])/5),0)</f>
        <v>5</v>
      </c>
      <c r="O10" s="54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0">
        <v>45992</v>
      </c>
      <c r="J11" s="60" t="s">
        <v>501</v>
      </c>
      <c r="K11" s="60"/>
      <c r="L11" s="55"/>
      <c r="M11" s="5">
        <f>DATA_ENERO_2026[[#This Row],[RECUPERO]]/DATA_ENERO_2026[[#This Row],[META]]</f>
        <v>1.2057142857142857</v>
      </c>
      <c r="N11" s="5">
        <f>6-ROUNDUP(_xlfn.RANK.EQ(DATA_ENERO_2026[[#This Row],[AL_AC]],DATA_ENERO_2026[AL_AC],0)/(COUNTA(DATA_ENERO_2026[AL_AC])/5),0)</f>
        <v>3</v>
      </c>
      <c r="O11" s="54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0">
        <v>44671</v>
      </c>
      <c r="J12" s="60" t="s">
        <v>501</v>
      </c>
      <c r="K12" s="60"/>
      <c r="L12" s="55"/>
      <c r="M12" s="5">
        <f>DATA_ENERO_2026[[#This Row],[RECUPERO]]/DATA_ENERO_2026[[#This Row],[META]]</f>
        <v>1.3685416666666668</v>
      </c>
      <c r="N12" s="5">
        <f>6-ROUNDUP(_xlfn.RANK.EQ(DATA_ENERO_2026[[#This Row],[AL_AC]],DATA_ENERO_2026[AL_AC],0)/(COUNTA(DATA_ENERO_2026[AL_AC])/5),0)</f>
        <v>4</v>
      </c>
      <c r="O12" s="54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0">
        <v>45302</v>
      </c>
      <c r="J13" s="60" t="s">
        <v>501</v>
      </c>
      <c r="K13" s="60"/>
      <c r="L13" s="55"/>
      <c r="M13" s="5">
        <f>DATA_ENERO_2026[[#This Row],[RECUPERO]]/DATA_ENERO_2026[[#This Row],[META]]</f>
        <v>1.1276687116564417</v>
      </c>
      <c r="N13" s="5">
        <f>6-ROUNDUP(_xlfn.RANK.EQ(DATA_ENERO_2026[[#This Row],[AL_AC]],DATA_ENERO_2026[AL_AC],0)/(COUNTA(DATA_ENERO_2026[AL_AC])/5),0)</f>
        <v>3</v>
      </c>
      <c r="O13" s="54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0">
        <v>45281</v>
      </c>
      <c r="J14" s="60" t="s">
        <v>501</v>
      </c>
      <c r="K14" s="60"/>
      <c r="L14" s="55"/>
      <c r="M14" s="5">
        <f>DATA_ENERO_2026[[#This Row],[RECUPERO]]/DATA_ENERO_2026[[#This Row],[META]]</f>
        <v>1.0128571428571429</v>
      </c>
      <c r="N14" s="5">
        <f>6-ROUNDUP(_xlfn.RANK.EQ(DATA_ENERO_2026[[#This Row],[AL_AC]],DATA_ENERO_2026[AL_AC],0)/(COUNTA(DATA_ENERO_2026[AL_AC])/5),0)</f>
        <v>3</v>
      </c>
      <c r="O14" s="54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0">
        <v>45433</v>
      </c>
      <c r="J15" s="60" t="s">
        <v>501</v>
      </c>
      <c r="K15" s="60"/>
      <c r="L15" s="55"/>
      <c r="M15" s="5">
        <f>DATA_ENERO_2026[[#This Row],[RECUPERO]]/DATA_ENERO_2026[[#This Row],[META]]</f>
        <v>1.8079928315412186</v>
      </c>
      <c r="N15" s="5">
        <f>6-ROUNDUP(_xlfn.RANK.EQ(DATA_ENERO_2026[[#This Row],[AL_AC]],DATA_ENERO_2026[AL_AC],0)/(COUNTA(DATA_ENERO_2026[AL_AC])/5),0)</f>
        <v>5</v>
      </c>
      <c r="O15" s="54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0">
        <v>45511</v>
      </c>
      <c r="J16" s="60" t="s">
        <v>501</v>
      </c>
      <c r="K16" s="60"/>
      <c r="L16" s="55"/>
      <c r="M16" s="5">
        <f>DATA_ENERO_2026[[#This Row],[RECUPERO]]/DATA_ENERO_2026[[#This Row],[META]]</f>
        <v>0.65453061224489795</v>
      </c>
      <c r="N16" s="5">
        <f>6-ROUNDUP(_xlfn.RANK.EQ(DATA_ENERO_2026[[#This Row],[AL_AC]],DATA_ENERO_2026[AL_AC],0)/(COUNTA(DATA_ENERO_2026[AL_AC])/5),0)</f>
        <v>1</v>
      </c>
      <c r="O16" s="54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0">
        <v>46038</v>
      </c>
      <c r="J17" s="60" t="s">
        <v>501</v>
      </c>
      <c r="K17" s="60"/>
      <c r="L17" s="55"/>
      <c r="M17" s="5">
        <f>DATA_ENERO_2026[[#This Row],[RECUPERO]]/DATA_ENERO_2026[[#This Row],[META]]</f>
        <v>0.75376344086021507</v>
      </c>
      <c r="N17" s="5">
        <f>6-ROUNDUP(_xlfn.RANK.EQ(DATA_ENERO_2026[[#This Row],[AL_AC]],DATA_ENERO_2026[AL_AC],0)/(COUNTA(DATA_ENERO_2026[AL_AC])/5),0)</f>
        <v>2</v>
      </c>
      <c r="O17" s="54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0">
        <v>45691</v>
      </c>
      <c r="J18" s="55" t="s">
        <v>501</v>
      </c>
      <c r="K18" s="55"/>
      <c r="L18" s="55"/>
      <c r="M18" s="5">
        <f>DATA_ENERO_2026[[#This Row],[RECUPERO]]/DATA_ENERO_2026[[#This Row],[META]]</f>
        <v>0.45053061224489793</v>
      </c>
      <c r="N18" s="5">
        <f>6-ROUNDUP(_xlfn.RANK.EQ(DATA_ENERO_2026[[#This Row],[AL_AC]],DATA_ENERO_2026[AL_AC],0)/(COUNTA(DATA_ENERO_2026[AL_AC])/5),0)</f>
        <v>1</v>
      </c>
      <c r="O18" s="54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0">
        <v>45334</v>
      </c>
      <c r="J19" s="55" t="s">
        <v>501</v>
      </c>
      <c r="K19" s="55"/>
      <c r="L19" s="55"/>
      <c r="M19" s="5">
        <f>DATA_ENERO_2026[[#This Row],[RECUPERO]]/DATA_ENERO_2026[[#This Row],[META]]</f>
        <v>2.0576344086021505</v>
      </c>
      <c r="N19" s="5">
        <f>6-ROUNDUP(_xlfn.RANK.EQ(DATA_ENERO_2026[[#This Row],[AL_AC]],DATA_ENERO_2026[AL_AC],0)/(COUNTA(DATA_ENERO_2026[AL_AC])/5),0)</f>
        <v>5</v>
      </c>
      <c r="O19" s="54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0">
        <v>46027</v>
      </c>
      <c r="J20" s="55" t="s">
        <v>501</v>
      </c>
      <c r="K20" s="55"/>
      <c r="L20" s="55"/>
      <c r="M20" s="5">
        <f>DATA_ENERO_2026[[#This Row],[RECUPERO]]/DATA_ENERO_2026[[#This Row],[META]]</f>
        <v>0.2502448979591837</v>
      </c>
      <c r="N20" s="5">
        <f>6-ROUNDUP(_xlfn.RANK.EQ(DATA_ENERO_2026[[#This Row],[AL_AC]],DATA_ENERO_2026[AL_AC],0)/(COUNTA(DATA_ENERO_2026[AL_AC])/5),0)</f>
        <v>1</v>
      </c>
      <c r="O20" s="54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0">
        <v>44868</v>
      </c>
      <c r="J21" s="55" t="s">
        <v>501</v>
      </c>
      <c r="K21" s="55"/>
      <c r="L21" s="55"/>
      <c r="M21" s="5">
        <f>DATA_ENERO_2026[[#This Row],[RECUPERO]]/DATA_ENERO_2026[[#This Row],[META]]</f>
        <v>0.32129166666666664</v>
      </c>
      <c r="N21" s="5">
        <f>6-ROUNDUP(_xlfn.RANK.EQ(DATA_ENERO_2026[[#This Row],[AL_AC]],DATA_ENERO_2026[AL_AC],0)/(COUNTA(DATA_ENERO_2026[AL_AC])/5),0)</f>
        <v>1</v>
      </c>
      <c r="O21" s="54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0">
        <v>45678</v>
      </c>
      <c r="J22" s="55" t="s">
        <v>501</v>
      </c>
      <c r="K22" s="55"/>
      <c r="L22" s="55"/>
      <c r="M22" s="5">
        <f>DATA_ENERO_2026[[#This Row],[RECUPERO]]/DATA_ENERO_2026[[#This Row],[META]]</f>
        <v>0.98322916666666671</v>
      </c>
      <c r="N22" s="5">
        <f>6-ROUNDUP(_xlfn.RANK.EQ(DATA_ENERO_2026[[#This Row],[AL_AC]],DATA_ENERO_2026[AL_AC],0)/(COUNTA(DATA_ENERO_2026[AL_AC])/5),0)</f>
        <v>3</v>
      </c>
      <c r="O22" s="54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0">
        <v>44809</v>
      </c>
      <c r="J23" s="55" t="s">
        <v>501</v>
      </c>
      <c r="K23" s="55"/>
      <c r="L23" s="55"/>
      <c r="M23" s="5">
        <f>DATA_ENERO_2026[[#This Row],[RECUPERO]]/DATA_ENERO_2026[[#This Row],[META]]</f>
        <v>1.4598566308243728</v>
      </c>
      <c r="N23" s="5">
        <f>6-ROUNDUP(_xlfn.RANK.EQ(DATA_ENERO_2026[[#This Row],[AL_AC]],DATA_ENERO_2026[AL_AC],0)/(COUNTA(DATA_ENERO_2026[AL_AC])/5),0)</f>
        <v>4</v>
      </c>
      <c r="O23" s="54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0">
        <v>45526</v>
      </c>
      <c r="J24" s="55" t="s">
        <v>501</v>
      </c>
      <c r="K24" s="55"/>
      <c r="L24" s="55"/>
      <c r="M24" s="5">
        <f>DATA_ENERO_2026[[#This Row],[RECUPERO]]/DATA_ENERO_2026[[#This Row],[META]]</f>
        <v>0.81270833333333337</v>
      </c>
      <c r="N24" s="5">
        <f>6-ROUNDUP(_xlfn.RANK.EQ(DATA_ENERO_2026[[#This Row],[AL_AC]],DATA_ENERO_2026[AL_AC],0)/(COUNTA(DATA_ENERO_2026[AL_AC])/5),0)</f>
        <v>2</v>
      </c>
      <c r="O24" s="54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0">
        <v>45398</v>
      </c>
      <c r="J25" s="55" t="s">
        <v>501</v>
      </c>
      <c r="K25" s="55"/>
      <c r="L25" s="55"/>
      <c r="M25" s="5">
        <f>DATA_ENERO_2026[[#This Row],[RECUPERO]]/DATA_ENERO_2026[[#This Row],[META]]</f>
        <v>1.0315510204081633</v>
      </c>
      <c r="N25" s="5">
        <f>6-ROUNDUP(_xlfn.RANK.EQ(DATA_ENERO_2026[[#This Row],[AL_AC]],DATA_ENERO_2026[AL_AC],0)/(COUNTA(DATA_ENERO_2026[AL_AC])/5),0)</f>
        <v>3</v>
      </c>
      <c r="O25" s="54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0">
        <v>44257</v>
      </c>
      <c r="J26" s="55" t="s">
        <v>501</v>
      </c>
      <c r="K26" s="55"/>
      <c r="L26" s="55"/>
      <c r="M26" s="5">
        <f>DATA_ENERO_2026[[#This Row],[RECUPERO]]/DATA_ENERO_2026[[#This Row],[META]]</f>
        <v>1.2952604166666666</v>
      </c>
      <c r="N26" s="5">
        <f>6-ROUNDUP(_xlfn.RANK.EQ(DATA_ENERO_2026[[#This Row],[AL_AC]],DATA_ENERO_2026[AL_AC],0)/(COUNTA(DATA_ENERO_2026[AL_AC])/5),0)</f>
        <v>4</v>
      </c>
      <c r="O26" s="54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0">
        <v>45971</v>
      </c>
      <c r="J27" s="55" t="s">
        <v>501</v>
      </c>
      <c r="K27" s="55"/>
      <c r="L27" s="55"/>
      <c r="M27" s="5">
        <f>DATA_ENERO_2026[[#This Row],[RECUPERO]]/DATA_ENERO_2026[[#This Row],[META]]</f>
        <v>1.8912500000000001</v>
      </c>
      <c r="N27" s="5">
        <f>6-ROUNDUP(_xlfn.RANK.EQ(DATA_ENERO_2026[[#This Row],[AL_AC]],DATA_ENERO_2026[AL_AC],0)/(COUNTA(DATA_ENERO_2026[AL_AC])/5),0)</f>
        <v>5</v>
      </c>
      <c r="O27" s="54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0">
        <v>45882</v>
      </c>
      <c r="J28" s="55" t="s">
        <v>501</v>
      </c>
      <c r="K28" s="55"/>
      <c r="L28" s="55"/>
      <c r="M28" s="5">
        <f>DATA_ENERO_2026[[#This Row],[RECUPERO]]/DATA_ENERO_2026[[#This Row],[META]]</f>
        <v>0.9349119631901841</v>
      </c>
      <c r="N28" s="5">
        <f>6-ROUNDUP(_xlfn.RANK.EQ(DATA_ENERO_2026[[#This Row],[AL_AC]],DATA_ENERO_2026[AL_AC],0)/(COUNTA(DATA_ENERO_2026[AL_AC])/5),0)</f>
        <v>3</v>
      </c>
      <c r="O28" s="54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0">
        <v>45019</v>
      </c>
      <c r="J29" s="55" t="s">
        <v>501</v>
      </c>
      <c r="K29" s="55"/>
      <c r="L29" s="55"/>
      <c r="M29" s="5">
        <f>DATA_ENERO_2026[[#This Row],[RECUPERO]]/DATA_ENERO_2026[[#This Row],[META]]</f>
        <v>1.5908960573476703</v>
      </c>
      <c r="N29" s="5">
        <f>6-ROUNDUP(_xlfn.RANK.EQ(DATA_ENERO_2026[[#This Row],[AL_AC]],DATA_ENERO_2026[AL_AC],0)/(COUNTA(DATA_ENERO_2026[AL_AC])/5),0)</f>
        <v>4</v>
      </c>
      <c r="O29" s="54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0">
        <v>45112</v>
      </c>
      <c r="J30" s="55" t="s">
        <v>501</v>
      </c>
      <c r="K30" s="55"/>
      <c r="L30" s="55"/>
      <c r="M30" s="5">
        <f>DATA_ENERO_2026[[#This Row],[RECUPERO]]/DATA_ENERO_2026[[#This Row],[META]]</f>
        <v>0.70343750000000005</v>
      </c>
      <c r="N30" s="5">
        <f>6-ROUNDUP(_xlfn.RANK.EQ(DATA_ENERO_2026[[#This Row],[AL_AC]],DATA_ENERO_2026[AL_AC],0)/(COUNTA(DATA_ENERO_2026[AL_AC])/5),0)</f>
        <v>2</v>
      </c>
      <c r="O30" s="54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0">
        <v>44838</v>
      </c>
      <c r="J31" s="55" t="s">
        <v>501</v>
      </c>
      <c r="K31" s="55"/>
      <c r="L31" s="55"/>
      <c r="M31" s="5">
        <f>DATA_ENERO_2026[[#This Row],[RECUPERO]]/DATA_ENERO_2026[[#This Row],[META]]</f>
        <v>1.286375</v>
      </c>
      <c r="N31" s="5">
        <f>6-ROUNDUP(_xlfn.RANK.EQ(DATA_ENERO_2026[[#This Row],[AL_AC]],DATA_ENERO_2026[AL_AC],0)/(COUNTA(DATA_ENERO_2026[AL_AC])/5),0)</f>
        <v>4</v>
      </c>
      <c r="O31" s="54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0">
        <v>44746</v>
      </c>
      <c r="J32" s="55" t="s">
        <v>501</v>
      </c>
      <c r="K32" s="55"/>
      <c r="L32" s="55"/>
      <c r="M32" s="5">
        <f>DATA_ENERO_2026[[#This Row],[RECUPERO]]/DATA_ENERO_2026[[#This Row],[META]]</f>
        <v>0.73114583333333338</v>
      </c>
      <c r="N32" s="5">
        <f>6-ROUNDUP(_xlfn.RANK.EQ(DATA_ENERO_2026[[#This Row],[AL_AC]],DATA_ENERO_2026[AL_AC],0)/(COUNTA(DATA_ENERO_2026[AL_AC])/5),0)</f>
        <v>2</v>
      </c>
      <c r="O32" s="54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0">
        <v>45789</v>
      </c>
      <c r="J33" s="55" t="s">
        <v>501</v>
      </c>
      <c r="K33" s="55"/>
      <c r="L33" s="55"/>
      <c r="M33" s="5">
        <f>DATA_ENERO_2026[[#This Row],[RECUPERO]]/DATA_ENERO_2026[[#This Row],[META]]</f>
        <v>0.21985663082437276</v>
      </c>
      <c r="N33" s="5">
        <f>6-ROUNDUP(_xlfn.RANK.EQ(DATA_ENERO_2026[[#This Row],[AL_AC]],DATA_ENERO_2026[AL_AC],0)/(COUNTA(DATA_ENERO_2026[AL_AC])/5),0)</f>
        <v>1</v>
      </c>
      <c r="O33" s="54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0">
        <v>44867</v>
      </c>
      <c r="J34" s="55" t="s">
        <v>501</v>
      </c>
      <c r="K34" s="55"/>
      <c r="L34" s="55"/>
      <c r="M34" s="5">
        <f>DATA_ENERO_2026[[#This Row],[RECUPERO]]/DATA_ENERO_2026[[#This Row],[META]]</f>
        <v>1.8593142857142857</v>
      </c>
      <c r="N34" s="5">
        <f>6-ROUNDUP(_xlfn.RANK.EQ(DATA_ENERO_2026[[#This Row],[AL_AC]],DATA_ENERO_2026[AL_AC],0)/(COUNTA(DATA_ENERO_2026[AL_AC])/5),0)</f>
        <v>5</v>
      </c>
      <c r="O34" s="54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0">
        <v>44109</v>
      </c>
      <c r="J35" s="55" t="s">
        <v>501</v>
      </c>
      <c r="K35" s="55"/>
      <c r="L35" s="55"/>
      <c r="M35" s="5">
        <f>DATA_ENERO_2026[[#This Row],[RECUPERO]]/DATA_ENERO_2026[[#This Row],[META]]</f>
        <v>0.40724372759856631</v>
      </c>
      <c r="N35" s="5">
        <f>6-ROUNDUP(_xlfn.RANK.EQ(DATA_ENERO_2026[[#This Row],[AL_AC]],DATA_ENERO_2026[AL_AC],0)/(COUNTA(DATA_ENERO_2026[AL_AC])/5),0)</f>
        <v>1</v>
      </c>
      <c r="O35" s="54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0">
        <v>45363</v>
      </c>
      <c r="J36" s="55" t="s">
        <v>501</v>
      </c>
      <c r="K36" s="55"/>
      <c r="L36" s="55"/>
      <c r="M36" s="5">
        <f>DATA_ENERO_2026[[#This Row],[RECUPERO]]/DATA_ENERO_2026[[#This Row],[META]]</f>
        <v>1.2897132616487454</v>
      </c>
      <c r="N36" s="5">
        <f>6-ROUNDUP(_xlfn.RANK.EQ(DATA_ENERO_2026[[#This Row],[AL_AC]],DATA_ENERO_2026[AL_AC],0)/(COUNTA(DATA_ENERO_2026[AL_AC])/5),0)</f>
        <v>4</v>
      </c>
      <c r="O36" s="54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0">
        <v>45334</v>
      </c>
      <c r="J37" s="55" t="s">
        <v>501</v>
      </c>
      <c r="K37" s="55"/>
      <c r="L37" s="55"/>
      <c r="M37" s="5">
        <f>DATA_ENERO_2026[[#This Row],[RECUPERO]]/DATA_ENERO_2026[[#This Row],[META]]</f>
        <v>0.5482083333333333</v>
      </c>
      <c r="N37" s="5">
        <f>6-ROUNDUP(_xlfn.RANK.EQ(DATA_ENERO_2026[[#This Row],[AL_AC]],DATA_ENERO_2026[AL_AC],0)/(COUNTA(DATA_ENERO_2026[AL_AC])/5),0)</f>
        <v>1</v>
      </c>
      <c r="O37" s="54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0">
        <v>44685</v>
      </c>
      <c r="J38" s="55" t="s">
        <v>501</v>
      </c>
      <c r="K38" s="55"/>
      <c r="L38" s="55"/>
      <c r="M38" s="5">
        <f>DATA_ENERO_2026[[#This Row],[RECUPERO]]/DATA_ENERO_2026[[#This Row],[META]]</f>
        <v>1.4682270833333333</v>
      </c>
      <c r="N38" s="5">
        <f>6-ROUNDUP(_xlfn.RANK.EQ(DATA_ENERO_2026[[#This Row],[AL_AC]],DATA_ENERO_2026[AL_AC],0)/(COUNTA(DATA_ENERO_2026[AL_AC])/5),0)</f>
        <v>4</v>
      </c>
      <c r="O38" s="54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0">
        <v>44818</v>
      </c>
      <c r="J39" s="55" t="s">
        <v>501</v>
      </c>
      <c r="K39" s="55"/>
      <c r="L39" s="55"/>
      <c r="M39" s="5">
        <f>DATA_ENERO_2026[[#This Row],[RECUPERO]]/DATA_ENERO_2026[[#This Row],[META]]</f>
        <v>1.851717791411043</v>
      </c>
      <c r="N39" s="5">
        <f>6-ROUNDUP(_xlfn.RANK.EQ(DATA_ENERO_2026[[#This Row],[AL_AC]],DATA_ENERO_2026[AL_AC],0)/(COUNTA(DATA_ENERO_2026[AL_AC])/5),0)</f>
        <v>5</v>
      </c>
      <c r="O39" s="54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0">
        <v>44886</v>
      </c>
      <c r="J40" s="55" t="s">
        <v>501</v>
      </c>
      <c r="K40" s="55"/>
      <c r="L40" s="55"/>
      <c r="M40" s="5">
        <f>DATA_ENERO_2026[[#This Row],[RECUPERO]]/DATA_ENERO_2026[[#This Row],[META]]</f>
        <v>0.86945937500000003</v>
      </c>
      <c r="N40" s="5">
        <f>6-ROUNDUP(_xlfn.RANK.EQ(DATA_ENERO_2026[[#This Row],[AL_AC]],DATA_ENERO_2026[AL_AC],0)/(COUNTA(DATA_ENERO_2026[AL_AC])/5),0)</f>
        <v>2</v>
      </c>
      <c r="O40" s="54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0">
        <v>46029</v>
      </c>
      <c r="J41" s="55" t="s">
        <v>501</v>
      </c>
      <c r="K41" s="55"/>
      <c r="L41" s="55"/>
      <c r="M41" s="5">
        <f>DATA_ENERO_2026[[#This Row],[RECUPERO]]/DATA_ENERO_2026[[#This Row],[META]]</f>
        <v>0.86219018404907977</v>
      </c>
      <c r="N41" s="5">
        <f>6-ROUNDUP(_xlfn.RANK.EQ(DATA_ENERO_2026[[#This Row],[AL_AC]],DATA_ENERO_2026[AL_AC],0)/(COUNTA(DATA_ENERO_2026[AL_AC])/5),0)</f>
        <v>2</v>
      </c>
      <c r="O41" s="54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0">
        <v>45800</v>
      </c>
      <c r="J42" s="55" t="s">
        <v>501</v>
      </c>
      <c r="K42" s="55"/>
      <c r="L42" s="55"/>
      <c r="M42" s="5">
        <f>DATA_ENERO_2026[[#This Row],[RECUPERO]]/DATA_ENERO_2026[[#This Row],[META]]</f>
        <v>1.6223312883435583</v>
      </c>
      <c r="N42" s="5">
        <f>6-ROUNDUP(_xlfn.RANK.EQ(DATA_ENERO_2026[[#This Row],[AL_AC]],DATA_ENERO_2026[AL_AC],0)/(COUNTA(DATA_ENERO_2026[AL_AC])/5),0)</f>
        <v>5</v>
      </c>
      <c r="O42" s="54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0">
        <v>44714</v>
      </c>
      <c r="J43" s="55" t="s">
        <v>501</v>
      </c>
      <c r="K43" s="55"/>
      <c r="L43" s="55"/>
      <c r="M43" s="5">
        <f>DATA_ENERO_2026[[#This Row],[RECUPERO]]/DATA_ENERO_2026[[#This Row],[META]]</f>
        <v>0.7694375</v>
      </c>
      <c r="N43" s="5">
        <f>6-ROUNDUP(_xlfn.RANK.EQ(DATA_ENERO_2026[[#This Row],[AL_AC]],DATA_ENERO_2026[AL_AC],0)/(COUNTA(DATA_ENERO_2026[AL_AC])/5),0)</f>
        <v>2</v>
      </c>
      <c r="O43" s="54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0">
        <v>46024</v>
      </c>
      <c r="J44" s="55" t="s">
        <v>501</v>
      </c>
      <c r="K44" s="55"/>
      <c r="L44" s="55"/>
      <c r="M44" s="5">
        <f>DATA_ENERO_2026[[#This Row],[RECUPERO]]/DATA_ENERO_2026[[#This Row],[META]]</f>
        <v>1.1670204081632654</v>
      </c>
      <c r="N44" s="5">
        <f>6-ROUNDUP(_xlfn.RANK.EQ(DATA_ENERO_2026[[#This Row],[AL_AC]],DATA_ENERO_2026[AL_AC],0)/(COUNTA(DATA_ENERO_2026[AL_AC])/5),0)</f>
        <v>3</v>
      </c>
      <c r="O44" s="54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0">
        <v>45813</v>
      </c>
      <c r="J45" s="55" t="s">
        <v>501</v>
      </c>
      <c r="K45" s="55"/>
      <c r="L45" s="55"/>
      <c r="M45" s="5">
        <f>DATA_ENERO_2026[[#This Row],[RECUPERO]]/DATA_ENERO_2026[[#This Row],[META]]</f>
        <v>1.5676073619631903</v>
      </c>
      <c r="N45" s="5">
        <f>6-ROUNDUP(_xlfn.RANK.EQ(DATA_ENERO_2026[[#This Row],[AL_AC]],DATA_ENERO_2026[AL_AC],0)/(COUNTA(DATA_ENERO_2026[AL_AC])/5),0)</f>
        <v>4</v>
      </c>
      <c r="O45" s="54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0">
        <v>45369</v>
      </c>
      <c r="J46" s="55" t="s">
        <v>501</v>
      </c>
      <c r="K46" s="55"/>
      <c r="L46" s="55"/>
      <c r="M46" s="5">
        <f>DATA_ENERO_2026[[#This Row],[RECUPERO]]/DATA_ENERO_2026[[#This Row],[META]]</f>
        <v>1.2305833333333334</v>
      </c>
      <c r="N46" s="5">
        <f>6-ROUNDUP(_xlfn.RANK.EQ(DATA_ENERO_2026[[#This Row],[AL_AC]],DATA_ENERO_2026[AL_AC],0)/(COUNTA(DATA_ENERO_2026[AL_AC])/5),0)</f>
        <v>3</v>
      </c>
      <c r="O46" s="54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0">
        <v>45145</v>
      </c>
      <c r="J47" s="55" t="s">
        <v>501</v>
      </c>
      <c r="K47" s="55"/>
      <c r="L47" s="55"/>
      <c r="M47" s="5">
        <f>DATA_ENERO_2026[[#This Row],[RECUPERO]]/DATA_ENERO_2026[[#This Row],[META]]</f>
        <v>0.55810416666666662</v>
      </c>
      <c r="N47" s="5">
        <f>6-ROUNDUP(_xlfn.RANK.EQ(DATA_ENERO_2026[[#This Row],[AL_AC]],DATA_ENERO_2026[AL_AC],0)/(COUNTA(DATA_ENERO_2026[AL_AC])/5),0)</f>
        <v>1</v>
      </c>
      <c r="O47" s="54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0">
        <v>45884</v>
      </c>
      <c r="J48" s="55" t="s">
        <v>501</v>
      </c>
      <c r="K48" s="55"/>
      <c r="L48" s="55"/>
      <c r="M48" s="5">
        <f>DATA_ENERO_2026[[#This Row],[RECUPERO]]/DATA_ENERO_2026[[#This Row],[META]]</f>
        <v>0.47081632653061223</v>
      </c>
      <c r="N48" s="5">
        <f>6-ROUNDUP(_xlfn.RANK.EQ(DATA_ENERO_2026[[#This Row],[AL_AC]],DATA_ENERO_2026[AL_AC],0)/(COUNTA(DATA_ENERO_2026[AL_AC])/5),0)</f>
        <v>1</v>
      </c>
      <c r="O48" s="54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0">
        <v>46041</v>
      </c>
      <c r="J49" s="55" t="s">
        <v>501</v>
      </c>
      <c r="K49" s="55"/>
      <c r="L49" s="55"/>
      <c r="M49" s="5">
        <f>DATA_ENERO_2026[[#This Row],[RECUPERO]]/DATA_ENERO_2026[[#This Row],[META]]</f>
        <v>1.38584229390681</v>
      </c>
      <c r="N49" s="5">
        <f>6-ROUNDUP(_xlfn.RANK.EQ(DATA_ENERO_2026[[#This Row],[AL_AC]],DATA_ENERO_2026[AL_AC],0)/(COUNTA(DATA_ENERO_2026[AL_AC])/5),0)</f>
        <v>4</v>
      </c>
      <c r="O49" s="54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0">
        <v>45344</v>
      </c>
      <c r="J50" s="55" t="s">
        <v>501</v>
      </c>
      <c r="K50" s="55"/>
      <c r="L50" s="55"/>
      <c r="M50" s="5">
        <f>DATA_ENERO_2026[[#This Row],[RECUPERO]]/DATA_ENERO_2026[[#This Row],[META]]</f>
        <v>0.89745398773006135</v>
      </c>
      <c r="N50" s="5">
        <f>6-ROUNDUP(_xlfn.RANK.EQ(DATA_ENERO_2026[[#This Row],[AL_AC]],DATA_ENERO_2026[AL_AC],0)/(COUNTA(DATA_ENERO_2026[AL_AC])/5),0)</f>
        <v>2</v>
      </c>
      <c r="O50" s="54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0">
        <v>45141</v>
      </c>
      <c r="J51" s="55" t="s">
        <v>501</v>
      </c>
      <c r="K51" s="55"/>
      <c r="L51" s="55"/>
      <c r="M51" s="5">
        <f>DATA_ENERO_2026[[#This Row],[RECUPERO]]/DATA_ENERO_2026[[#This Row],[META]]</f>
        <v>1.1748571428571428</v>
      </c>
      <c r="N51" s="5">
        <f>6-ROUNDUP(_xlfn.RANK.EQ(DATA_ENERO_2026[[#This Row],[AL_AC]],DATA_ENERO_2026[AL_AC],0)/(COUNTA(DATA_ENERO_2026[AL_AC])/5),0)</f>
        <v>3</v>
      </c>
      <c r="O51" s="54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0">
        <v>45173</v>
      </c>
      <c r="J52" s="55" t="s">
        <v>501</v>
      </c>
      <c r="K52" s="55"/>
      <c r="L52" s="55"/>
      <c r="M52" s="5">
        <f>DATA_ENERO_2026[[#This Row],[RECUPERO]]/DATA_ENERO_2026[[#This Row],[META]]</f>
        <v>0.58775510204081638</v>
      </c>
      <c r="N52" s="5">
        <f>6-ROUNDUP(_xlfn.RANK.EQ(DATA_ENERO_2026[[#This Row],[AL_AC]],DATA_ENERO_2026[AL_AC],0)/(COUNTA(DATA_ENERO_2026[AL_AC])/5),0)</f>
        <v>1</v>
      </c>
      <c r="O52" s="54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0">
        <v>44943</v>
      </c>
      <c r="J53" s="55" t="s">
        <v>501</v>
      </c>
      <c r="K53" s="55"/>
      <c r="L53" s="55"/>
      <c r="M53" s="5">
        <f>DATA_ENERO_2026[[#This Row],[RECUPERO]]/DATA_ENERO_2026[[#This Row],[META]]</f>
        <v>2.0449583333333332</v>
      </c>
      <c r="N53" s="5">
        <f>6-ROUNDUP(_xlfn.RANK.EQ(DATA_ENERO_2026[[#This Row],[AL_AC]],DATA_ENERO_2026[AL_AC],0)/(COUNTA(DATA_ENERO_2026[AL_AC])/5),0)</f>
        <v>5</v>
      </c>
      <c r="O53" s="54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0">
        <v>44746</v>
      </c>
      <c r="J54" s="55" t="s">
        <v>501</v>
      </c>
      <c r="K54" s="55"/>
      <c r="M54" s="5">
        <f>DATA_ENERO_2026[[#This Row],[RECUPERO]]/DATA_ENERO_2026[[#This Row],[META]]</f>
        <v>0.71142857142857141</v>
      </c>
      <c r="N54" s="5">
        <f>6-ROUNDUP(_xlfn.RANK.EQ(DATA_ENERO_2026[[#This Row],[AL_AC]],DATA_ENERO_2026[AL_AC],0)/(COUNTA(DATA_ENERO_2026[AL_AC])/5),0)</f>
        <v>2</v>
      </c>
      <c r="O54" s="54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0">
        <v>44704</v>
      </c>
      <c r="J55" s="55" t="s">
        <v>501</v>
      </c>
      <c r="K55" s="55"/>
      <c r="M55" s="5">
        <f>DATA_ENERO_2026[[#This Row],[RECUPERO]]/DATA_ENERO_2026[[#This Row],[META]]</f>
        <v>1.6282437275985664</v>
      </c>
      <c r="N55" s="5">
        <f>6-ROUNDUP(_xlfn.RANK.EQ(DATA_ENERO_2026[[#This Row],[AL_AC]],DATA_ENERO_2026[AL_AC],0)/(COUNTA(DATA_ENERO_2026[AL_AC])/5),0)</f>
        <v>5</v>
      </c>
      <c r="O55" s="54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0">
        <v>44817</v>
      </c>
      <c r="J56" s="55" t="s">
        <v>501</v>
      </c>
      <c r="K56" s="55"/>
      <c r="M56" s="5">
        <f>DATA_ENERO_2026[[#This Row],[RECUPERO]]/DATA_ENERO_2026[[#This Row],[META]]</f>
        <v>0.5134355828220859</v>
      </c>
      <c r="N56" s="5">
        <f>6-ROUNDUP(_xlfn.RANK.EQ(DATA_ENERO_2026[[#This Row],[AL_AC]],DATA_ENERO_2026[AL_AC],0)/(COUNTA(DATA_ENERO_2026[AL_AC])/5),0)</f>
        <v>1</v>
      </c>
      <c r="O56" s="54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>
        <f>6-ROUNDUP(_xlfn.RANK.EQ(DATA_ENERO_2026[[#This Row],[AL_AC]],DATA_ENERO_2026[AL_AC],0)/(COUNTA(DATA_ENERO_2026[AL_AC])/5),0)</f>
        <v>3</v>
      </c>
      <c r="O57" s="54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>
        <f>6-ROUNDUP(_xlfn.RANK.EQ(DATA_ENERO_2026[[#This Row],[AL_AC]],DATA_ENERO_2026[AL_AC],0)/(COUNTA(DATA_ENERO_2026[AL_AC])/5),0)</f>
        <v>4</v>
      </c>
      <c r="O58" s="54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>
        <f>6-ROUNDUP(_xlfn.RANK.EQ(DATA_ENERO_2026[[#This Row],[AL_AC]],DATA_ENERO_2026[AL_AC],0)/(COUNTA(DATA_ENERO_2026[AL_AC])/5),0)</f>
        <v>5</v>
      </c>
      <c r="O59" s="54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A6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2" ht="26.25" x14ac:dyDescent="0.4">
      <c r="A3" s="62" t="str">
        <f>D1_FEBRERO_2026[[#This Row],[SUPER2]]</f>
        <v>GUSTAVO</v>
      </c>
      <c r="B3" s="61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2"/>
      <c r="D3" s="62"/>
      <c r="E3" s="62" t="s">
        <v>124</v>
      </c>
      <c r="F3" s="61" t="s">
        <v>41</v>
      </c>
      <c r="G3" s="61"/>
      <c r="H3" s="61" t="s">
        <v>387</v>
      </c>
      <c r="I3" s="63">
        <v>45302</v>
      </c>
      <c r="J3" s="63" t="s">
        <v>500</v>
      </c>
      <c r="K3" s="60"/>
      <c r="L3" s="55"/>
      <c r="M3" s="33">
        <v>2026</v>
      </c>
      <c r="N3" s="33" t="s">
        <v>140</v>
      </c>
      <c r="O3" s="33">
        <v>21</v>
      </c>
    </row>
    <row r="4" spans="1:122" x14ac:dyDescent="0.25">
      <c r="A4" s="62" t="str">
        <f>D1_FEBRERO_2026[[#This Row],[SUPER2]]</f>
        <v>SANDY</v>
      </c>
      <c r="B4" s="61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2"/>
      <c r="D4" s="62"/>
      <c r="E4" s="62" t="s">
        <v>3</v>
      </c>
      <c r="F4" s="61" t="s">
        <v>24</v>
      </c>
      <c r="G4" s="61"/>
      <c r="H4" s="61" t="s">
        <v>434</v>
      </c>
      <c r="I4" s="63">
        <v>45334</v>
      </c>
      <c r="J4" s="63" t="s">
        <v>500</v>
      </c>
      <c r="K4" s="60"/>
      <c r="L4" s="55"/>
      <c r="N4" s="5"/>
      <c r="S4" s="45"/>
    </row>
    <row r="5" spans="1:122" x14ac:dyDescent="0.25">
      <c r="A5" s="62" t="str">
        <f>D1_FEBRERO_2026[[#This Row],[SUPER2]]</f>
        <v>JORGE</v>
      </c>
      <c r="B5" s="61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2"/>
      <c r="D5" s="62"/>
      <c r="E5" s="62" t="s">
        <v>2</v>
      </c>
      <c r="F5" s="61" t="s">
        <v>68</v>
      </c>
      <c r="G5" s="61"/>
      <c r="H5" s="61" t="s">
        <v>440</v>
      </c>
      <c r="I5" s="63">
        <v>45363</v>
      </c>
      <c r="J5" s="63" t="s">
        <v>500</v>
      </c>
      <c r="K5" s="60"/>
      <c r="L5" s="55"/>
      <c r="N5" s="5"/>
      <c r="S5" s="45"/>
      <c r="BQ5" s="45"/>
    </row>
    <row r="6" spans="1:122" x14ac:dyDescent="0.25">
      <c r="A6" s="66" t="str">
        <f>D1_FEBRERO_2026[[#This Row],[SUPER2]]</f>
        <v>KENNETH</v>
      </c>
      <c r="B6" s="65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2"/>
      <c r="D6" s="62"/>
      <c r="E6" s="66" t="s">
        <v>6</v>
      </c>
      <c r="F6" s="65" t="s">
        <v>11</v>
      </c>
      <c r="G6" s="72"/>
      <c r="H6" s="65" t="s">
        <v>429</v>
      </c>
      <c r="I6" s="67">
        <v>45369</v>
      </c>
      <c r="J6" s="67" t="s">
        <v>500</v>
      </c>
      <c r="K6" s="60"/>
      <c r="L6" s="55"/>
      <c r="N6" s="5"/>
      <c r="S6" s="45"/>
    </row>
    <row r="7" spans="1:122" x14ac:dyDescent="0.25">
      <c r="A7" s="66" t="str">
        <f>D1_FEBRERO_2026[[#This Row],[SUPER2]]</f>
        <v>JOHAN</v>
      </c>
      <c r="B7" s="65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2"/>
      <c r="D7" s="62"/>
      <c r="E7" s="66" t="s">
        <v>125</v>
      </c>
      <c r="F7" s="65" t="s">
        <v>72</v>
      </c>
      <c r="G7" s="72"/>
      <c r="H7" s="65" t="s">
        <v>450</v>
      </c>
      <c r="I7" s="67">
        <v>45691</v>
      </c>
      <c r="J7" s="67" t="s">
        <v>500</v>
      </c>
      <c r="K7" s="60"/>
      <c r="L7" s="55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0">
        <v>45132</v>
      </c>
      <c r="J8" s="60" t="s">
        <v>501</v>
      </c>
      <c r="K8" s="60"/>
      <c r="L8" s="55"/>
      <c r="M8" s="38" t="s">
        <v>87</v>
      </c>
      <c r="N8" s="15" t="s">
        <v>1137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  <c r="CQ8" s="85" t="s">
        <v>641</v>
      </c>
      <c r="CR8" s="84" t="s">
        <v>642</v>
      </c>
      <c r="CS8" s="84" t="s">
        <v>643</v>
      </c>
      <c r="CT8" s="84" t="s">
        <v>644</v>
      </c>
      <c r="CU8" s="84" t="s">
        <v>645</v>
      </c>
      <c r="CV8" s="84" t="s">
        <v>672</v>
      </c>
      <c r="CW8" s="84" t="s">
        <v>646</v>
      </c>
      <c r="CX8" s="84" t="s">
        <v>647</v>
      </c>
      <c r="CY8" s="84" t="s">
        <v>648</v>
      </c>
      <c r="CZ8" s="84" t="s">
        <v>649</v>
      </c>
      <c r="DA8" s="84" t="s">
        <v>650</v>
      </c>
      <c r="DB8" s="84" t="s">
        <v>651</v>
      </c>
      <c r="DC8" s="84" t="s">
        <v>652</v>
      </c>
      <c r="DD8" s="84" t="s">
        <v>653</v>
      </c>
      <c r="DE8" s="84" t="s">
        <v>654</v>
      </c>
      <c r="DF8" s="84" t="s">
        <v>655</v>
      </c>
      <c r="DG8" s="84" t="s">
        <v>656</v>
      </c>
      <c r="DH8" s="84" t="s">
        <v>657</v>
      </c>
      <c r="DI8" s="84" t="s">
        <v>658</v>
      </c>
      <c r="DJ8" s="84" t="s">
        <v>659</v>
      </c>
      <c r="DK8" s="84" t="s">
        <v>660</v>
      </c>
      <c r="DL8" s="84" t="s">
        <v>673</v>
      </c>
      <c r="DM8" s="84" t="s">
        <v>661</v>
      </c>
      <c r="DN8" s="84" t="s">
        <v>662</v>
      </c>
      <c r="DO8" s="84" t="s">
        <v>664</v>
      </c>
      <c r="DP8" s="84" t="s">
        <v>665</v>
      </c>
      <c r="DQ8" s="84" t="s">
        <v>666</v>
      </c>
      <c r="DR8" s="86" t="s">
        <v>663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0">
        <v>43101</v>
      </c>
      <c r="J9" s="60" t="s">
        <v>501</v>
      </c>
      <c r="K9" s="60"/>
      <c r="L9" s="55"/>
      <c r="M9" s="5">
        <f>DATA_FEBRERO_2026[[#This Row],[RECUPERO]]/DATA_FEBRERO_2026[[#This Row],[META]]</f>
        <v>0.7419</v>
      </c>
      <c r="N9" s="5">
        <f>6-ROUNDUP(_xlfn.RANK.EQ(DATA_FEBRERO_2026[[#This Row],[AL_AC]],DATA_FEBRERO_2026[AL_AC],0)/(COUNTA(DATA_FEBRERO_2026[AL_AC])/5),0)</f>
        <v>2</v>
      </c>
      <c r="O9" s="54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638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0">
        <v>46024</v>
      </c>
      <c r="J10" s="60" t="s">
        <v>501</v>
      </c>
      <c r="K10" s="60"/>
      <c r="L10" s="55"/>
      <c r="M10" s="5">
        <f>DATA_FEBRERO_2026[[#This Row],[RECUPERO]]/DATA_FEBRERO_2026[[#This Row],[META]]</f>
        <v>1.9406382978723404</v>
      </c>
      <c r="N10" s="5">
        <f>6-ROUNDUP(_xlfn.RANK.EQ(DATA_FEBRERO_2026[[#This Row],[AL_AC]],DATA_FEBRERO_2026[AL_AC],0)/(COUNTA(DATA_FEBRERO_2026[AL_AC])/5),0)</f>
        <v>5</v>
      </c>
      <c r="O10" s="54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638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680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0">
        <v>45854</v>
      </c>
      <c r="J11" s="60" t="s">
        <v>501</v>
      </c>
      <c r="K11" s="60"/>
      <c r="L11" s="55"/>
      <c r="M11" s="5">
        <f>DATA_FEBRERO_2026[[#This Row],[RECUPERO]]/DATA_FEBRERO_2026[[#This Row],[META]]</f>
        <v>0.4148</v>
      </c>
      <c r="N11" s="5">
        <f>6-ROUNDUP(_xlfn.RANK.EQ(DATA_FEBRERO_2026[[#This Row],[AL_AC]],DATA_FEBRERO_2026[AL_AC],0)/(COUNTA(DATA_FEBRERO_2026[AL_AC])/5),0)</f>
        <v>1</v>
      </c>
      <c r="O11" s="54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638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0">
        <v>44733</v>
      </c>
      <c r="J12" s="60" t="s">
        <v>501</v>
      </c>
      <c r="K12" s="60"/>
      <c r="L12" s="55"/>
      <c r="M12" s="5">
        <f>DATA_FEBRERO_2026[[#This Row],[RECUPERO]]/DATA_FEBRERO_2026[[#This Row],[META]]</f>
        <v>1.5776600000000001</v>
      </c>
      <c r="N12" s="5">
        <f>6-ROUNDUP(_xlfn.RANK.EQ(DATA_FEBRERO_2026[[#This Row],[AL_AC]],DATA_FEBRERO_2026[AL_AC],0)/(COUNTA(DATA_FEBRERO_2026[AL_AC])/5),0)</f>
        <v>5</v>
      </c>
      <c r="O12" s="54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638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0">
        <v>46055</v>
      </c>
      <c r="J13" s="60" t="s">
        <v>501</v>
      </c>
      <c r="K13" s="60"/>
      <c r="L13" s="55"/>
      <c r="M13" s="5">
        <f>DATA_FEBRERO_2026[[#This Row],[RECUPERO]]/DATA_FEBRERO_2026[[#This Row],[META]]</f>
        <v>0.71235714285714291</v>
      </c>
      <c r="N13" s="5">
        <f>6-ROUNDUP(_xlfn.RANK.EQ(DATA_FEBRERO_2026[[#This Row],[AL_AC]],DATA_FEBRERO_2026[AL_AC],0)/(COUNTA(DATA_FEBRERO_2026[AL_AC])/5),0)</f>
        <v>2</v>
      </c>
      <c r="O13" s="54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638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0">
        <v>45992</v>
      </c>
      <c r="J14" s="60" t="s">
        <v>501</v>
      </c>
      <c r="K14" s="60"/>
      <c r="L14" s="55"/>
      <c r="M14" s="5">
        <f>DATA_FEBRERO_2026[[#This Row],[RECUPERO]]/DATA_FEBRERO_2026[[#This Row],[META]]</f>
        <v>0.65459999999999996</v>
      </c>
      <c r="N14" s="5">
        <f>6-ROUNDUP(_xlfn.RANK.EQ(DATA_FEBRERO_2026[[#This Row],[AL_AC]],DATA_FEBRERO_2026[AL_AC],0)/(COUNTA(DATA_FEBRERO_2026[AL_AC])/5),0)</f>
        <v>1</v>
      </c>
      <c r="O14" s="54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638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708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0">
        <v>44671</v>
      </c>
      <c r="J15" s="60" t="s">
        <v>501</v>
      </c>
      <c r="K15" s="60"/>
      <c r="L15" s="55"/>
      <c r="M15" s="5">
        <f>DATA_FEBRERO_2026[[#This Row],[RECUPERO]]/DATA_FEBRERO_2026[[#This Row],[META]]</f>
        <v>1.6344255319148937</v>
      </c>
      <c r="N15" s="5">
        <f>6-ROUNDUP(_xlfn.RANK.EQ(DATA_FEBRERO_2026[[#This Row],[AL_AC]],DATA_FEBRERO_2026[AL_AC],0)/(COUNTA(DATA_FEBRERO_2026[AL_AC])/5),0)</f>
        <v>5</v>
      </c>
      <c r="O15" s="54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638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0">
        <v>44907</v>
      </c>
      <c r="J16" s="60" t="s">
        <v>501</v>
      </c>
      <c r="K16" s="60"/>
      <c r="L16" s="55"/>
      <c r="M16" s="5">
        <f>DATA_FEBRERO_2026[[#This Row],[RECUPERO]]/DATA_FEBRERO_2026[[#This Row],[META]]</f>
        <v>2.7223396226415093</v>
      </c>
      <c r="N16" s="5">
        <f>6-ROUNDUP(_xlfn.RANK.EQ(DATA_FEBRERO_2026[[#This Row],[AL_AC]],DATA_FEBRERO_2026[AL_AC],0)/(COUNTA(DATA_FEBRERO_2026[AL_AC])/5),0)</f>
        <v>5</v>
      </c>
      <c r="O16" s="54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638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5">
        <v>45281</v>
      </c>
      <c r="J17" s="55" t="s">
        <v>501</v>
      </c>
      <c r="K17" s="60"/>
      <c r="L17" s="55"/>
      <c r="M17" s="5">
        <f>DATA_FEBRERO_2026[[#This Row],[RECUPERO]]/DATA_FEBRERO_2026[[#This Row],[META]]</f>
        <v>0.93776000000000004</v>
      </c>
      <c r="N17" s="5">
        <f>6-ROUNDUP(_xlfn.RANK.EQ(DATA_FEBRERO_2026[[#This Row],[AL_AC]],DATA_FEBRERO_2026[AL_AC],0)/(COUNTA(DATA_FEBRERO_2026[AL_AC])/5),0)</f>
        <v>2</v>
      </c>
      <c r="O17" s="54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638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691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5">
        <v>45511</v>
      </c>
      <c r="J18" s="55" t="s">
        <v>501</v>
      </c>
      <c r="K18" s="55"/>
      <c r="L18" s="55"/>
      <c r="M18" s="5">
        <f>DATA_FEBRERO_2026[[#This Row],[RECUPERO]]/DATA_FEBRERO_2026[[#This Row],[META]]</f>
        <v>0.23339622641509433</v>
      </c>
      <c r="N18" s="5">
        <f>6-ROUNDUP(_xlfn.RANK.EQ(DATA_FEBRERO_2026[[#This Row],[AL_AC]],DATA_FEBRERO_2026[AL_AC],0)/(COUNTA(DATA_FEBRERO_2026[AL_AC])/5),0)</f>
        <v>1</v>
      </c>
      <c r="O18" s="54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638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5">
        <v>46038</v>
      </c>
      <c r="J19" s="55" t="s">
        <v>501</v>
      </c>
      <c r="K19" s="55"/>
      <c r="L19" s="55"/>
      <c r="M19" s="5">
        <f>DATA_FEBRERO_2026[[#This Row],[RECUPERO]]/DATA_FEBRERO_2026[[#This Row],[META]]</f>
        <v>1.2093584905660377</v>
      </c>
      <c r="N19" s="5">
        <f>6-ROUNDUP(_xlfn.RANK.EQ(DATA_FEBRERO_2026[[#This Row],[AL_AC]],DATA_FEBRERO_2026[AL_AC],0)/(COUNTA(DATA_FEBRERO_2026[AL_AC])/5),0)</f>
        <v>4</v>
      </c>
      <c r="O19" s="54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638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5">
        <v>46052</v>
      </c>
      <c r="J20" s="55" t="s">
        <v>501</v>
      </c>
      <c r="K20" s="55"/>
      <c r="L20" s="55"/>
      <c r="M20" s="5">
        <f>DATA_FEBRERO_2026[[#This Row],[RECUPERO]]/DATA_FEBRERO_2026[[#This Row],[META]]</f>
        <v>0.36</v>
      </c>
      <c r="N20" s="5">
        <f>6-ROUNDUP(_xlfn.RANK.EQ(DATA_FEBRERO_2026[[#This Row],[AL_AC]],DATA_FEBRERO_2026[AL_AC],0)/(COUNTA(DATA_FEBRERO_2026[AL_AC])/5),0)</f>
        <v>1</v>
      </c>
      <c r="O20" s="54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638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5">
        <v>45295</v>
      </c>
      <c r="J21" s="55" t="s">
        <v>501</v>
      </c>
      <c r="K21" s="55"/>
      <c r="L21" s="55"/>
      <c r="M21" s="5">
        <f>DATA_FEBRERO_2026[[#This Row],[RECUPERO]]/DATA_FEBRERO_2026[[#This Row],[META]]</f>
        <v>1.1409787234042552</v>
      </c>
      <c r="N21" s="5">
        <f>6-ROUNDUP(_xlfn.RANK.EQ(DATA_FEBRERO_2026[[#This Row],[AL_AC]],DATA_FEBRERO_2026[AL_AC],0)/(COUNTA(DATA_FEBRERO_2026[AL_AC])/5),0)</f>
        <v>3</v>
      </c>
      <c r="O21" s="54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638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5">
        <v>46027</v>
      </c>
      <c r="J22" s="55" t="s">
        <v>501</v>
      </c>
      <c r="K22" s="55"/>
      <c r="L22" s="55"/>
      <c r="M22" s="5">
        <f>DATA_FEBRERO_2026[[#This Row],[RECUPERO]]/DATA_FEBRERO_2026[[#This Row],[META]]</f>
        <v>0.57640000000000002</v>
      </c>
      <c r="N22" s="5">
        <f>6-ROUNDUP(_xlfn.RANK.EQ(DATA_FEBRERO_2026[[#This Row],[AL_AC]],DATA_FEBRERO_2026[AL_AC],0)/(COUNTA(DATA_FEBRERO_2026[AL_AC])/5),0)</f>
        <v>1</v>
      </c>
      <c r="O22" s="54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638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825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5">
        <v>46052</v>
      </c>
      <c r="J23" s="55" t="s">
        <v>501</v>
      </c>
      <c r="K23" s="55"/>
      <c r="L23" s="55"/>
      <c r="M23" s="5">
        <f>DATA_FEBRERO_2026[[#This Row],[RECUPERO]]/DATA_FEBRERO_2026[[#This Row],[META]]</f>
        <v>1.5618867924528301</v>
      </c>
      <c r="N23" s="5">
        <f>6-ROUNDUP(_xlfn.RANK.EQ(DATA_FEBRERO_2026[[#This Row],[AL_AC]],DATA_FEBRERO_2026[AL_AC],0)/(COUNTA(DATA_FEBRERO_2026[AL_AC])/5),0)</f>
        <v>5</v>
      </c>
      <c r="O23" s="54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638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5">
        <v>44868</v>
      </c>
      <c r="J24" s="55" t="s">
        <v>501</v>
      </c>
      <c r="K24" s="55"/>
      <c r="L24" s="55"/>
      <c r="M24" s="5">
        <f>DATA_FEBRERO_2026[[#This Row],[RECUPERO]]/DATA_FEBRERO_2026[[#This Row],[META]]</f>
        <v>1.3866382978723404</v>
      </c>
      <c r="N24" s="5">
        <f>6-ROUNDUP(_xlfn.RANK.EQ(DATA_FEBRERO_2026[[#This Row],[AL_AC]],DATA_FEBRERO_2026[AL_AC],0)/(COUNTA(DATA_FEBRERO_2026[AL_AC])/5),0)</f>
        <v>4</v>
      </c>
      <c r="O24" s="54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638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5">
        <v>45678</v>
      </c>
      <c r="J25" s="55" t="s">
        <v>501</v>
      </c>
      <c r="K25" s="55"/>
      <c r="L25" s="55"/>
      <c r="M25" s="5">
        <f>DATA_FEBRERO_2026[[#This Row],[RECUPERO]]/DATA_FEBRERO_2026[[#This Row],[META]]</f>
        <v>0.94379999999999997</v>
      </c>
      <c r="N25" s="5">
        <f>6-ROUNDUP(_xlfn.RANK.EQ(DATA_FEBRERO_2026[[#This Row],[AL_AC]],DATA_FEBRERO_2026[AL_AC],0)/(COUNTA(DATA_FEBRERO_2026[AL_AC])/5),0)</f>
        <v>3</v>
      </c>
      <c r="O25" s="54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638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699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5">
        <v>44809</v>
      </c>
      <c r="J26" s="55" t="s">
        <v>501</v>
      </c>
      <c r="K26" s="55"/>
      <c r="L26" s="55"/>
      <c r="M26" s="5">
        <f>DATA_FEBRERO_2026[[#This Row],[RECUPERO]]/DATA_FEBRERO_2026[[#This Row],[META]]</f>
        <v>0.77842553191489361</v>
      </c>
      <c r="N26" s="5">
        <f>6-ROUNDUP(_xlfn.RANK.EQ(DATA_FEBRERO_2026[[#This Row],[AL_AC]],DATA_FEBRERO_2026[AL_AC],0)/(COUNTA(DATA_FEBRERO_2026[AL_AC])/5),0)</f>
        <v>2</v>
      </c>
      <c r="O26" s="54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638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5">
        <v>45526</v>
      </c>
      <c r="J27" s="55" t="s">
        <v>501</v>
      </c>
      <c r="K27" s="55"/>
      <c r="L27" s="55"/>
      <c r="M27" s="5">
        <f>DATA_FEBRERO_2026[[#This Row],[RECUPERO]]/DATA_FEBRERO_2026[[#This Row],[META]]</f>
        <v>1.3184</v>
      </c>
      <c r="N27" s="5">
        <f>6-ROUNDUP(_xlfn.RANK.EQ(DATA_FEBRERO_2026[[#This Row],[AL_AC]],DATA_FEBRERO_2026[AL_AC],0)/(COUNTA(DATA_FEBRERO_2026[AL_AC])/5),0)</f>
        <v>4</v>
      </c>
      <c r="O27" s="54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638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856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5">
        <v>45398</v>
      </c>
      <c r="J28" s="55" t="s">
        <v>501</v>
      </c>
      <c r="K28" s="55"/>
      <c r="L28" s="55"/>
      <c r="M28" s="5">
        <f>DATA_FEBRERO_2026[[#This Row],[RECUPERO]]/DATA_FEBRERO_2026[[#This Row],[META]]</f>
        <v>1.3682000000000001</v>
      </c>
      <c r="N28" s="5">
        <f>6-ROUNDUP(_xlfn.RANK.EQ(DATA_FEBRERO_2026[[#This Row],[AL_AC]],DATA_FEBRERO_2026[AL_AC],0)/(COUNTA(DATA_FEBRERO_2026[AL_AC])/5),0)</f>
        <v>4</v>
      </c>
      <c r="O28" s="54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638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678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5">
        <v>43313</v>
      </c>
      <c r="J29" s="55" t="s">
        <v>501</v>
      </c>
      <c r="K29" s="55"/>
      <c r="L29" s="55"/>
      <c r="M29" s="5">
        <f>DATA_FEBRERO_2026[[#This Row],[RECUPERO]]/DATA_FEBRERO_2026[[#This Row],[META]]</f>
        <v>0.70364285714285713</v>
      </c>
      <c r="N29" s="5">
        <f>6-ROUNDUP(_xlfn.RANK.EQ(DATA_FEBRERO_2026[[#This Row],[AL_AC]],DATA_FEBRERO_2026[AL_AC],0)/(COUNTA(DATA_FEBRERO_2026[AL_AC])/5),0)</f>
        <v>1</v>
      </c>
      <c r="O29" s="54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638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1008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5">
        <v>44257</v>
      </c>
      <c r="J30" s="55" t="s">
        <v>501</v>
      </c>
      <c r="K30" s="55"/>
      <c r="L30" s="55"/>
      <c r="M30" s="5">
        <f>DATA_FEBRERO_2026[[#This Row],[RECUPERO]]/DATA_FEBRERO_2026[[#This Row],[META]]</f>
        <v>0.93251063829787229</v>
      </c>
      <c r="N30" s="5">
        <f>6-ROUNDUP(_xlfn.RANK.EQ(DATA_FEBRERO_2026[[#This Row],[AL_AC]],DATA_FEBRERO_2026[AL_AC],0)/(COUNTA(DATA_FEBRERO_2026[AL_AC])/5),0)</f>
        <v>2</v>
      </c>
      <c r="O30" s="54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638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1065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5">
        <v>45971</v>
      </c>
      <c r="J31" s="55" t="s">
        <v>501</v>
      </c>
      <c r="K31" s="55"/>
      <c r="L31" s="55"/>
      <c r="M31" s="5">
        <f>DATA_FEBRERO_2026[[#This Row],[RECUPERO]]/DATA_FEBRERO_2026[[#This Row],[META]]</f>
        <v>1.6580754716981132</v>
      </c>
      <c r="N31" s="5">
        <f>6-ROUNDUP(_xlfn.RANK.EQ(DATA_FEBRERO_2026[[#This Row],[AL_AC]],DATA_FEBRERO_2026[AL_AC],0)/(COUNTA(DATA_FEBRERO_2026[AL_AC])/5),0)</f>
        <v>5</v>
      </c>
      <c r="O31" s="54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638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709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5">
        <v>45882</v>
      </c>
      <c r="J32" s="55" t="s">
        <v>501</v>
      </c>
      <c r="K32" s="55"/>
      <c r="L32" s="55"/>
      <c r="M32" s="5">
        <f>DATA_FEBRERO_2026[[#This Row],[RECUPERO]]/DATA_FEBRERO_2026[[#This Row],[META]]</f>
        <v>0.71779999999999999</v>
      </c>
      <c r="N32" s="5">
        <f>6-ROUNDUP(_xlfn.RANK.EQ(DATA_FEBRERO_2026[[#This Row],[AL_AC]],DATA_FEBRERO_2026[AL_AC],0)/(COUNTA(DATA_FEBRERO_2026[AL_AC])/5),0)</f>
        <v>2</v>
      </c>
      <c r="O32" s="54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638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801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5">
        <v>45019</v>
      </c>
      <c r="J33" s="55" t="s">
        <v>501</v>
      </c>
      <c r="K33" s="55"/>
      <c r="L33" s="55"/>
      <c r="M33" s="5">
        <f>DATA_FEBRERO_2026[[#This Row],[RECUPERO]]/DATA_FEBRERO_2026[[#This Row],[META]]</f>
        <v>1.05236</v>
      </c>
      <c r="N33" s="5">
        <f>6-ROUNDUP(_xlfn.RANK.EQ(DATA_FEBRERO_2026[[#This Row],[AL_AC]],DATA_FEBRERO_2026[AL_AC],0)/(COUNTA(DATA_FEBRERO_2026[AL_AC])/5),0)</f>
        <v>3</v>
      </c>
      <c r="O33" s="54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638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1093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5">
        <v>45112</v>
      </c>
      <c r="J34" s="55" t="s">
        <v>501</v>
      </c>
      <c r="K34" s="55"/>
      <c r="L34" s="55"/>
      <c r="M34" s="5">
        <f>DATA_FEBRERO_2026[[#This Row],[RECUPERO]]/DATA_FEBRERO_2026[[#This Row],[META]]</f>
        <v>0.7581</v>
      </c>
      <c r="N34" s="5">
        <f>6-ROUNDUP(_xlfn.RANK.EQ(DATA_FEBRERO_2026[[#This Row],[AL_AC]],DATA_FEBRERO_2026[AL_AC],0)/(COUNTA(DATA_FEBRERO_2026[AL_AC])/5),0)</f>
        <v>2</v>
      </c>
      <c r="O34" s="54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638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840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5">
        <v>46064</v>
      </c>
      <c r="J35" s="55" t="s">
        <v>501</v>
      </c>
      <c r="K35" s="55"/>
      <c r="L35" s="55"/>
      <c r="M35" s="5">
        <f>DATA_FEBRERO_2026[[#This Row],[RECUPERO]]/DATA_FEBRERO_2026[[#This Row],[META]]</f>
        <v>1.1268388888888889</v>
      </c>
      <c r="N35" s="5">
        <f>6-ROUNDUP(_xlfn.RANK.EQ(DATA_FEBRERO_2026[[#This Row],[AL_AC]],DATA_FEBRERO_2026[AL_AC],0)/(COUNTA(DATA_FEBRERO_2026[AL_AC])/5),0)</f>
        <v>3</v>
      </c>
      <c r="O35" s="54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638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5">
        <v>44838</v>
      </c>
      <c r="J36" s="55" t="s">
        <v>501</v>
      </c>
      <c r="K36" s="55"/>
      <c r="L36" s="55"/>
      <c r="M36" s="5">
        <f>DATA_FEBRERO_2026[[#This Row],[RECUPERO]]/DATA_FEBRERO_2026[[#This Row],[META]]</f>
        <v>2.7234042553191489E-2</v>
      </c>
      <c r="N36" s="5">
        <f>6-ROUNDUP(_xlfn.RANK.EQ(DATA_FEBRERO_2026[[#This Row],[AL_AC]],DATA_FEBRERO_2026[AL_AC],0)/(COUNTA(DATA_FEBRERO_2026[AL_AC])/5),0)</f>
        <v>1</v>
      </c>
      <c r="O36" s="54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638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5">
        <v>44746</v>
      </c>
      <c r="J37" s="55" t="s">
        <v>501</v>
      </c>
      <c r="K37" s="55"/>
      <c r="L37" s="55"/>
      <c r="M37" s="5">
        <f>DATA_FEBRERO_2026[[#This Row],[RECUPERO]]/DATA_FEBRERO_2026[[#This Row],[META]]</f>
        <v>1.0220221276595745</v>
      </c>
      <c r="N37" s="5">
        <f>6-ROUNDUP(_xlfn.RANK.EQ(DATA_FEBRERO_2026[[#This Row],[AL_AC]],DATA_FEBRERO_2026[AL_AC],0)/(COUNTA(DATA_FEBRERO_2026[AL_AC])/5),0)</f>
        <v>3</v>
      </c>
      <c r="O37" s="54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638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993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5">
        <v>45789</v>
      </c>
      <c r="J38" s="55" t="s">
        <v>501</v>
      </c>
      <c r="K38" s="55"/>
      <c r="L38" s="55"/>
      <c r="M38" s="5">
        <f>DATA_FEBRERO_2026[[#This Row],[RECUPERO]]/DATA_FEBRERO_2026[[#This Row],[META]]</f>
        <v>1.3504444444444443</v>
      </c>
      <c r="N38" s="5">
        <f>6-ROUNDUP(_xlfn.RANK.EQ(DATA_FEBRERO_2026[[#This Row],[AL_AC]],DATA_FEBRERO_2026[AL_AC],0)/(COUNTA(DATA_FEBRERO_2026[AL_AC])/5),0)</f>
        <v>4</v>
      </c>
      <c r="O38" s="54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638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709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5">
        <v>44867</v>
      </c>
      <c r="J39" s="55" t="s">
        <v>501</v>
      </c>
      <c r="K39" s="55"/>
      <c r="L39" s="55"/>
      <c r="M39" s="5">
        <f>DATA_FEBRERO_2026[[#This Row],[RECUPERO]]/DATA_FEBRERO_2026[[#This Row],[META]]</f>
        <v>0.6435849056603774</v>
      </c>
      <c r="N39" s="5">
        <f>6-ROUNDUP(_xlfn.RANK.EQ(DATA_FEBRERO_2026[[#This Row],[AL_AC]],DATA_FEBRERO_2026[AL_AC],0)/(COUNTA(DATA_FEBRERO_2026[AL_AC])/5),0)</f>
        <v>1</v>
      </c>
      <c r="O39" s="54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638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738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5">
        <v>44109</v>
      </c>
      <c r="J40" s="55" t="s">
        <v>501</v>
      </c>
      <c r="K40" s="55"/>
      <c r="L40" s="55"/>
      <c r="M40" s="5">
        <f>DATA_FEBRERO_2026[[#This Row],[RECUPERO]]/DATA_FEBRERO_2026[[#This Row],[META]]</f>
        <v>6.6159999999999997E-2</v>
      </c>
      <c r="N40" s="5">
        <f>6-ROUNDUP(_xlfn.RANK.EQ(DATA_FEBRERO_2026[[#This Row],[AL_AC]],DATA_FEBRERO_2026[AL_AC],0)/(COUNTA(DATA_FEBRERO_2026[AL_AC])/5),0)</f>
        <v>1</v>
      </c>
      <c r="O40" s="54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638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958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5">
        <v>45334</v>
      </c>
      <c r="J41" s="55" t="s">
        <v>501</v>
      </c>
      <c r="K41" s="55"/>
      <c r="L41" s="55"/>
      <c r="M41" s="5">
        <f>DATA_FEBRERO_2026[[#This Row],[RECUPERO]]/DATA_FEBRERO_2026[[#This Row],[META]]</f>
        <v>1.4429000000000001</v>
      </c>
      <c r="N41" s="5">
        <f>6-ROUNDUP(_xlfn.RANK.EQ(DATA_FEBRERO_2026[[#This Row],[AL_AC]],DATA_FEBRERO_2026[AL_AC],0)/(COUNTA(DATA_FEBRERO_2026[AL_AC])/5),0)</f>
        <v>4</v>
      </c>
      <c r="O41" s="54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638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707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5">
        <v>44685</v>
      </c>
      <c r="J42" s="55" t="s">
        <v>501</v>
      </c>
      <c r="K42" s="55"/>
      <c r="L42" s="55"/>
      <c r="M42" s="5">
        <f>DATA_FEBRERO_2026[[#This Row],[RECUPERO]]/DATA_FEBRERO_2026[[#This Row],[META]]</f>
        <v>0.57272000000000001</v>
      </c>
      <c r="N42" s="5">
        <f>6-ROUNDUP(_xlfn.RANK.EQ(DATA_FEBRERO_2026[[#This Row],[AL_AC]],DATA_FEBRERO_2026[AL_AC],0)/(COUNTA(DATA_FEBRERO_2026[AL_AC])/5),0)</f>
        <v>1</v>
      </c>
      <c r="O42" s="54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638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685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5">
        <v>44818</v>
      </c>
      <c r="J43" s="55" t="s">
        <v>501</v>
      </c>
      <c r="K43" s="55"/>
      <c r="L43" s="55"/>
      <c r="M43" s="5">
        <f>DATA_FEBRERO_2026[[#This Row],[RECUPERO]]/DATA_FEBRERO_2026[[#This Row],[META]]</f>
        <v>1.2064250000000001</v>
      </c>
      <c r="N43" s="5">
        <f>6-ROUNDUP(_xlfn.RANK.EQ(DATA_FEBRERO_2026[[#This Row],[AL_AC]],DATA_FEBRERO_2026[AL_AC],0)/(COUNTA(DATA_FEBRERO_2026[AL_AC])/5),0)</f>
        <v>4</v>
      </c>
      <c r="O43" s="54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638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5">
        <v>44886</v>
      </c>
      <c r="J44" s="55" t="s">
        <v>501</v>
      </c>
      <c r="K44" s="55"/>
      <c r="L44" s="55"/>
      <c r="M44" s="5">
        <f>DATA_FEBRERO_2026[[#This Row],[RECUPERO]]/DATA_FEBRERO_2026[[#This Row],[META]]</f>
        <v>0.97503571428571434</v>
      </c>
      <c r="N44" s="5">
        <f>6-ROUNDUP(_xlfn.RANK.EQ(DATA_FEBRERO_2026[[#This Row],[AL_AC]],DATA_FEBRERO_2026[AL_AC],0)/(COUNTA(DATA_FEBRERO_2026[AL_AC])/5),0)</f>
        <v>3</v>
      </c>
      <c r="O44" s="54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638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1094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5">
        <v>46029</v>
      </c>
      <c r="J45" s="55" t="s">
        <v>501</v>
      </c>
      <c r="K45" s="55"/>
      <c r="L45" s="55"/>
      <c r="M45" s="5">
        <f>DATA_FEBRERO_2026[[#This Row],[RECUPERO]]/DATA_FEBRERO_2026[[#This Row],[META]]</f>
        <v>1.6110899999999999</v>
      </c>
      <c r="N45" s="5">
        <f>6-ROUNDUP(_xlfn.RANK.EQ(DATA_FEBRERO_2026[[#This Row],[AL_AC]],DATA_FEBRERO_2026[AL_AC],0)/(COUNTA(DATA_FEBRERO_2026[AL_AC])/5),0)</f>
        <v>5</v>
      </c>
      <c r="O45" s="54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638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5">
        <v>45800</v>
      </c>
      <c r="J46" s="55" t="s">
        <v>501</v>
      </c>
      <c r="K46" s="55"/>
      <c r="L46" s="55"/>
      <c r="M46" s="5">
        <f>DATA_FEBRERO_2026[[#This Row],[RECUPERO]]/DATA_FEBRERO_2026[[#This Row],[META]]</f>
        <v>0.74525279999999994</v>
      </c>
      <c r="N46" s="5">
        <f>6-ROUNDUP(_xlfn.RANK.EQ(DATA_FEBRERO_2026[[#This Row],[AL_AC]],DATA_FEBRERO_2026[AL_AC],0)/(COUNTA(DATA_FEBRERO_2026[AL_AC])/5),0)</f>
        <v>2</v>
      </c>
      <c r="O46" s="54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638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691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5">
        <v>44714</v>
      </c>
      <c r="J47" s="55" t="s">
        <v>501</v>
      </c>
      <c r="K47" s="55"/>
      <c r="L47" s="55"/>
      <c r="M47" s="5">
        <f>DATA_FEBRERO_2026[[#This Row],[RECUPERO]]/DATA_FEBRERO_2026[[#This Row],[META]]</f>
        <v>1.2590714285714286</v>
      </c>
      <c r="N47" s="5">
        <f>6-ROUNDUP(_xlfn.RANK.EQ(DATA_FEBRERO_2026[[#This Row],[AL_AC]],DATA_FEBRERO_2026[AL_AC],0)/(COUNTA(DATA_FEBRERO_2026[AL_AC])/5),0)</f>
        <v>4</v>
      </c>
      <c r="O47" s="54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638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5">
        <v>46024</v>
      </c>
      <c r="J48" s="55" t="s">
        <v>501</v>
      </c>
      <c r="K48" s="55"/>
      <c r="L48" s="55"/>
      <c r="M48" s="5">
        <f>DATA_FEBRERO_2026[[#This Row],[RECUPERO]]/DATA_FEBRERO_2026[[#This Row],[META]]</f>
        <v>1.5582400000000001</v>
      </c>
      <c r="N48" s="5">
        <f>6-ROUNDUP(_xlfn.RANK.EQ(DATA_FEBRERO_2026[[#This Row],[AL_AC]],DATA_FEBRERO_2026[AL_AC],0)/(COUNTA(DATA_FEBRERO_2026[AL_AC])/5),0)</f>
        <v>4</v>
      </c>
      <c r="O48" s="54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638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741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5">
        <v>45813</v>
      </c>
      <c r="J49" s="55" t="s">
        <v>501</v>
      </c>
      <c r="K49" s="55"/>
      <c r="L49" s="55"/>
      <c r="M49" s="5">
        <f>DATA_FEBRERO_2026[[#This Row],[RECUPERO]]/DATA_FEBRERO_2026[[#This Row],[META]]</f>
        <v>0.24057999999999999</v>
      </c>
      <c r="N49" s="5">
        <f>6-ROUNDUP(_xlfn.RANK.EQ(DATA_FEBRERO_2026[[#This Row],[AL_AC]],DATA_FEBRERO_2026[AL_AC],0)/(COUNTA(DATA_FEBRERO_2026[AL_AC])/5),0)</f>
        <v>1</v>
      </c>
      <c r="O49" s="54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638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857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5">
        <v>45145</v>
      </c>
      <c r="J50" s="55" t="s">
        <v>501</v>
      </c>
      <c r="K50" s="55"/>
      <c r="L50" s="55"/>
      <c r="M50" s="5">
        <f>DATA_FEBRERO_2026[[#This Row],[RECUPERO]]/DATA_FEBRERO_2026[[#This Row],[META]]</f>
        <v>0.73574468085106381</v>
      </c>
      <c r="N50" s="5">
        <f>6-ROUNDUP(_xlfn.RANK.EQ(DATA_FEBRERO_2026[[#This Row],[AL_AC]],DATA_FEBRERO_2026[AL_AC],0)/(COUNTA(DATA_FEBRERO_2026[AL_AC])/5),0)</f>
        <v>2</v>
      </c>
      <c r="O50" s="54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638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749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5">
        <v>45884</v>
      </c>
      <c r="J51" s="55" t="s">
        <v>501</v>
      </c>
      <c r="K51" s="55"/>
      <c r="L51" s="55"/>
      <c r="M51" s="5">
        <f>DATA_FEBRERO_2026[[#This Row],[RECUPERO]]/DATA_FEBRERO_2026[[#This Row],[META]]</f>
        <v>3.5717857142857143</v>
      </c>
      <c r="N51" s="5">
        <f>6-ROUNDUP(_xlfn.RANK.EQ(DATA_FEBRERO_2026[[#This Row],[AL_AC]],DATA_FEBRERO_2026[AL_AC],0)/(COUNTA(DATA_FEBRERO_2026[AL_AC])/5),0)</f>
        <v>5</v>
      </c>
      <c r="O51" s="54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638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5">
        <v>45344</v>
      </c>
      <c r="J52" s="55" t="s">
        <v>501</v>
      </c>
      <c r="K52" s="55"/>
      <c r="L52" s="55"/>
      <c r="M52" s="5">
        <f>DATA_FEBRERO_2026[[#This Row],[RECUPERO]]/DATA_FEBRERO_2026[[#This Row],[META]]</f>
        <v>1.2969843333333335</v>
      </c>
      <c r="N52" s="5">
        <f>6-ROUNDUP(_xlfn.RANK.EQ(DATA_FEBRERO_2026[[#This Row],[AL_AC]],DATA_FEBRERO_2026[AL_AC],0)/(COUNTA(DATA_FEBRERO_2026[AL_AC])/5),0)</f>
        <v>4</v>
      </c>
      <c r="O52" s="54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638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900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5">
        <v>45141</v>
      </c>
      <c r="J53" s="55" t="s">
        <v>501</v>
      </c>
      <c r="K53" s="55"/>
      <c r="L53" s="55"/>
      <c r="M53" s="5">
        <f>DATA_FEBRERO_2026[[#This Row],[RECUPERO]]/DATA_FEBRERO_2026[[#This Row],[META]]</f>
        <v>2.0816599999999998</v>
      </c>
      <c r="N53" s="5">
        <f>6-ROUNDUP(_xlfn.RANK.EQ(DATA_FEBRERO_2026[[#This Row],[AL_AC]],DATA_FEBRERO_2026[AL_AC],0)/(COUNTA(DATA_FEBRERO_2026[AL_AC])/5),0)</f>
        <v>5</v>
      </c>
      <c r="O53" s="54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638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863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5">
        <v>45173</v>
      </c>
      <c r="J54" s="55" t="s">
        <v>501</v>
      </c>
      <c r="K54" s="55"/>
      <c r="M54" s="5">
        <f>DATA_FEBRERO_2026[[#This Row],[RECUPERO]]/DATA_FEBRERO_2026[[#This Row],[META]]</f>
        <v>1.1970212765957446</v>
      </c>
      <c r="N54" s="5">
        <f>6-ROUNDUP(_xlfn.RANK.EQ(DATA_FEBRERO_2026[[#This Row],[AL_AC]],DATA_FEBRERO_2026[AL_AC],0)/(COUNTA(DATA_FEBRERO_2026[AL_AC])/5),0)</f>
        <v>3</v>
      </c>
      <c r="O54" s="54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638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1095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5">
        <v>44943</v>
      </c>
      <c r="J55" s="55" t="s">
        <v>501</v>
      </c>
      <c r="K55" s="55"/>
      <c r="M55" s="5">
        <f>DATA_FEBRERO_2026[[#This Row],[RECUPERO]]/DATA_FEBRERO_2026[[#This Row],[META]]</f>
        <v>2.0901132075471698</v>
      </c>
      <c r="N55" s="5">
        <f>6-ROUNDUP(_xlfn.RANK.EQ(DATA_FEBRERO_2026[[#This Row],[AL_AC]],DATA_FEBRERO_2026[AL_AC],0)/(COUNTA(DATA_FEBRERO_2026[AL_AC])/5),0)</f>
        <v>5</v>
      </c>
      <c r="O55" s="54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638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5">
        <v>44746</v>
      </c>
      <c r="J56" s="55" t="s">
        <v>501</v>
      </c>
      <c r="K56" s="55"/>
      <c r="M56" s="5">
        <f>DATA_FEBRERO_2026[[#This Row],[RECUPERO]]/DATA_FEBRERO_2026[[#This Row],[META]]</f>
        <v>0.95699999999999996</v>
      </c>
      <c r="N56" s="5">
        <f>6-ROUNDUP(_xlfn.RANK.EQ(DATA_FEBRERO_2026[[#This Row],[AL_AC]],DATA_FEBRERO_2026[AL_AC],0)/(COUNTA(DATA_FEBRERO_2026[AL_AC])/5),0)</f>
        <v>3</v>
      </c>
      <c r="O56" s="54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638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791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5">
        <v>44704</v>
      </c>
      <c r="J57" s="55" t="s">
        <v>501</v>
      </c>
      <c r="M57" s="5">
        <f>DATA_FEBRERO_2026[[#This Row],[RECUPERO]]/DATA_FEBRERO_2026[[#This Row],[META]]</f>
        <v>1.1959574468085106</v>
      </c>
      <c r="N57" s="5">
        <f>6-ROUNDUP(_xlfn.RANK.EQ(DATA_FEBRERO_2026[[#This Row],[AL_AC]],DATA_FEBRERO_2026[AL_AC],0)/(COUNTA(DATA_FEBRERO_2026[AL_AC])/5),0)</f>
        <v>3</v>
      </c>
      <c r="O57" s="54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638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5">
        <v>44817</v>
      </c>
      <c r="J58" s="55" t="s">
        <v>501</v>
      </c>
      <c r="M58" s="5">
        <f>DATA_FEBRERO_2026[[#This Row],[RECUPERO]]/DATA_FEBRERO_2026[[#This Row],[META]]</f>
        <v>0.96316000000000002</v>
      </c>
      <c r="N58" s="5">
        <f>6-ROUNDUP(_xlfn.RANK.EQ(DATA_FEBRERO_2026[[#This Row],[AL_AC]],DATA_FEBRERO_2026[AL_AC],0)/(COUNTA(DATA_FEBRERO_2026[AL_AC])/5),0)</f>
        <v>3</v>
      </c>
      <c r="O58" s="54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638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">
        <f>6-ROUNDUP(_xlfn.RANK.EQ(DATA_FEBRERO_2026[[#This Row],[AL_AC]],DATA_FEBRERO_2026[AL_AC],0)/(COUNTA(DATA_FEBRERO_2026[AL_AC])/5),0)</f>
        <v>2</v>
      </c>
      <c r="O59" s="54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638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795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638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638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1096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638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790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638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638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638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638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638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638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638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638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638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727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638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885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638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638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1025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638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800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638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638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783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638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732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638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807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638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699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638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967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638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765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638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722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638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638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871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638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1000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638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722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638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638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694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638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790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638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750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638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739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638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868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638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1016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638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638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994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638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752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638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902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638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699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638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638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707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638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638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638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638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1026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638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638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638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766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638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800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638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638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760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638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811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638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749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638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638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773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638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854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638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638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988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638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1003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638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741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638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638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638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1000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638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1097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638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720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638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849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638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851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638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722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638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638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924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638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730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638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853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638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843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638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691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638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893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638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678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638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675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638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758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638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638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863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638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720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638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638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719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638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722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638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807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638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870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638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638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638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969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638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743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638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638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638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821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638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638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638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683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638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638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699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638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638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638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676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638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638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768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638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1098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638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1099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638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900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638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638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735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638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998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638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1100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638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638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976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638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807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638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683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638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638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842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638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727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638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638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638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1010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638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638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638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851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638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807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638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959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638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731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638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756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638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784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638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638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638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958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638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1096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638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743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638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638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638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1059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638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638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739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638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753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638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638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746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638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815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638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909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638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638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720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638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732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638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812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638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695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638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638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638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700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638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638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638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704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638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638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766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638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727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638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720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638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817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638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827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638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638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638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955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638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1101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638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638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821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638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695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638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638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638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638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638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638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638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694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638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732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638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638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795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638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795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638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638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711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638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638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885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638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893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638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749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638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831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638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967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638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909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638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638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998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638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870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638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807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638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638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638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811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638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719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638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753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638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638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1102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638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710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638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638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638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683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638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685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638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638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899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638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638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1103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638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791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638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638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678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638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756</v>
      </c>
      <c r="DH271">
        <v>10047</v>
      </c>
      <c r="DI271">
        <v>0.12</v>
      </c>
      <c r="DQ271">
        <v>86</v>
      </c>
    </row>
    <row r="272" spans="95:122" x14ac:dyDescent="0.25">
      <c r="CQ272" t="s">
        <v>638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786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638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638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638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759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638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638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709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638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707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638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1104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638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638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678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638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771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638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800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638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638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953</v>
      </c>
      <c r="DH285">
        <v>12409</v>
      </c>
      <c r="DI285">
        <v>0.2727</v>
      </c>
      <c r="DQ285">
        <v>86</v>
      </c>
    </row>
    <row r="286" spans="95:122" x14ac:dyDescent="0.25">
      <c r="CQ286" t="s">
        <v>638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814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638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885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638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638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638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719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638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638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925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638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694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638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847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638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701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638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1011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638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638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712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638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947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638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690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638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821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638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815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638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638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714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638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638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712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638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708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638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795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638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638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749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638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1008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638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638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638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638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854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638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768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638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1105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638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708</v>
      </c>
      <c r="DH318">
        <v>35261</v>
      </c>
      <c r="DI318">
        <v>0.1477</v>
      </c>
      <c r="DQ318">
        <v>86</v>
      </c>
    </row>
    <row r="319" spans="95:122" x14ac:dyDescent="0.25">
      <c r="CQ319" t="s">
        <v>638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753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638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1013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638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738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638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678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638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766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638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729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638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791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638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728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638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836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638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1106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638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693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638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708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638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638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800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638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722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638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798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638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722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638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740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638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638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709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638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1092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638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748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638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638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955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638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638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638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1096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638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909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638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638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865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638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786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638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899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638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638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699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638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638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638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727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638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860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638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638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739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638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707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638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638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1107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638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682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638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638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748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638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711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638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959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638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638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811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638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1108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638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798</v>
      </c>
      <c r="DH370">
        <v>21792</v>
      </c>
      <c r="DI370">
        <v>0.2727</v>
      </c>
      <c r="DQ370">
        <v>82</v>
      </c>
    </row>
    <row r="371" spans="95:122" x14ac:dyDescent="0.25">
      <c r="CQ371" t="s">
        <v>638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1109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638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812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638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795</v>
      </c>
      <c r="DH373">
        <v>19903</v>
      </c>
      <c r="DI373">
        <v>0.2077</v>
      </c>
      <c r="DQ373">
        <v>82</v>
      </c>
    </row>
    <row r="374" spans="95:122" x14ac:dyDescent="0.25">
      <c r="CQ374" t="s">
        <v>638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638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711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638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1055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638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638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825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638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759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638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738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638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1014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638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845</v>
      </c>
      <c r="DH382">
        <v>16907</v>
      </c>
      <c r="DI382">
        <v>0.3211</v>
      </c>
      <c r="DQ382">
        <v>82</v>
      </c>
    </row>
    <row r="383" spans="95:122" x14ac:dyDescent="0.25">
      <c r="CQ383" t="s">
        <v>638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996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638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638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638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638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975</v>
      </c>
      <c r="DH387">
        <v>17194</v>
      </c>
      <c r="DI387">
        <v>0.1638</v>
      </c>
      <c r="DQ387">
        <v>82</v>
      </c>
    </row>
    <row r="388" spans="95:122" x14ac:dyDescent="0.25">
      <c r="CQ388" t="s">
        <v>638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954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638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992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638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899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638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783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638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1013</v>
      </c>
      <c r="DH392">
        <v>22162</v>
      </c>
      <c r="DI392">
        <v>0.21</v>
      </c>
      <c r="DQ392">
        <v>82</v>
      </c>
    </row>
    <row r="393" spans="95:122" x14ac:dyDescent="0.25">
      <c r="CQ393" t="s">
        <v>638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638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811</v>
      </c>
      <c r="DH394">
        <v>31004</v>
      </c>
      <c r="DI394">
        <v>0.2</v>
      </c>
      <c r="DQ394">
        <v>82</v>
      </c>
    </row>
    <row r="395" spans="95:122" x14ac:dyDescent="0.25">
      <c r="CQ395" t="s">
        <v>638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856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638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709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638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683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638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638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638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638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854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638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638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712</v>
      </c>
      <c r="DH403">
        <v>39484</v>
      </c>
      <c r="DI403">
        <v>0.3095</v>
      </c>
      <c r="DQ403">
        <v>82</v>
      </c>
    </row>
    <row r="404" spans="95:122" x14ac:dyDescent="0.25">
      <c r="CQ404" t="s">
        <v>638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638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737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638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638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1110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638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638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803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638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814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638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638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807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638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749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638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841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638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840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638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964</v>
      </c>
      <c r="DH416">
        <v>16877</v>
      </c>
      <c r="DI416">
        <v>0.2432</v>
      </c>
      <c r="DQ416">
        <v>82</v>
      </c>
    </row>
    <row r="417" spans="95:122" x14ac:dyDescent="0.25">
      <c r="CQ417" t="s">
        <v>638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710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638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725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638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638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730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638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833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638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638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727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638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1111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638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638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638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1112</v>
      </c>
      <c r="DH427">
        <v>13209</v>
      </c>
      <c r="DI427">
        <v>0.3286</v>
      </c>
      <c r="DQ427">
        <v>82</v>
      </c>
    </row>
    <row r="428" spans="95:122" x14ac:dyDescent="0.25">
      <c r="CQ428" t="s">
        <v>638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748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638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677</v>
      </c>
      <c r="DH429">
        <v>35583</v>
      </c>
      <c r="DI429">
        <v>0.1222</v>
      </c>
      <c r="DQ429">
        <v>82</v>
      </c>
    </row>
    <row r="430" spans="95:122" x14ac:dyDescent="0.25">
      <c r="CQ430" t="s">
        <v>638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722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638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638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733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638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707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638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638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638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708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638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990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638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725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638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982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638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638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638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939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638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799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638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638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638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806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638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714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638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638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1091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638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949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638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899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638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747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638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966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638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678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638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638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879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638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638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691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638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925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638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1113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638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683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638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638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690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638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768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638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748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638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746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638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801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638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707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638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638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987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638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711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638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638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790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638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638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1022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638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638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810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638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967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638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1029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638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1091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638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734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638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708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638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638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694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638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854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638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638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824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638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710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638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638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638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771</v>
      </c>
      <c r="DH491">
        <v>29188</v>
      </c>
      <c r="DI491">
        <v>0.1452</v>
      </c>
      <c r="DQ491">
        <v>80</v>
      </c>
    </row>
    <row r="492" spans="95:122" x14ac:dyDescent="0.25">
      <c r="CQ492" t="s">
        <v>638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638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702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638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638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931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638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704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638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677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638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638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760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638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739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638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718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638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786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638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751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638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638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638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638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1114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638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746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638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716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638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796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638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801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638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708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638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959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638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953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638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973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638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796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638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694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638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1115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638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707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638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815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638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638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730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638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638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711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638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895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638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638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966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638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638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638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877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638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638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1010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638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638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726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638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807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638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638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638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638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638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638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1116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638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753</v>
      </c>
      <c r="DH542">
        <v>29370</v>
      </c>
      <c r="DI542">
        <v>0.2195</v>
      </c>
      <c r="DQ542">
        <v>76</v>
      </c>
    </row>
    <row r="543" spans="95:122" x14ac:dyDescent="0.25">
      <c r="CQ543" t="s">
        <v>638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998</v>
      </c>
      <c r="DH543">
        <v>16003</v>
      </c>
      <c r="DI543">
        <v>0.1895</v>
      </c>
      <c r="DQ543">
        <v>76</v>
      </c>
    </row>
    <row r="544" spans="95:122" x14ac:dyDescent="0.25">
      <c r="CQ544" t="s">
        <v>638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999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638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638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638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638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681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638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722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638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638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678</v>
      </c>
      <c r="DH551">
        <v>12107</v>
      </c>
      <c r="DI551">
        <v>0.2727</v>
      </c>
      <c r="DQ551">
        <v>76</v>
      </c>
    </row>
    <row r="552" spans="95:122" x14ac:dyDescent="0.25">
      <c r="CQ552" t="s">
        <v>638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693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638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638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638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638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638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752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638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638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708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638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638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638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638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638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638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638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677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638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638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638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1117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638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1082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638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638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747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638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638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678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638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752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638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722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638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894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638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731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638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638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638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825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638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837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638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638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966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638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638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871</v>
      </c>
      <c r="DH586">
        <v>17906</v>
      </c>
      <c r="DI586">
        <v>0.1179</v>
      </c>
      <c r="DQ586">
        <v>74</v>
      </c>
    </row>
    <row r="587" spans="95:122" x14ac:dyDescent="0.25">
      <c r="CQ587" t="s">
        <v>638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638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1118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638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638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1119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638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638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638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732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638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923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638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1031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638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785</v>
      </c>
      <c r="DH596">
        <v>2510</v>
      </c>
      <c r="DI596">
        <v>0.1176</v>
      </c>
      <c r="DQ596">
        <v>74</v>
      </c>
    </row>
    <row r="597" spans="95:122" x14ac:dyDescent="0.25">
      <c r="CQ597" t="s">
        <v>638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949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638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638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803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638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808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638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854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638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1013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638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638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771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638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753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638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674</v>
      </c>
      <c r="DH606">
        <v>36555</v>
      </c>
      <c r="DI606">
        <v>0.1371</v>
      </c>
      <c r="DQ606">
        <v>74</v>
      </c>
    </row>
    <row r="607" spans="95:122" x14ac:dyDescent="0.25">
      <c r="CQ607" t="s">
        <v>638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865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638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895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638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729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638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638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719</v>
      </c>
      <c r="DH611">
        <v>38324</v>
      </c>
      <c r="DI611">
        <v>0.24</v>
      </c>
      <c r="DQ611">
        <v>74</v>
      </c>
    </row>
    <row r="612" spans="95:122" x14ac:dyDescent="0.25">
      <c r="CQ612" t="s">
        <v>638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638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693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638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638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960</v>
      </c>
      <c r="DH615">
        <v>41290</v>
      </c>
      <c r="DI615">
        <v>0.1923</v>
      </c>
      <c r="DQ615">
        <v>74</v>
      </c>
    </row>
    <row r="616" spans="95:122" x14ac:dyDescent="0.25">
      <c r="CQ616" t="s">
        <v>638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795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638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638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976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638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725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638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730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638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895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638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638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638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707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638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1120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638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978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638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708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638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638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638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638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867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638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715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638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638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853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638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638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693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638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638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638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694</v>
      </c>
      <c r="DH639">
        <v>27723</v>
      </c>
      <c r="DI639">
        <v>0.3846</v>
      </c>
      <c r="DQ639">
        <v>74</v>
      </c>
    </row>
    <row r="640" spans="95:122" x14ac:dyDescent="0.25">
      <c r="CQ640" t="s">
        <v>638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1121</v>
      </c>
      <c r="DH640">
        <v>45781</v>
      </c>
      <c r="DI640">
        <v>0.2626</v>
      </c>
      <c r="DQ640">
        <v>74</v>
      </c>
    </row>
    <row r="641" spans="95:122" x14ac:dyDescent="0.25">
      <c r="CQ641" t="s">
        <v>638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890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638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638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807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638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854</v>
      </c>
      <c r="DH644">
        <v>25378</v>
      </c>
      <c r="DI644">
        <v>0.21</v>
      </c>
      <c r="DQ644">
        <v>74</v>
      </c>
    </row>
    <row r="645" spans="95:122" x14ac:dyDescent="0.25">
      <c r="CQ645" t="s">
        <v>638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806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638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683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638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638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830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638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1122</v>
      </c>
      <c r="DH649">
        <v>37122</v>
      </c>
      <c r="DI649">
        <v>0.2949</v>
      </c>
      <c r="DQ649">
        <v>74</v>
      </c>
    </row>
    <row r="650" spans="95:122" x14ac:dyDescent="0.25">
      <c r="CQ650" t="s">
        <v>638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638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678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638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1041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638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787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638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940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638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701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638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638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678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638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638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838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638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638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678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638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902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638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927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638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678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638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638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1029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638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1096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638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1004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638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827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638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775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638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849</v>
      </c>
      <c r="DH671">
        <v>23945</v>
      </c>
      <c r="DI671">
        <v>0.15</v>
      </c>
      <c r="DQ671">
        <v>72</v>
      </c>
    </row>
    <row r="672" spans="95:122" x14ac:dyDescent="0.25">
      <c r="CQ672" t="s">
        <v>638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638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870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638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880</v>
      </c>
      <c r="DH674">
        <v>23516</v>
      </c>
      <c r="DI674">
        <v>0.2442</v>
      </c>
      <c r="DQ674">
        <v>72</v>
      </c>
    </row>
    <row r="675" spans="95:122" x14ac:dyDescent="0.25">
      <c r="CQ675" t="s">
        <v>638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638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806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638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743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638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638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638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965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638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638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749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639</v>
      </c>
      <c r="DQ682">
        <v>70</v>
      </c>
      <c r="DR682">
        <v>737</v>
      </c>
    </row>
    <row r="683" spans="95:122" x14ac:dyDescent="0.25">
      <c r="CQ683" t="s">
        <v>638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783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638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984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638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885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638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1123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638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811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638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701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638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638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638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694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638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1124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638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638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743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638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674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638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683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638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972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638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729</v>
      </c>
      <c r="DH698">
        <v>15790</v>
      </c>
      <c r="DI698">
        <v>0.1061</v>
      </c>
      <c r="DQ698">
        <v>68</v>
      </c>
    </row>
    <row r="699" spans="95:122" x14ac:dyDescent="0.25">
      <c r="CQ699" t="s">
        <v>638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638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638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638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731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638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971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638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638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738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638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638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638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638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771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638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773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638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1030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638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876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638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695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638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638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638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638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851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638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807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638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638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1093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638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638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1017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638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902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638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678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638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638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1122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638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638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749</v>
      </c>
      <c r="DH728">
        <v>13898</v>
      </c>
      <c r="DI728">
        <v>0.1489</v>
      </c>
      <c r="DQ728">
        <v>68</v>
      </c>
    </row>
    <row r="729" spans="95:122" x14ac:dyDescent="0.25">
      <c r="CQ729" t="s">
        <v>638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870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638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746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638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638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749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638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899</v>
      </c>
      <c r="DH733">
        <v>21703</v>
      </c>
      <c r="DI733">
        <v>0.1162</v>
      </c>
      <c r="DQ733">
        <v>68</v>
      </c>
    </row>
    <row r="734" spans="95:122" x14ac:dyDescent="0.25">
      <c r="CQ734" t="s">
        <v>638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807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638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638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800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638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807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638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638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638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1125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638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638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849</v>
      </c>
      <c r="DH742">
        <v>16895</v>
      </c>
      <c r="DI742">
        <v>0.1479</v>
      </c>
      <c r="DQ742">
        <v>68</v>
      </c>
    </row>
    <row r="743" spans="95:122" x14ac:dyDescent="0.25">
      <c r="CQ743" t="s">
        <v>638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638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638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900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638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695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638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638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638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638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880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638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803</v>
      </c>
      <c r="DH751">
        <v>22138</v>
      </c>
      <c r="DI751">
        <v>0.2167</v>
      </c>
      <c r="DQ751">
        <v>68</v>
      </c>
    </row>
    <row r="752" spans="95:122" x14ac:dyDescent="0.25">
      <c r="CQ752" t="s">
        <v>638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857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638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831</v>
      </c>
      <c r="DH753">
        <v>29646</v>
      </c>
      <c r="DI753">
        <v>0.1797</v>
      </c>
      <c r="DQ753">
        <v>68</v>
      </c>
    </row>
    <row r="754" spans="95:122" x14ac:dyDescent="0.25">
      <c r="CQ754" t="s">
        <v>638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638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638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638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678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638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972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638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854</v>
      </c>
      <c r="DH759">
        <v>28957</v>
      </c>
      <c r="DI759">
        <v>0.2</v>
      </c>
      <c r="DQ759">
        <v>68</v>
      </c>
    </row>
    <row r="760" spans="95:122" x14ac:dyDescent="0.25">
      <c r="CQ760" t="s">
        <v>638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684</v>
      </c>
      <c r="DH760">
        <v>27665</v>
      </c>
      <c r="DI760">
        <v>0.25</v>
      </c>
      <c r="DQ760">
        <v>68</v>
      </c>
    </row>
    <row r="761" spans="95:122" x14ac:dyDescent="0.25">
      <c r="CQ761" t="s">
        <v>638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678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638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638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766</v>
      </c>
      <c r="DH763">
        <v>39626</v>
      </c>
      <c r="DI763">
        <v>0.1772</v>
      </c>
      <c r="DQ763">
        <v>68</v>
      </c>
    </row>
    <row r="764" spans="95:122" x14ac:dyDescent="0.25">
      <c r="CQ764" t="s">
        <v>638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725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638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992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638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701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638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708</v>
      </c>
      <c r="DH767">
        <v>22470</v>
      </c>
      <c r="DI767">
        <v>0.3095</v>
      </c>
      <c r="DQ767">
        <v>68</v>
      </c>
    </row>
    <row r="768" spans="95:122" x14ac:dyDescent="0.25">
      <c r="CQ768" t="s">
        <v>638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638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638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678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638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638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638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638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990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638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749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638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638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638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678</v>
      </c>
      <c r="DH778">
        <v>29880</v>
      </c>
      <c r="DI778">
        <v>0.1216</v>
      </c>
      <c r="DQ778">
        <v>68</v>
      </c>
    </row>
    <row r="779" spans="95:122" x14ac:dyDescent="0.25">
      <c r="CQ779" t="s">
        <v>638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684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638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702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638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638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1009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638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638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638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818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638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678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638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638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811</v>
      </c>
      <c r="DH788">
        <v>26621</v>
      </c>
      <c r="DI788">
        <v>0.1183</v>
      </c>
      <c r="DQ788">
        <v>66</v>
      </c>
    </row>
    <row r="789" spans="95:122" x14ac:dyDescent="0.25">
      <c r="CQ789" t="s">
        <v>638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638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638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638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638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720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638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678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638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638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807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638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733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638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1013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638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638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638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638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638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678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638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737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638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803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638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813</v>
      </c>
      <c r="DH806">
        <v>41822</v>
      </c>
      <c r="DI806">
        <v>0.1411</v>
      </c>
      <c r="DQ806">
        <v>66</v>
      </c>
    </row>
    <row r="807" spans="95:122" x14ac:dyDescent="0.25">
      <c r="CQ807" t="s">
        <v>638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638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1126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638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1127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638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638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722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638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992</v>
      </c>
      <c r="DH812">
        <v>16312</v>
      </c>
      <c r="DI812">
        <v>0.1157</v>
      </c>
      <c r="DQ812">
        <v>64</v>
      </c>
    </row>
    <row r="813" spans="95:122" x14ac:dyDescent="0.25">
      <c r="CQ813" t="s">
        <v>638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638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766</v>
      </c>
      <c r="DH814">
        <v>23413</v>
      </c>
      <c r="DI814">
        <v>0.1842</v>
      </c>
      <c r="DQ814">
        <v>64</v>
      </c>
    </row>
    <row r="815" spans="95:122" x14ac:dyDescent="0.25">
      <c r="CQ815" t="s">
        <v>638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638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778</v>
      </c>
      <c r="DH816">
        <v>19264</v>
      </c>
      <c r="DI816">
        <v>0.1658</v>
      </c>
      <c r="DQ816">
        <v>64</v>
      </c>
    </row>
    <row r="817" spans="95:122" x14ac:dyDescent="0.25">
      <c r="CQ817" t="s">
        <v>638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1128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638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638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814</v>
      </c>
      <c r="DH819">
        <v>3482</v>
      </c>
      <c r="DI819">
        <v>0.1754</v>
      </c>
      <c r="DQ819">
        <v>64</v>
      </c>
    </row>
    <row r="820" spans="95:122" x14ac:dyDescent="0.25">
      <c r="CQ820" t="s">
        <v>638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961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638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768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638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778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638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1002</v>
      </c>
      <c r="DH823">
        <v>23433</v>
      </c>
      <c r="DI823">
        <v>0.2077</v>
      </c>
      <c r="DQ823">
        <v>64</v>
      </c>
    </row>
    <row r="824" spans="95:122" x14ac:dyDescent="0.25">
      <c r="CQ824" t="s">
        <v>638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854</v>
      </c>
      <c r="DH824">
        <v>30020</v>
      </c>
      <c r="DI824">
        <v>0.2059</v>
      </c>
      <c r="DQ824">
        <v>64</v>
      </c>
    </row>
    <row r="825" spans="95:122" x14ac:dyDescent="0.25">
      <c r="CQ825" t="s">
        <v>638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638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1129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638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701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638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925</v>
      </c>
      <c r="DH828">
        <v>38610</v>
      </c>
      <c r="DI828">
        <v>0.1152</v>
      </c>
      <c r="DQ828">
        <v>64</v>
      </c>
    </row>
    <row r="829" spans="95:122" x14ac:dyDescent="0.25">
      <c r="CQ829" t="s">
        <v>638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638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1130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638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716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638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677</v>
      </c>
      <c r="DH832">
        <v>31350</v>
      </c>
      <c r="DI832">
        <v>0.1028</v>
      </c>
      <c r="DQ832">
        <v>64</v>
      </c>
    </row>
    <row r="833" spans="95:122" x14ac:dyDescent="0.25">
      <c r="CQ833" t="s">
        <v>638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854</v>
      </c>
      <c r="DH833">
        <v>16279</v>
      </c>
      <c r="DI833">
        <v>0.1386</v>
      </c>
      <c r="DQ833">
        <v>64</v>
      </c>
    </row>
    <row r="834" spans="95:122" x14ac:dyDescent="0.25">
      <c r="CQ834" t="s">
        <v>638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861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638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856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638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638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638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861</v>
      </c>
      <c r="DH838">
        <v>26205</v>
      </c>
      <c r="DI838">
        <v>0.1181</v>
      </c>
      <c r="DQ838">
        <v>64</v>
      </c>
    </row>
    <row r="839" spans="95:122" x14ac:dyDescent="0.25">
      <c r="CQ839" t="s">
        <v>638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1131</v>
      </c>
      <c r="DH839">
        <v>35505</v>
      </c>
      <c r="DI839">
        <v>0.2414</v>
      </c>
      <c r="DQ839">
        <v>64</v>
      </c>
    </row>
    <row r="840" spans="95:122" x14ac:dyDescent="0.25">
      <c r="CQ840" t="s">
        <v>638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638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783</v>
      </c>
      <c r="DH841">
        <v>31567</v>
      </c>
      <c r="DI841">
        <v>0.2185</v>
      </c>
      <c r="DQ841">
        <v>64</v>
      </c>
    </row>
    <row r="842" spans="95:122" x14ac:dyDescent="0.25">
      <c r="CQ842" t="s">
        <v>638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638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684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638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678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638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638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678</v>
      </c>
      <c r="DH846">
        <v>38880</v>
      </c>
      <c r="DI846">
        <v>0.1552</v>
      </c>
      <c r="DQ846">
        <v>64</v>
      </c>
    </row>
    <row r="847" spans="95:122" x14ac:dyDescent="0.25">
      <c r="CQ847" t="s">
        <v>638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966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638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699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638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730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638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678</v>
      </c>
      <c r="DH850">
        <v>25302</v>
      </c>
      <c r="DI850">
        <v>0.2195</v>
      </c>
      <c r="DQ850">
        <v>64</v>
      </c>
    </row>
    <row r="851" spans="95:121" x14ac:dyDescent="0.25">
      <c r="CQ851" t="s">
        <v>638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638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638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638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847</v>
      </c>
      <c r="DH854">
        <v>38017</v>
      </c>
      <c r="DI854">
        <v>0.2321</v>
      </c>
      <c r="DQ854">
        <v>64</v>
      </c>
    </row>
    <row r="855" spans="95:121" x14ac:dyDescent="0.25">
      <c r="CQ855" t="s">
        <v>638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966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638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683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638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791</v>
      </c>
      <c r="DH857">
        <v>24758</v>
      </c>
      <c r="DI857">
        <v>0.114</v>
      </c>
      <c r="DQ857">
        <v>64</v>
      </c>
    </row>
    <row r="858" spans="95:121" x14ac:dyDescent="0.25">
      <c r="CQ858" t="s">
        <v>638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812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638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684</v>
      </c>
      <c r="DH859">
        <v>27972</v>
      </c>
      <c r="DI859">
        <v>0.1089</v>
      </c>
      <c r="DQ859">
        <v>64</v>
      </c>
    </row>
    <row r="860" spans="95:121" x14ac:dyDescent="0.25">
      <c r="CQ860" t="s">
        <v>638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638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638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783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638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853</v>
      </c>
      <c r="DH863">
        <v>55703</v>
      </c>
      <c r="DI863">
        <v>0.1565</v>
      </c>
      <c r="DQ863">
        <v>64</v>
      </c>
    </row>
    <row r="864" spans="95:121" x14ac:dyDescent="0.25">
      <c r="CQ864" t="s">
        <v>638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687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638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815</v>
      </c>
      <c r="DH865">
        <v>20705</v>
      </c>
      <c r="DI865">
        <v>0.2069</v>
      </c>
      <c r="DQ865">
        <v>64</v>
      </c>
    </row>
    <row r="866" spans="95:121" x14ac:dyDescent="0.25">
      <c r="CQ866" t="s">
        <v>638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1022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638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674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638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638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638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638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1013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638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725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638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902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638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783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638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971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638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638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786</v>
      </c>
      <c r="DH877">
        <v>22181</v>
      </c>
      <c r="DI877">
        <v>0.2429</v>
      </c>
      <c r="DQ877">
        <v>64</v>
      </c>
    </row>
    <row r="878" spans="95:121" x14ac:dyDescent="0.25">
      <c r="CQ878" t="s">
        <v>638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638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987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638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638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638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792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638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638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638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678</v>
      </c>
      <c r="DH885">
        <v>38757</v>
      </c>
      <c r="DI885">
        <v>0.18</v>
      </c>
      <c r="DQ885">
        <v>64</v>
      </c>
    </row>
    <row r="886" spans="95:122" x14ac:dyDescent="0.25">
      <c r="CQ886" t="s">
        <v>638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902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638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806</v>
      </c>
      <c r="DH887">
        <v>34631</v>
      </c>
      <c r="DI887">
        <v>0.1429</v>
      </c>
      <c r="DQ887">
        <v>64</v>
      </c>
    </row>
    <row r="888" spans="95:122" x14ac:dyDescent="0.25">
      <c r="CQ888" t="s">
        <v>638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1016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638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771</v>
      </c>
      <c r="DH889">
        <v>19373</v>
      </c>
      <c r="DI889">
        <v>0.1023</v>
      </c>
      <c r="DQ889">
        <v>64</v>
      </c>
    </row>
    <row r="890" spans="95:122" x14ac:dyDescent="0.25">
      <c r="CQ890" t="s">
        <v>638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638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722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638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734</v>
      </c>
      <c r="DH892">
        <v>37488</v>
      </c>
      <c r="DI892">
        <v>0.2414</v>
      </c>
      <c r="DQ892">
        <v>64</v>
      </c>
    </row>
    <row r="893" spans="95:122" x14ac:dyDescent="0.25">
      <c r="CQ893" t="s">
        <v>638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824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638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987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638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638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638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638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722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638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638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821</v>
      </c>
      <c r="DH900">
        <v>15286</v>
      </c>
      <c r="DI900">
        <v>0.2165</v>
      </c>
      <c r="DQ900">
        <v>64</v>
      </c>
    </row>
    <row r="901" spans="95:122" x14ac:dyDescent="0.25">
      <c r="CQ901" t="s">
        <v>638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707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638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749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638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678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638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753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638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848</v>
      </c>
      <c r="DH905">
        <v>22047</v>
      </c>
      <c r="DI905">
        <v>0.1318</v>
      </c>
      <c r="DQ905">
        <v>64</v>
      </c>
    </row>
    <row r="906" spans="95:122" x14ac:dyDescent="0.25">
      <c r="CQ906" t="s">
        <v>638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638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638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990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638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840</v>
      </c>
      <c r="DH909">
        <v>30588</v>
      </c>
      <c r="DI909">
        <v>0.25</v>
      </c>
      <c r="DQ909">
        <v>64</v>
      </c>
    </row>
    <row r="910" spans="95:122" x14ac:dyDescent="0.25">
      <c r="CQ910" t="s">
        <v>638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925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638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854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638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678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638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727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638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854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638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801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638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783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638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853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638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992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638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899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638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707</v>
      </c>
      <c r="DH920">
        <v>27859</v>
      </c>
      <c r="DI920">
        <v>0.3</v>
      </c>
      <c r="DQ920">
        <v>64</v>
      </c>
    </row>
    <row r="921" spans="95:122" x14ac:dyDescent="0.25">
      <c r="CQ921" t="s">
        <v>638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678</v>
      </c>
      <c r="DH921">
        <v>15274</v>
      </c>
      <c r="DI921">
        <v>0.12</v>
      </c>
      <c r="DQ921">
        <v>64</v>
      </c>
    </row>
    <row r="922" spans="95:122" x14ac:dyDescent="0.25">
      <c r="CQ922" t="s">
        <v>638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749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638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697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638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785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638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809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638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851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638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753</v>
      </c>
      <c r="DH927">
        <v>39991</v>
      </c>
      <c r="DI927">
        <v>0.1452</v>
      </c>
      <c r="DQ927">
        <v>64</v>
      </c>
    </row>
    <row r="928" spans="95:122" x14ac:dyDescent="0.25">
      <c r="CQ928" t="s">
        <v>638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638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708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638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674</v>
      </c>
      <c r="DH930">
        <v>33693</v>
      </c>
      <c r="DI930">
        <v>0.2208</v>
      </c>
      <c r="DQ930">
        <v>64</v>
      </c>
    </row>
    <row r="931" spans="95:122" x14ac:dyDescent="0.25">
      <c r="CQ931" t="s">
        <v>638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683</v>
      </c>
      <c r="DH931">
        <v>24801</v>
      </c>
      <c r="DI931">
        <v>0.1918</v>
      </c>
      <c r="DQ931">
        <v>64</v>
      </c>
    </row>
    <row r="932" spans="95:122" x14ac:dyDescent="0.25">
      <c r="CQ932" t="s">
        <v>638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638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727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638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677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638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638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979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638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925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638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958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638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992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638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638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638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638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638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638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638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986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638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638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851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638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1111</v>
      </c>
      <c r="DH949">
        <v>22395</v>
      </c>
      <c r="DI949">
        <v>0.2487</v>
      </c>
      <c r="DQ949">
        <v>62</v>
      </c>
    </row>
    <row r="950" spans="95:122" x14ac:dyDescent="0.25">
      <c r="CQ950" t="s">
        <v>638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742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638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638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684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638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638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638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766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638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807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638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638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701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638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911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638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638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638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1001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638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638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970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638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701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638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1132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638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1013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638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638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638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746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638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638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854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638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999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638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1092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638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1133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638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759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638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743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638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638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817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638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727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638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674</v>
      </c>
      <c r="DH981">
        <v>16676</v>
      </c>
      <c r="DI981">
        <v>0.2152</v>
      </c>
      <c r="DQ981">
        <v>60</v>
      </c>
    </row>
    <row r="982" spans="95:121" x14ac:dyDescent="0.25">
      <c r="CQ982" t="s">
        <v>638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715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638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761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638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638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699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638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638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638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638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638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638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807</v>
      </c>
      <c r="DH991">
        <v>17057</v>
      </c>
      <c r="DI991">
        <v>0.1842</v>
      </c>
      <c r="DQ991">
        <v>60</v>
      </c>
    </row>
    <row r="992" spans="95:121" x14ac:dyDescent="0.25">
      <c r="CQ992" t="s">
        <v>638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638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638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638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638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638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683</v>
      </c>
      <c r="DH997">
        <v>38279</v>
      </c>
      <c r="DI997">
        <v>0.21</v>
      </c>
      <c r="DQ997">
        <v>60</v>
      </c>
    </row>
    <row r="998" spans="95:121" x14ac:dyDescent="0.25">
      <c r="CQ998" t="s">
        <v>638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990</v>
      </c>
      <c r="DH998">
        <v>34603</v>
      </c>
      <c r="DI998">
        <v>0.1842</v>
      </c>
      <c r="DQ998">
        <v>60</v>
      </c>
    </row>
    <row r="999" spans="95:121" x14ac:dyDescent="0.25">
      <c r="CQ999" t="s">
        <v>638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638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701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638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638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638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638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638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638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638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715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638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638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638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638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854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638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840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638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638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638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638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795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638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701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638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638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638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638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731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638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638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1092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638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695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638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854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638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638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734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638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731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638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638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638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638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638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638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638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638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851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638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638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730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638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771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638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638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678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638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749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638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707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638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638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743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638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985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638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895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638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747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638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787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638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740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638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851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638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1134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638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712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638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638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638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638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638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638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1112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638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1122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638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638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638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638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638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638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638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638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638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638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638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638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877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638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954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638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638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638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1135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638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638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638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638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849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638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991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638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638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851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638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791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638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708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638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638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744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638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730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638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686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638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817</v>
      </c>
      <c r="DH1090">
        <v>20866</v>
      </c>
      <c r="DI1090">
        <v>0.5</v>
      </c>
      <c r="DQ1090">
        <v>50</v>
      </c>
    </row>
    <row r="1091" spans="95:121" x14ac:dyDescent="0.25">
      <c r="CQ1091" t="s">
        <v>638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958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638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638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707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638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638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1023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638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638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856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638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753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638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683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638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699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638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638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722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638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638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894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638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638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1058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638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638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638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683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638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1016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638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1136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638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1038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638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638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638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638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638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824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638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940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638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638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638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638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638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701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638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1026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638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638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638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638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638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941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638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638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638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754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638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725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638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695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638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638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722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638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638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766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638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843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638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638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638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638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638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895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638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638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638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638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638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638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638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638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638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685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638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638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638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638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1017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638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987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638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638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638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638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776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638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638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638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638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638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825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638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638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638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638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638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851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638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638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638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638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638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638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982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638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638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638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638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638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638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638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756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638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638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638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638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638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638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638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638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9" priority="1" operator="containsText" text="kenneth">
      <formula>NOT(ISERROR(SEARCH("kenneth",E3)))</formula>
    </cfRule>
  </conditionalFormatting>
  <conditionalFormatting sqref="R9:R59">
    <cfRule type="duplicateValues" dxfId="8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N8" sqref="N8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8" ht="26.25" x14ac:dyDescent="0.4">
      <c r="A3" s="61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1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1" cm="1">
        <f t="array" ref="C3">_xlfn.XLOOKUP(1,(TablaMeta[CONCAT]=$M$3&amp;$N$3&amp;D1_MARZO_202655[[#This Row],[SUPER]])*(TablaMeta[SEGG]=D1_MARZO_202655[[#This Row],[SEGMENTO]]),TablaMeta[Meta_Asesor])</f>
        <v>35000</v>
      </c>
      <c r="D3" s="62"/>
      <c r="E3" s="62" t="str">
        <f>D1_MARZO_202655[[#This Row],[SUPER]]</f>
        <v>LEONOR</v>
      </c>
      <c r="F3" s="61" t="s">
        <v>58</v>
      </c>
      <c r="G3" s="78"/>
      <c r="H3" s="61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3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3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3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5"/>
      <c r="M3" s="33">
        <v>2026</v>
      </c>
      <c r="N3" s="33" t="s">
        <v>141</v>
      </c>
      <c r="O3" s="33">
        <v>22</v>
      </c>
    </row>
    <row r="4" spans="1:118" x14ac:dyDescent="0.25">
      <c r="A4" s="61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1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1" cm="1">
        <f t="array" ref="C4">_xlfn.XLOOKUP(1,(TablaMeta[CONCAT]=$M$3&amp;$N$3&amp;D1_MARZO_202655[[#This Row],[SUPER]])*(TablaMeta[SEGG]=D1_MARZO_202655[[#This Row],[SEGMENTO]]),TablaMeta[Meta_Asesor])</f>
        <v>30500</v>
      </c>
      <c r="D4" s="62"/>
      <c r="E4" s="62" t="str">
        <f>D1_MARZO_202655[[#This Row],[SUPER]]</f>
        <v>KENNETH</v>
      </c>
      <c r="F4" s="61" t="s">
        <v>26</v>
      </c>
      <c r="G4" s="78"/>
      <c r="H4" s="61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3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3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5"/>
      <c r="N4" s="5"/>
      <c r="S4" s="45"/>
    </row>
    <row r="5" spans="1:118" x14ac:dyDescent="0.25">
      <c r="A5" s="61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1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1" cm="1">
        <f t="array" ref="C5">_xlfn.XLOOKUP(1,(TablaMeta[CONCAT]=$M$3&amp;$N$3&amp;D1_MARZO_202655[[#This Row],[SUPER]])*(TablaMeta[SEGG]=D1_MARZO_202655[[#This Row],[SEGMENTO]]),TablaMeta[Meta_Asesor])</f>
        <v>56000</v>
      </c>
      <c r="D5" s="62"/>
      <c r="E5" s="62" t="str">
        <f>D1_MARZO_202655[[#This Row],[SUPER]]</f>
        <v>JOHAN</v>
      </c>
      <c r="F5" s="61" t="s">
        <v>10</v>
      </c>
      <c r="G5" s="78"/>
      <c r="H5" s="61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3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3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5"/>
      <c r="N5" s="5"/>
      <c r="S5" s="45"/>
      <c r="BV5" s="45"/>
    </row>
    <row r="6" spans="1:118" x14ac:dyDescent="0.25">
      <c r="A6" s="65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5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1" cm="1">
        <f t="array" ref="C6">_xlfn.XLOOKUP(1,(TablaMeta[CONCAT]=$M$3&amp;$N$3&amp;D1_MARZO_202655[[#This Row],[SUPER]])*(TablaMeta[SEGG]=D1_MARZO_202655[[#This Row],[SEGMENTO]]),TablaMeta[Meta_Asesor])</f>
        <v>56000</v>
      </c>
      <c r="D6" s="62"/>
      <c r="E6" s="66" t="str">
        <f>D1_MARZO_202655[[#This Row],[SUPER]]</f>
        <v>JORGE</v>
      </c>
      <c r="F6" s="65" t="s">
        <v>42</v>
      </c>
      <c r="G6" s="72"/>
      <c r="H6" s="65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7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7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5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5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0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0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5"/>
      <c r="M8" s="38" t="s">
        <v>87</v>
      </c>
      <c r="N8" s="15" t="s">
        <v>1137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3" t="s">
        <v>627</v>
      </c>
      <c r="CH8" s="73" t="s">
        <v>533</v>
      </c>
      <c r="CI8" s="73" t="s">
        <v>503</v>
      </c>
      <c r="CJ8" s="73" t="s">
        <v>525</v>
      </c>
      <c r="CK8" s="73" t="s">
        <v>529</v>
      </c>
      <c r="CM8" s="85" t="s">
        <v>641</v>
      </c>
      <c r="CN8" s="84" t="s">
        <v>642</v>
      </c>
      <c r="CO8" s="84" t="s">
        <v>643</v>
      </c>
      <c r="CP8" s="84" t="s">
        <v>644</v>
      </c>
      <c r="CQ8" s="84" t="s">
        <v>645</v>
      </c>
      <c r="CR8" s="84" t="s">
        <v>672</v>
      </c>
      <c r="CS8" s="84" t="s">
        <v>646</v>
      </c>
      <c r="CT8" s="84" t="s">
        <v>647</v>
      </c>
      <c r="CU8" s="84" t="s">
        <v>648</v>
      </c>
      <c r="CV8" s="84" t="s">
        <v>649</v>
      </c>
      <c r="CW8" s="84" t="s">
        <v>650</v>
      </c>
      <c r="CX8" s="84" t="s">
        <v>651</v>
      </c>
      <c r="CY8" s="84" t="s">
        <v>652</v>
      </c>
      <c r="CZ8" s="84" t="s">
        <v>653</v>
      </c>
      <c r="DA8" s="84" t="s">
        <v>654</v>
      </c>
      <c r="DB8" s="84" t="s">
        <v>655</v>
      </c>
      <c r="DC8" s="84" t="s">
        <v>656</v>
      </c>
      <c r="DD8" s="84" t="s">
        <v>657</v>
      </c>
      <c r="DE8" s="84" t="s">
        <v>658</v>
      </c>
      <c r="DF8" s="84" t="s">
        <v>659</v>
      </c>
      <c r="DG8" s="84" t="s">
        <v>660</v>
      </c>
      <c r="DH8" s="84" t="s">
        <v>673</v>
      </c>
      <c r="DI8" s="84" t="s">
        <v>661</v>
      </c>
      <c r="DJ8" s="84" t="s">
        <v>662</v>
      </c>
      <c r="DK8" s="84" t="s">
        <v>664</v>
      </c>
      <c r="DL8" s="84" t="s">
        <v>665</v>
      </c>
      <c r="DM8" s="84" t="s">
        <v>666</v>
      </c>
      <c r="DN8" s="86" t="s">
        <v>663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0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0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5"/>
      <c r="M9" s="5">
        <f>DATA_MARZO_202651[[#This Row],[RECUPERO]]/DATA_MARZO_202651[[#This Row],[META]]</f>
        <v>0.70901785714285714</v>
      </c>
      <c r="N9" s="5">
        <f>6-ROUNDUP(_xlfn.RANK.EQ(DATA_MARZO_202651[[#This Row],[AL_AC]],DATA_MARZO_202651[AL_AC],0)/(COUNTA(DATA_MARZO_202651[AL_AC])/5),0)</f>
        <v>2</v>
      </c>
      <c r="O9" s="54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4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79">
        <v>648361.04</v>
      </c>
      <c r="CE9" s="80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638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716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0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0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5"/>
      <c r="M10" s="5">
        <f>DATA_MARZO_202651[[#This Row],[RECUPERO]]/DATA_MARZO_202651[[#This Row],[META]]</f>
        <v>0.28767857142857145</v>
      </c>
      <c r="N10" s="5">
        <f>6-ROUNDUP(_xlfn.RANK.EQ(DATA_MARZO_202651[[#This Row],[AL_AC]],DATA_MARZO_202651[AL_AC],0)/(COUNTA(DATA_MARZO_202651[AL_AC])/5),0)</f>
        <v>1</v>
      </c>
      <c r="O10" s="54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4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1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638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848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5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5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5"/>
      <c r="M11" s="5">
        <f>DATA_MARZO_202651[[#This Row],[RECUPERO]]/DATA_MARZO_202651[[#This Row],[META]]</f>
        <v>1.1518928571428571</v>
      </c>
      <c r="N11" s="5">
        <f>6-ROUNDUP(_xlfn.RANK.EQ(DATA_MARZO_202651[[#This Row],[AL_AC]],DATA_MARZO_202651[AL_AC],0)/(COUNTA(DATA_MARZO_202651[AL_AC])/5),0)</f>
        <v>4</v>
      </c>
      <c r="O11" s="54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4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1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638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688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5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5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5"/>
      <c r="M12" s="5">
        <f>DATA_MARZO_202651[[#This Row],[RECUPERO]]/DATA_MARZO_202651[[#This Row],[META]]</f>
        <v>0.74501785714285718</v>
      </c>
      <c r="N12" s="5">
        <f>6-ROUNDUP(_xlfn.RANK.EQ(DATA_MARZO_202651[[#This Row],[AL_AC]],DATA_MARZO_202651[AL_AC],0)/(COUNTA(DATA_MARZO_202651[AL_AC])/5),0)</f>
        <v>3</v>
      </c>
      <c r="O12" s="54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4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1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638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5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5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5"/>
      <c r="M13" s="5">
        <f>DATA_MARZO_202651[[#This Row],[RECUPERO]]/DATA_MARZO_202651[[#This Row],[META]]</f>
        <v>0.27919642857142857</v>
      </c>
      <c r="N13" s="5">
        <f>6-ROUNDUP(_xlfn.RANK.EQ(DATA_MARZO_202651[[#This Row],[AL_AC]],DATA_MARZO_202651[AL_AC],0)/(COUNTA(DATA_MARZO_202651[AL_AC])/5),0)</f>
        <v>1</v>
      </c>
      <c r="O13" s="54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4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2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638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730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5"/>
      <c r="M14" s="5">
        <f>DATA_MARZO_202651[[#This Row],[RECUPERO]]/DATA_MARZO_202651[[#This Row],[META]]</f>
        <v>0.94738461538461538</v>
      </c>
      <c r="N14" s="5">
        <f>6-ROUNDUP(_xlfn.RANK.EQ(DATA_MARZO_202651[[#This Row],[AL_AC]],DATA_MARZO_202651[AL_AC],0)/(COUNTA(DATA_MARZO_202651[AL_AC])/5),0)</f>
        <v>4</v>
      </c>
      <c r="O14" s="54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4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638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678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5"/>
      <c r="M15" s="5">
        <f>DATA_MARZO_202651[[#This Row],[RECUPERO]]/DATA_MARZO_202651[[#This Row],[META]]</f>
        <v>1.5744639344262295</v>
      </c>
      <c r="N15" s="5">
        <f>6-ROUNDUP(_xlfn.RANK.EQ(DATA_MARZO_202651[[#This Row],[AL_AC]],DATA_MARZO_202651[AL_AC],0)/(COUNTA(DATA_MARZO_202651[AL_AC])/5),0)</f>
        <v>5</v>
      </c>
      <c r="O15" s="54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4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638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800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5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5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5"/>
      <c r="M16" s="5">
        <f>DATA_MARZO_202651[[#This Row],[RECUPERO]]/DATA_MARZO_202651[[#This Row],[META]]</f>
        <v>0.53443750000000001</v>
      </c>
      <c r="N16" s="5">
        <f>6-ROUNDUP(_xlfn.RANK.EQ(DATA_MARZO_202651[[#This Row],[AL_AC]],DATA_MARZO_202651[AL_AC],0)/(COUNTA(DATA_MARZO_202651[AL_AC])/5),0)</f>
        <v>2</v>
      </c>
      <c r="O16" s="54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4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638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5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5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5"/>
      <c r="M17" s="5">
        <f>DATA_MARZO_202651[[#This Row],[RECUPERO]]/DATA_MARZO_202651[[#This Row],[META]]</f>
        <v>1.2330892857142857</v>
      </c>
      <c r="N17" s="5">
        <f>6-ROUNDUP(_xlfn.RANK.EQ(DATA_MARZO_202651[[#This Row],[AL_AC]],DATA_MARZO_202651[AL_AC],0)/(COUNTA(DATA_MARZO_202651[AL_AC])/5),0)</f>
        <v>5</v>
      </c>
      <c r="O17" s="54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4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638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856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5"/>
      <c r="M18" s="5">
        <f>DATA_MARZO_202651[[#This Row],[RECUPERO]]/DATA_MARZO_202651[[#This Row],[META]]</f>
        <v>0.76544262295081966</v>
      </c>
      <c r="N18" s="5">
        <f>6-ROUNDUP(_xlfn.RANK.EQ(DATA_MARZO_202651[[#This Row],[AL_AC]],DATA_MARZO_202651[AL_AC],0)/(COUNTA(DATA_MARZO_202651[AL_AC])/5),0)</f>
        <v>3</v>
      </c>
      <c r="O18" s="54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4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638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790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5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5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5"/>
      <c r="M19" s="5">
        <f>DATA_MARZO_202651[[#This Row],[RECUPERO]]/DATA_MARZO_202651[[#This Row],[META]]</f>
        <v>0.75075409836065576</v>
      </c>
      <c r="N19" s="5">
        <f>6-ROUNDUP(_xlfn.RANK.EQ(DATA_MARZO_202651[[#This Row],[AL_AC]],DATA_MARZO_202651[AL_AC],0)/(COUNTA(DATA_MARZO_202651[AL_AC])/5),0)</f>
        <v>3</v>
      </c>
      <c r="O19" s="54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4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638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748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5"/>
      <c r="M20" s="5">
        <f>DATA_MARZO_202651[[#This Row],[RECUPERO]]/DATA_MARZO_202651[[#This Row],[META]]</f>
        <v>0.43576785714285715</v>
      </c>
      <c r="N20" s="5">
        <f>6-ROUNDUP(_xlfn.RANK.EQ(DATA_MARZO_202651[[#This Row],[AL_AC]],DATA_MARZO_202651[AL_AC],0)/(COUNTA(DATA_MARZO_202651[AL_AC])/5),0)</f>
        <v>1</v>
      </c>
      <c r="O20" s="54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4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638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733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5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5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5"/>
      <c r="M21" s="5">
        <f>DATA_MARZO_202651[[#This Row],[RECUPERO]]/DATA_MARZO_202651[[#This Row],[META]]</f>
        <v>1.1184375</v>
      </c>
      <c r="N21" s="5">
        <f>6-ROUNDUP(_xlfn.RANK.EQ(DATA_MARZO_202651[[#This Row],[AL_AC]],DATA_MARZO_202651[AL_AC],0)/(COUNTA(DATA_MARZO_202651[AL_AC])/5),0)</f>
        <v>4</v>
      </c>
      <c r="O21" s="54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4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638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5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5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5"/>
      <c r="M22" s="5">
        <f>DATA_MARZO_202651[[#This Row],[RECUPERO]]/DATA_MARZO_202651[[#This Row],[META]]</f>
        <v>0.67121964285714286</v>
      </c>
      <c r="N22" s="5">
        <f>6-ROUNDUP(_xlfn.RANK.EQ(DATA_MARZO_202651[[#This Row],[AL_AC]],DATA_MARZO_202651[AL_AC],0)/(COUNTA(DATA_MARZO_202651[AL_AC])/5),0)</f>
        <v>2</v>
      </c>
      <c r="O22" s="54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4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638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5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5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5"/>
      <c r="M23" s="5">
        <f>DATA_MARZO_202651[[#This Row],[RECUPERO]]/DATA_MARZO_202651[[#This Row],[META]]</f>
        <v>1.0848214285714286</v>
      </c>
      <c r="N23" s="5">
        <f>6-ROUNDUP(_xlfn.RANK.EQ(DATA_MARZO_202651[[#This Row],[AL_AC]],DATA_MARZO_202651[AL_AC],0)/(COUNTA(DATA_MARZO_202651[AL_AC])/5),0)</f>
        <v>4</v>
      </c>
      <c r="O23" s="54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4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638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5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5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5"/>
      <c r="M24" s="5">
        <f>DATA_MARZO_202651[[#This Row],[RECUPERO]]/DATA_MARZO_202651[[#This Row],[META]]</f>
        <v>0.61566071428571434</v>
      </c>
      <c r="N24" s="5">
        <f>6-ROUNDUP(_xlfn.RANK.EQ(DATA_MARZO_202651[[#This Row],[AL_AC]],DATA_MARZO_202651[AL_AC],0)/(COUNTA(DATA_MARZO_202651[AL_AC])/5),0)</f>
        <v>2</v>
      </c>
      <c r="O24" s="54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4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638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5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5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5"/>
      <c r="M25" s="5">
        <f>DATA_MARZO_202651[[#This Row],[RECUPERO]]/DATA_MARZO_202651[[#This Row],[META]]</f>
        <v>0.71762295081967209</v>
      </c>
      <c r="N25" s="5">
        <f>6-ROUNDUP(_xlfn.RANK.EQ(DATA_MARZO_202651[[#This Row],[AL_AC]],DATA_MARZO_202651[AL_AC],0)/(COUNTA(DATA_MARZO_202651[AL_AC])/5),0)</f>
        <v>2</v>
      </c>
      <c r="O25" s="54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4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638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729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5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5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5"/>
      <c r="M26" s="5">
        <f>DATA_MARZO_202651[[#This Row],[RECUPERO]]/DATA_MARZO_202651[[#This Row],[META]]</f>
        <v>0.73713846153846152</v>
      </c>
      <c r="N26" s="5">
        <f>6-ROUNDUP(_xlfn.RANK.EQ(DATA_MARZO_202651[[#This Row],[AL_AC]],DATA_MARZO_202651[AL_AC],0)/(COUNTA(DATA_MARZO_202651[AL_AC])/5),0)</f>
        <v>3</v>
      </c>
      <c r="O26" s="54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4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638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753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5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5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5"/>
      <c r="M27" s="5">
        <f>DATA_MARZO_202651[[#This Row],[RECUPERO]]/DATA_MARZO_202651[[#This Row],[META]]</f>
        <v>0.51210714285714287</v>
      </c>
      <c r="N27" s="5">
        <f>6-ROUNDUP(_xlfn.RANK.EQ(DATA_MARZO_202651[[#This Row],[AL_AC]],DATA_MARZO_202651[AL_AC],0)/(COUNTA(DATA_MARZO_202651[AL_AC])/5),0)</f>
        <v>2</v>
      </c>
      <c r="O27" s="54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4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638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5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5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5"/>
      <c r="M28" s="5">
        <f>DATA_MARZO_202651[[#This Row],[RECUPERO]]/DATA_MARZO_202651[[#This Row],[META]]</f>
        <v>1.0116571428571428</v>
      </c>
      <c r="N28" s="5">
        <f>6-ROUNDUP(_xlfn.RANK.EQ(DATA_MARZO_202651[[#This Row],[AL_AC]],DATA_MARZO_202651[AL_AC],0)/(COUNTA(DATA_MARZO_202651[AL_AC])/5),0)</f>
        <v>4</v>
      </c>
      <c r="O28" s="54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4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638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5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5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5"/>
      <c r="M29" s="5">
        <f>DATA_MARZO_202651[[#This Row],[RECUPERO]]/DATA_MARZO_202651[[#This Row],[META]]</f>
        <v>0.73875000000000002</v>
      </c>
      <c r="N29" s="5">
        <f>6-ROUNDUP(_xlfn.RANK.EQ(DATA_MARZO_202651[[#This Row],[AL_AC]],DATA_MARZO_202651[AL_AC],0)/(COUNTA(DATA_MARZO_202651[AL_AC])/5),0)</f>
        <v>3</v>
      </c>
      <c r="O29" s="54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4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638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5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5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5"/>
      <c r="M30" s="5">
        <f>DATA_MARZO_202651[[#This Row],[RECUPERO]]/DATA_MARZO_202651[[#This Row],[META]]</f>
        <v>1.9063692307692308</v>
      </c>
      <c r="N30" s="5">
        <f>6-ROUNDUP(_xlfn.RANK.EQ(DATA_MARZO_202651[[#This Row],[AL_AC]],DATA_MARZO_202651[AL_AC],0)/(COUNTA(DATA_MARZO_202651[AL_AC])/5),0)</f>
        <v>5</v>
      </c>
      <c r="O30" s="54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4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638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5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5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5"/>
      <c r="M31" s="5">
        <f>DATA_MARZO_202651[[#This Row],[RECUPERO]]/DATA_MARZO_202651[[#This Row],[META]]</f>
        <v>0.63897142857142852</v>
      </c>
      <c r="N31" s="5">
        <f>6-ROUNDUP(_xlfn.RANK.EQ(DATA_MARZO_202651[[#This Row],[AL_AC]],DATA_MARZO_202651[AL_AC],0)/(COUNTA(DATA_MARZO_202651[AL_AC])/5),0)</f>
        <v>2</v>
      </c>
      <c r="O31" s="54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4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638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5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5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5"/>
      <c r="M32" s="5">
        <f>DATA_MARZO_202651[[#This Row],[RECUPERO]]/DATA_MARZO_202651[[#This Row],[META]]</f>
        <v>0.27027946428571425</v>
      </c>
      <c r="N32" s="5">
        <f>6-ROUNDUP(_xlfn.RANK.EQ(DATA_MARZO_202651[[#This Row],[AL_AC]],DATA_MARZO_202651[AL_AC],0)/(COUNTA(DATA_MARZO_202651[AL_AC])/5),0)</f>
        <v>1</v>
      </c>
      <c r="O32" s="54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4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638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707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5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5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5"/>
      <c r="M33" s="5">
        <f>DATA_MARZO_202651[[#This Row],[RECUPERO]]/DATA_MARZO_202651[[#This Row],[META]]</f>
        <v>0.69160714285714286</v>
      </c>
      <c r="N33" s="5">
        <f>6-ROUNDUP(_xlfn.RANK.EQ(DATA_MARZO_202651[[#This Row],[AL_AC]],DATA_MARZO_202651[AL_AC],0)/(COUNTA(DATA_MARZO_202651[AL_AC])/5),0)</f>
        <v>2</v>
      </c>
      <c r="O33" s="54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4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638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711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5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5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5"/>
      <c r="M34" s="5">
        <f>DATA_MARZO_202651[[#This Row],[RECUPERO]]/DATA_MARZO_202651[[#This Row],[META]]</f>
        <v>1.1995384615384614</v>
      </c>
      <c r="N34" s="5">
        <f>6-ROUNDUP(_xlfn.RANK.EQ(DATA_MARZO_202651[[#This Row],[AL_AC]],DATA_MARZO_202651[AL_AC],0)/(COUNTA(DATA_MARZO_202651[AL_AC])/5),0)</f>
        <v>5</v>
      </c>
      <c r="O34" s="54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4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638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5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5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5"/>
      <c r="M35" s="5">
        <f>DATA_MARZO_202651[[#This Row],[RECUPERO]]/DATA_MARZO_202651[[#This Row],[META]]</f>
        <v>0.75437500000000002</v>
      </c>
      <c r="N35" s="5">
        <f>6-ROUNDUP(_xlfn.RANK.EQ(DATA_MARZO_202651[[#This Row],[AL_AC]],DATA_MARZO_202651[AL_AC],0)/(COUNTA(DATA_MARZO_202651[AL_AC])/5),0)</f>
        <v>3</v>
      </c>
      <c r="O35" s="54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4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638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5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5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5"/>
      <c r="M36" s="5">
        <f>DATA_MARZO_202651[[#This Row],[RECUPERO]]/DATA_MARZO_202651[[#This Row],[META]]</f>
        <v>0.50285714285714289</v>
      </c>
      <c r="N36" s="5">
        <f>6-ROUNDUP(_xlfn.RANK.EQ(DATA_MARZO_202651[[#This Row],[AL_AC]],DATA_MARZO_202651[AL_AC],0)/(COUNTA(DATA_MARZO_202651[AL_AC])/5),0)</f>
        <v>1</v>
      </c>
      <c r="O36" s="54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4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638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1019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5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5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5"/>
      <c r="M37" s="5">
        <f>DATA_MARZO_202651[[#This Row],[RECUPERO]]/DATA_MARZO_202651[[#This Row],[META]]</f>
        <v>0.40381976744186049</v>
      </c>
      <c r="N37" s="5">
        <f>6-ROUNDUP(_xlfn.RANK.EQ(DATA_MARZO_202651[[#This Row],[AL_AC]],DATA_MARZO_202651[AL_AC],0)/(COUNTA(DATA_MARZO_202651[AL_AC])/5),0)</f>
        <v>1</v>
      </c>
      <c r="O37" s="54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4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638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5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5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DATA_MARZO_202651[[#This Row],[RECUPERO]]/DATA_MARZO_202651[[#This Row],[META]]</f>
        <v>0.65249999999999997</v>
      </c>
      <c r="N38" s="5">
        <f>6-ROUNDUP(_xlfn.RANK.EQ(DATA_MARZO_202651[[#This Row],[AL_AC]],DATA_MARZO_202651[AL_AC],0)/(COUNTA(DATA_MARZO_202651[AL_AC])/5),0)</f>
        <v>2</v>
      </c>
      <c r="O38" s="54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4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638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5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5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DATA_MARZO_202651[[#This Row],[RECUPERO]]/DATA_MARZO_202651[[#This Row],[META]]</f>
        <v>0.76381600000000005</v>
      </c>
      <c r="N39" s="5">
        <f>6-ROUNDUP(_xlfn.RANK.EQ(DATA_MARZO_202651[[#This Row],[AL_AC]],DATA_MARZO_202651[AL_AC],0)/(COUNTA(DATA_MARZO_202651[AL_AC])/5),0)</f>
        <v>3</v>
      </c>
      <c r="O39" s="54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4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638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1020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5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5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DATA_MARZO_202651[[#This Row],[RECUPERO]]/DATA_MARZO_202651[[#This Row],[META]]</f>
        <v>0.58436046511627904</v>
      </c>
      <c r="N40" s="5">
        <f>6-ROUNDUP(_xlfn.RANK.EQ(DATA_MARZO_202651[[#This Row],[AL_AC]],DATA_MARZO_202651[AL_AC],0)/(COUNTA(DATA_MARZO_202651[AL_AC])/5),0)</f>
        <v>2</v>
      </c>
      <c r="O40" s="54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4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638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709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5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5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DATA_MARZO_202651[[#This Row],[RECUPERO]]/DATA_MARZO_202651[[#This Row],[META]]</f>
        <v>1.1982295081967214</v>
      </c>
      <c r="N41" s="5">
        <f>6-ROUNDUP(_xlfn.RANK.EQ(DATA_MARZO_202651[[#This Row],[AL_AC]],DATA_MARZO_202651[AL_AC],0)/(COUNTA(DATA_MARZO_202651[AL_AC])/5),0)</f>
        <v>4</v>
      </c>
      <c r="O41" s="54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4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638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DATA_MARZO_202651[[#This Row],[RECUPERO]]/DATA_MARZO_202651[[#This Row],[META]]</f>
        <v>1.3341133928571429</v>
      </c>
      <c r="N42" s="5">
        <f>6-ROUNDUP(_xlfn.RANK.EQ(DATA_MARZO_202651[[#This Row],[AL_AC]],DATA_MARZO_202651[AL_AC],0)/(COUNTA(DATA_MARZO_202651[AL_AC])/5),0)</f>
        <v>5</v>
      </c>
      <c r="O42" s="54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4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638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842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5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5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DATA_MARZO_202651[[#This Row],[RECUPERO]]/DATA_MARZO_202651[[#This Row],[META]]</f>
        <v>1.4471187692307692</v>
      </c>
      <c r="N43" s="5">
        <f>6-ROUNDUP(_xlfn.RANK.EQ(DATA_MARZO_202651[[#This Row],[AL_AC]],DATA_MARZO_202651[AL_AC],0)/(COUNTA(DATA_MARZO_202651[AL_AC])/5),0)</f>
        <v>5</v>
      </c>
      <c r="O43" s="54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4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638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947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5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5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DATA_MARZO_202651[[#This Row],[RECUPERO]]/DATA_MARZO_202651[[#This Row],[META]]</f>
        <v>1.4896738461538461</v>
      </c>
      <c r="N44" s="5">
        <f>6-ROUNDUP(_xlfn.RANK.EQ(DATA_MARZO_202651[[#This Row],[AL_AC]],DATA_MARZO_202651[AL_AC],0)/(COUNTA(DATA_MARZO_202651[AL_AC])/5),0)</f>
        <v>5</v>
      </c>
      <c r="O44" s="54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4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638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769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5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5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DATA_MARZO_202651[[#This Row],[RECUPERO]]/DATA_MARZO_202651[[#This Row],[META]]</f>
        <v>0.54285714285714282</v>
      </c>
      <c r="N45" s="5">
        <f>6-ROUNDUP(_xlfn.RANK.EQ(DATA_MARZO_202651[[#This Row],[AL_AC]],DATA_MARZO_202651[AL_AC],0)/(COUNTA(DATA_MARZO_202651[AL_AC])/5),0)</f>
        <v>2</v>
      </c>
      <c r="O45" s="54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4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638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694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5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5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DATA_MARZO_202651[[#This Row],[RECUPERO]]/DATA_MARZO_202651[[#This Row],[META]]</f>
        <v>6.3116071428571424E-2</v>
      </c>
      <c r="N46" s="5">
        <f>6-ROUNDUP(_xlfn.RANK.EQ(DATA_MARZO_202651[[#This Row],[AL_AC]],DATA_MARZO_202651[AL_AC],0)/(COUNTA(DATA_MARZO_202651[AL_AC])/5),0)</f>
        <v>1</v>
      </c>
      <c r="O46" s="54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4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638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768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5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5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DATA_MARZO_202651[[#This Row],[RECUPERO]]/DATA_MARZO_202651[[#This Row],[META]]</f>
        <v>0.16071428571428573</v>
      </c>
      <c r="N47" s="5">
        <f>6-ROUNDUP(_xlfn.RANK.EQ(DATA_MARZO_202651[[#This Row],[AL_AC]],DATA_MARZO_202651[AL_AC],0)/(COUNTA(DATA_MARZO_202651[AL_AC])/5),0)</f>
        <v>1</v>
      </c>
      <c r="O47" s="54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4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638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768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5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5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DATA_MARZO_202651[[#This Row],[RECUPERO]]/DATA_MARZO_202651[[#This Row],[META]]</f>
        <v>1.1767236170212767</v>
      </c>
      <c r="N48" s="5">
        <f>6-ROUNDUP(_xlfn.RANK.EQ(DATA_MARZO_202651[[#This Row],[AL_AC]],DATA_MARZO_202651[AL_AC],0)/(COUNTA(DATA_MARZO_202651[AL_AC])/5),0)</f>
        <v>4</v>
      </c>
      <c r="O48" s="54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4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638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756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5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5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DATA_MARZO_202651[[#This Row],[RECUPERO]]/DATA_MARZO_202651[[#This Row],[META]]</f>
        <v>0.93708928571428574</v>
      </c>
      <c r="N49" s="5">
        <f>6-ROUNDUP(_xlfn.RANK.EQ(DATA_MARZO_202651[[#This Row],[AL_AC]],DATA_MARZO_202651[AL_AC],0)/(COUNTA(DATA_MARZO_202651[AL_AC])/5),0)</f>
        <v>4</v>
      </c>
      <c r="O49" s="54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4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638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729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5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5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DATA_MARZO_202651[[#This Row],[RECUPERO]]/DATA_MARZO_202651[[#This Row],[META]]</f>
        <v>0.36885714285714288</v>
      </c>
      <c r="N50" s="5">
        <f>6-ROUNDUP(_xlfn.RANK.EQ(DATA_MARZO_202651[[#This Row],[AL_AC]],DATA_MARZO_202651[AL_AC],0)/(COUNTA(DATA_MARZO_202651[AL_AC])/5),0)</f>
        <v>1</v>
      </c>
      <c r="O50" s="54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4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638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833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5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5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DATA_MARZO_202651[[#This Row],[RECUPERO]]/DATA_MARZO_202651[[#This Row],[META]]</f>
        <v>0.81859016393442618</v>
      </c>
      <c r="N51" s="5">
        <f>6-ROUNDUP(_xlfn.RANK.EQ(DATA_MARZO_202651[[#This Row],[AL_AC]],DATA_MARZO_202651[AL_AC],0)/(COUNTA(DATA_MARZO_202651[AL_AC])/5),0)</f>
        <v>4</v>
      </c>
      <c r="O51" s="54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4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638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709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5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5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DATA_MARZO_202651[[#This Row],[RECUPERO]]/DATA_MARZO_202651[[#This Row],[META]]</f>
        <v>3.4666153846153844</v>
      </c>
      <c r="N52" s="5">
        <f>6-ROUNDUP(_xlfn.RANK.EQ(DATA_MARZO_202651[[#This Row],[AL_AC]],DATA_MARZO_202651[AL_AC],0)/(COUNTA(DATA_MARZO_202651[AL_AC])/5),0)</f>
        <v>5</v>
      </c>
      <c r="O52" s="54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4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638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5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5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DATA_MARZO_202651[[#This Row],[RECUPERO]]/DATA_MARZO_202651[[#This Row],[META]]</f>
        <v>0.22843749999999999</v>
      </c>
      <c r="N53" s="5">
        <f>6-ROUNDUP(_xlfn.RANK.EQ(DATA_MARZO_202651[[#This Row],[AL_AC]],DATA_MARZO_202651[AL_AC],0)/(COUNTA(DATA_MARZO_202651[AL_AC])/5),0)</f>
        <v>1</v>
      </c>
      <c r="O53" s="54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4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638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5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5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">
        <f>6-ROUNDUP(_xlfn.RANK.EQ(DATA_MARZO_202651[[#This Row],[AL_AC]],DATA_MARZO_202651[AL_AC],0)/(COUNTA(DATA_MARZO_202651[AL_AC])/5),0)</f>
        <v>5</v>
      </c>
      <c r="O54" s="54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4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638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683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5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5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">
        <f>6-ROUNDUP(_xlfn.RANK.EQ(DATA_MARZO_202651[[#This Row],[AL_AC]],DATA_MARZO_202651[AL_AC],0)/(COUNTA(DATA_MARZO_202651[AL_AC])/5),0)</f>
        <v>4</v>
      </c>
      <c r="O55" s="54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4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638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5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5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">
        <f>6-ROUNDUP(_xlfn.RANK.EQ(DATA_MARZO_202651[[#This Row],[AL_AC]],DATA_MARZO_202651[AL_AC],0)/(COUNTA(DATA_MARZO_202651[AL_AC])/5),0)</f>
        <v>3</v>
      </c>
      <c r="O56" s="54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4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638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5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5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">
        <f>6-ROUNDUP(_xlfn.RANK.EQ(DATA_MARZO_202651[[#This Row],[AL_AC]],DATA_MARZO_202651[AL_AC],0)/(COUNTA(DATA_MARZO_202651[AL_AC])/5),0)</f>
        <v>1</v>
      </c>
      <c r="O57" s="54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4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638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683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5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5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">
        <f>6-ROUNDUP(_xlfn.RANK.EQ(DATA_MARZO_202651[[#This Row],[AL_AC]],DATA_MARZO_202651[AL_AC],0)/(COUNTA(DATA_MARZO_202651[AL_AC])/5),0)</f>
        <v>5</v>
      </c>
      <c r="O58" s="54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4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638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5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5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5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">
        <f>6-ROUNDUP(_xlfn.RANK.EQ(DATA_MARZO_202651[[#This Row],[AL_AC]],DATA_MARZO_202651[AL_AC],0)/(COUNTA(DATA_MARZO_202651[AL_AC])/5),0)</f>
        <v>3</v>
      </c>
      <c r="O59" s="54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4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638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691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">
        <f>6-ROUNDUP(_xlfn.RANK.EQ(DATA_MARZO_202651[[#This Row],[AL_AC]],DATA_MARZO_202651[AL_AC],0)/(COUNTA(DATA_MARZO_202651[AL_AC])/5),0)</f>
        <v>3</v>
      </c>
      <c r="O60" s="54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4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638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854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">
        <f>6-ROUNDUP(_xlfn.RANK.EQ(DATA_MARZO_202651[[#This Row],[AL_AC]],DATA_MARZO_202651[AL_AC],0)/(COUNTA(DATA_MARZO_202651[AL_AC])/5),0)</f>
        <v>4</v>
      </c>
      <c r="O61" s="54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4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638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638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677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638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638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687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638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729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638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638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638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746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638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638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966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638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800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638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699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638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711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638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638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876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638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638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638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678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638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678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638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973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638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883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638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1023</v>
      </c>
      <c r="DD82">
        <v>7219</v>
      </c>
      <c r="DE82">
        <v>0.246</v>
      </c>
      <c r="DM82">
        <v>92</v>
      </c>
    </row>
    <row r="83" spans="91:118" x14ac:dyDescent="0.25">
      <c r="CM83" t="s">
        <v>638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638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755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638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678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638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1000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638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699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638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981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638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807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638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638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693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638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704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638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638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638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746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638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638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638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638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856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638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684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638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812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638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718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638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722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638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766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638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718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638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805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638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684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638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638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638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803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638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638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880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638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719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638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947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638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675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638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638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776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638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918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638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707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638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1024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638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789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638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1010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638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962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638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798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638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722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638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831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638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749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638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678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638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734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638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732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638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998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638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803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638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990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638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925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638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1025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638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638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918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638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977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638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638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746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638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638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856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638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638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851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638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683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638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840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638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960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638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965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638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638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869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638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638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727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638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895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638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970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638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968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638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806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638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985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638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638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964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638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704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638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638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1026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638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674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638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638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638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856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638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851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638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752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638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699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638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638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743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638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678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638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803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638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730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638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979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638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1027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638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638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811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638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638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1028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638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700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638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749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638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699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638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761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638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638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638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728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638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638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728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638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1002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638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638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909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638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869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638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683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638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778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638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704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638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683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638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638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746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638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710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638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638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1029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638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1030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638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638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701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638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909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638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638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638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715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638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677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638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753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638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966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638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638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811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638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638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731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638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860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638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983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638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970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638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870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638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681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638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720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638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638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734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638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677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638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638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638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1031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638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1032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638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1033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638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677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638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766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638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638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715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638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803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638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987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638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980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638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712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638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846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638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638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638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1034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638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786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638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847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638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638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638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749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638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638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638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958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638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677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638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638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638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776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638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712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638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638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821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638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638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851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638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1008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638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638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784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638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748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638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902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638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722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638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812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638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691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638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749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638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759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638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796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638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769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638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684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638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759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638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638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807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638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638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833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638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705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638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680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638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676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638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811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638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1022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638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731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638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638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722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638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707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638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638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880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638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1035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638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677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638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1036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638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1005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638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638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743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638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783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638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1037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638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638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638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722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638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853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638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727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638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976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638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638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743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638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638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730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638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812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638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955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638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1015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638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638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678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638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766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638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895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638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638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638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694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638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1012</v>
      </c>
      <c r="DD317">
        <v>21170</v>
      </c>
      <c r="DE317">
        <v>0.1714</v>
      </c>
      <c r="DM317">
        <v>82</v>
      </c>
    </row>
    <row r="318" spans="91:118" x14ac:dyDescent="0.25">
      <c r="CM318" t="s">
        <v>638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638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749</v>
      </c>
      <c r="DD319">
        <v>11853</v>
      </c>
      <c r="DE319">
        <v>5.11E-2</v>
      </c>
      <c r="DM319">
        <v>82</v>
      </c>
    </row>
    <row r="320" spans="91:118" x14ac:dyDescent="0.25">
      <c r="CM320" t="s">
        <v>638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708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638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684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638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638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747</v>
      </c>
      <c r="DD323">
        <v>49065</v>
      </c>
      <c r="DE323">
        <v>0.1444</v>
      </c>
      <c r="DM323">
        <v>82</v>
      </c>
    </row>
    <row r="324" spans="91:118" x14ac:dyDescent="0.25">
      <c r="CM324" t="s">
        <v>638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638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638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686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638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686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638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699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638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638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695</v>
      </c>
      <c r="DD330">
        <v>31668</v>
      </c>
      <c r="DE330">
        <v>0.2021</v>
      </c>
      <c r="DM330">
        <v>82</v>
      </c>
    </row>
    <row r="331" spans="91:118" x14ac:dyDescent="0.25">
      <c r="CM331" t="s">
        <v>638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638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638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638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638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638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848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638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731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638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686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638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677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638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992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638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638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994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638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638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638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638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683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638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638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730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638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871</v>
      </c>
      <c r="DD349">
        <v>42552</v>
      </c>
      <c r="DE349">
        <v>0.1472</v>
      </c>
      <c r="DM349">
        <v>82</v>
      </c>
    </row>
    <row r="350" spans="91:118" x14ac:dyDescent="0.25">
      <c r="CM350" t="s">
        <v>638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638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686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638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829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638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638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730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638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734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638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1038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638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638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638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638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931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638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825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638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638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638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638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987</v>
      </c>
      <c r="DD365">
        <v>39894</v>
      </c>
      <c r="DE365">
        <v>0.2</v>
      </c>
      <c r="DM365">
        <v>82</v>
      </c>
    </row>
    <row r="366" spans="91:118" x14ac:dyDescent="0.25">
      <c r="CM366" t="s">
        <v>638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747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638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638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836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638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638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747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638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722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638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722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638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638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807</v>
      </c>
      <c r="DD374">
        <v>11237</v>
      </c>
      <c r="DE374">
        <v>0.1489</v>
      </c>
      <c r="DM374">
        <v>82</v>
      </c>
    </row>
    <row r="375" spans="91:118" x14ac:dyDescent="0.25">
      <c r="CM375" t="s">
        <v>638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638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795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638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638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1021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638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753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638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701</v>
      </c>
      <c r="DD380">
        <v>30706</v>
      </c>
      <c r="DE380">
        <v>0.1023</v>
      </c>
      <c r="DM380">
        <v>82</v>
      </c>
    </row>
    <row r="381" spans="91:118" x14ac:dyDescent="0.25">
      <c r="CM381" t="s">
        <v>638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1017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638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638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638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638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1039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638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733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638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716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638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678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638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753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638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638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638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638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749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638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1040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638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966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638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1017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638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1013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638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929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638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795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638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811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638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793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638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1041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638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1042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638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1013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638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817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638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638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638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638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638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776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638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683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638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638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1029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638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766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638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702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638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802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638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877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638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638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863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638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638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729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638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676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638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702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638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749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638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678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638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638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796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638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638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638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638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638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722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638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875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638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638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729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638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870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638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850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638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822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638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954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638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1018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638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1043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638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1013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638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856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638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807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638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914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638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638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1044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638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1045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638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748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638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638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638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790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638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799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638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1046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638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851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638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1047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638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857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638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925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638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878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638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951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638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825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638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638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746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638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638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638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638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708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638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722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638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638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638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749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638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638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978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638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704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638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707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638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749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638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638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877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638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1048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638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722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638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902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638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638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687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638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720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638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830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638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1006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638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758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638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638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831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638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638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1049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638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833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638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638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720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638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638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686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638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784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638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856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638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786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638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699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638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638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638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744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638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756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638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638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638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638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704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638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683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638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967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638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707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638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694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638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815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638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715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638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725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638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781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638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787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638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851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638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1050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638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785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638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638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1014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638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853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638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744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638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638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795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638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638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638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974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638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985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638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638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638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638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638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638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638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738</v>
      </c>
      <c r="DD537">
        <v>32820</v>
      </c>
      <c r="DE537">
        <v>8.72E-2</v>
      </c>
      <c r="DM537">
        <v>74</v>
      </c>
    </row>
    <row r="538" spans="91:118" x14ac:dyDescent="0.25">
      <c r="CM538" t="s">
        <v>638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638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815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638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638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732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638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707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638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753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638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734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638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638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709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638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684</v>
      </c>
      <c r="DD547">
        <v>52999</v>
      </c>
      <c r="DE547">
        <v>0.2366</v>
      </c>
      <c r="DM547">
        <v>74</v>
      </c>
    </row>
    <row r="548" spans="91:118" x14ac:dyDescent="0.25">
      <c r="CM548" t="s">
        <v>638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638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638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638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1051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638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791</v>
      </c>
      <c r="DD552">
        <v>33725</v>
      </c>
      <c r="DE552">
        <v>0.26</v>
      </c>
      <c r="DM552">
        <v>74</v>
      </c>
    </row>
    <row r="553" spans="91:118" x14ac:dyDescent="0.25">
      <c r="CM553" t="s">
        <v>638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678</v>
      </c>
      <c r="DD553">
        <v>24367</v>
      </c>
      <c r="DE553">
        <v>0.1429</v>
      </c>
      <c r="DM553">
        <v>74</v>
      </c>
    </row>
    <row r="554" spans="91:118" x14ac:dyDescent="0.25">
      <c r="CM554" t="s">
        <v>638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1017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638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739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638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638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719</v>
      </c>
      <c r="DD557">
        <v>40088</v>
      </c>
      <c r="DE557">
        <v>0.1565</v>
      </c>
      <c r="DM557">
        <v>74</v>
      </c>
    </row>
    <row r="558" spans="91:118" x14ac:dyDescent="0.25">
      <c r="CM558" t="s">
        <v>638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906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638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746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638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638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638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638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638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638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707</v>
      </c>
      <c r="DD565">
        <v>43276</v>
      </c>
      <c r="DE565">
        <v>0.32</v>
      </c>
      <c r="DM565">
        <v>74</v>
      </c>
    </row>
    <row r="566" spans="91:118" x14ac:dyDescent="0.25">
      <c r="CM566" t="s">
        <v>638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638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751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638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638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773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638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1024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638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638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638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678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638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746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638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680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638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1052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638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678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638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678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638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686</v>
      </c>
      <c r="DD579">
        <v>22279</v>
      </c>
      <c r="DE579">
        <v>0.1258</v>
      </c>
      <c r="DM579">
        <v>74</v>
      </c>
    </row>
    <row r="580" spans="91:118" x14ac:dyDescent="0.25">
      <c r="CM580" t="s">
        <v>638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638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1053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638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1054</v>
      </c>
      <c r="DD582">
        <v>8090</v>
      </c>
      <c r="DE582">
        <v>0.2974</v>
      </c>
      <c r="DM582">
        <v>74</v>
      </c>
    </row>
    <row r="583" spans="91:118" x14ac:dyDescent="0.25">
      <c r="CM583" t="s">
        <v>638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890</v>
      </c>
      <c r="DD583">
        <v>7987</v>
      </c>
      <c r="DE583">
        <v>0.1429</v>
      </c>
      <c r="DM583">
        <v>74</v>
      </c>
    </row>
    <row r="584" spans="91:118" x14ac:dyDescent="0.25">
      <c r="CM584" t="s">
        <v>638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1055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638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818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638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735</v>
      </c>
      <c r="DD586">
        <v>17705</v>
      </c>
      <c r="DE586">
        <v>0.48</v>
      </c>
      <c r="DM586">
        <v>74</v>
      </c>
    </row>
    <row r="587" spans="91:118" x14ac:dyDescent="0.25">
      <c r="CM587" t="s">
        <v>638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783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638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938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638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1056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638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958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638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860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638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727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638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796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638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1010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638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684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638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966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638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699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638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1057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638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638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783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638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638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638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638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638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854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638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1025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638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825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638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970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638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638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638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1023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638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638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1058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638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638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638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868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638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638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833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638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776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638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687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638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1059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638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789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638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638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638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744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638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989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638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999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638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1060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638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638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638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638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638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766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638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638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638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638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815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638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638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958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638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707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638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694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638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863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638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708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638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902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638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638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910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638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800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638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638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638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638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988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638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749</v>
      </c>
      <c r="DD652">
        <v>20422</v>
      </c>
      <c r="DE652">
        <v>0.1308</v>
      </c>
      <c r="DM652">
        <v>70</v>
      </c>
    </row>
    <row r="653" spans="91:118" x14ac:dyDescent="0.25">
      <c r="CM653" t="s">
        <v>638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847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638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638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746</v>
      </c>
      <c r="DD655">
        <v>9580</v>
      </c>
      <c r="DE655">
        <v>0.25</v>
      </c>
      <c r="DM655">
        <v>70</v>
      </c>
    </row>
    <row r="656" spans="91:118" x14ac:dyDescent="0.25">
      <c r="CM656" t="s">
        <v>638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1061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638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638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638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734</v>
      </c>
      <c r="DD659">
        <v>12285</v>
      </c>
      <c r="DE659">
        <v>0.1991</v>
      </c>
      <c r="DM659">
        <v>70</v>
      </c>
    </row>
    <row r="660" spans="91:118" x14ac:dyDescent="0.25">
      <c r="CM660" t="s">
        <v>638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638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638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801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638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638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940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638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638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1062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638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638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733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638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638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722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638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768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638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638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870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638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811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638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730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638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638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883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638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638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992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638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638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825</v>
      </c>
      <c r="DD681">
        <v>25952</v>
      </c>
      <c r="DE681">
        <v>0.2429</v>
      </c>
      <c r="DM681">
        <v>68</v>
      </c>
    </row>
    <row r="682" spans="91:118" x14ac:dyDescent="0.25">
      <c r="CM682" t="s">
        <v>638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680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638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638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807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638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638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731</v>
      </c>
      <c r="DD686">
        <v>13753</v>
      </c>
      <c r="DE686">
        <v>0.1171</v>
      </c>
      <c r="DM686">
        <v>68</v>
      </c>
    </row>
    <row r="687" spans="91:118" x14ac:dyDescent="0.25">
      <c r="CM687" t="s">
        <v>638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815</v>
      </c>
      <c r="DD687">
        <v>25572</v>
      </c>
      <c r="DE687">
        <v>0.15</v>
      </c>
      <c r="DM687">
        <v>68</v>
      </c>
    </row>
    <row r="688" spans="91:118" x14ac:dyDescent="0.25">
      <c r="CM688" t="s">
        <v>638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695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638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899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638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747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638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815</v>
      </c>
      <c r="DD691">
        <v>33181</v>
      </c>
      <c r="DE691">
        <v>0.1333</v>
      </c>
      <c r="DM691">
        <v>68</v>
      </c>
    </row>
    <row r="692" spans="91:118" x14ac:dyDescent="0.25">
      <c r="CM692" t="s">
        <v>638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638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678</v>
      </c>
      <c r="DD693">
        <v>25563</v>
      </c>
      <c r="DE693">
        <v>0.1333</v>
      </c>
      <c r="DM693">
        <v>68</v>
      </c>
    </row>
    <row r="694" spans="91:118" x14ac:dyDescent="0.25">
      <c r="CM694" t="s">
        <v>638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638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704</v>
      </c>
      <c r="DD695">
        <v>17817</v>
      </c>
      <c r="DE695">
        <v>0.1321</v>
      </c>
      <c r="DM695">
        <v>68</v>
      </c>
    </row>
    <row r="696" spans="91:118" x14ac:dyDescent="0.25">
      <c r="CM696" t="s">
        <v>638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749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638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766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638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854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638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771</v>
      </c>
      <c r="DD699">
        <v>76537</v>
      </c>
      <c r="DE699">
        <v>0.1406</v>
      </c>
      <c r="DM699">
        <v>68</v>
      </c>
    </row>
    <row r="700" spans="91:118" x14ac:dyDescent="0.25">
      <c r="CM700" t="s">
        <v>638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854</v>
      </c>
      <c r="DD700">
        <v>42036</v>
      </c>
      <c r="DE700">
        <v>0.2414</v>
      </c>
      <c r="DM700">
        <v>68</v>
      </c>
    </row>
    <row r="701" spans="91:118" x14ac:dyDescent="0.25">
      <c r="CM701" t="s">
        <v>638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638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1063</v>
      </c>
      <c r="DD702">
        <v>44011</v>
      </c>
      <c r="DE702">
        <v>0.125</v>
      </c>
      <c r="DM702">
        <v>68</v>
      </c>
    </row>
    <row r="703" spans="91:118" x14ac:dyDescent="0.25">
      <c r="CM703" t="s">
        <v>638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1064</v>
      </c>
      <c r="DD703">
        <v>18558</v>
      </c>
      <c r="DE703">
        <v>0.1862</v>
      </c>
      <c r="DM703">
        <v>68</v>
      </c>
    </row>
    <row r="704" spans="91:118" x14ac:dyDescent="0.25">
      <c r="CM704" t="s">
        <v>638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638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720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638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759</v>
      </c>
      <c r="DD706">
        <v>34143</v>
      </c>
      <c r="DE706">
        <v>0.1565</v>
      </c>
      <c r="DM706">
        <v>68</v>
      </c>
    </row>
    <row r="707" spans="91:118" x14ac:dyDescent="0.25">
      <c r="CM707" t="s">
        <v>638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638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683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638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638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638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807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638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1043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638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719</v>
      </c>
      <c r="DD713">
        <v>14738</v>
      </c>
      <c r="DE713">
        <v>0.1125</v>
      </c>
      <c r="DM713">
        <v>68</v>
      </c>
    </row>
    <row r="714" spans="91:118" x14ac:dyDescent="0.25">
      <c r="CM714" t="s">
        <v>638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678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638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676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638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638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715</v>
      </c>
      <c r="DD717">
        <v>17923</v>
      </c>
      <c r="DE717">
        <v>0.2203</v>
      </c>
      <c r="DM717">
        <v>68</v>
      </c>
    </row>
    <row r="718" spans="91:118" x14ac:dyDescent="0.25">
      <c r="CM718" t="s">
        <v>638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785</v>
      </c>
      <c r="DD718">
        <v>2017</v>
      </c>
      <c r="DE718">
        <v>0.1132</v>
      </c>
      <c r="DM718">
        <v>68</v>
      </c>
    </row>
    <row r="719" spans="91:118" x14ac:dyDescent="0.25">
      <c r="CM719" t="s">
        <v>638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638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1065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638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716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638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638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949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638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638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1066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638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699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638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1038</v>
      </c>
      <c r="DD727">
        <v>27765</v>
      </c>
      <c r="DE727">
        <v>0.3276</v>
      </c>
      <c r="DM727">
        <v>68</v>
      </c>
    </row>
    <row r="728" spans="91:118" x14ac:dyDescent="0.25">
      <c r="CM728" t="s">
        <v>638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1067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638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964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638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1068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638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1069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638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1023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638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1013</v>
      </c>
      <c r="DD733">
        <v>23168</v>
      </c>
      <c r="DE733">
        <v>0.1694</v>
      </c>
      <c r="DM733">
        <v>68</v>
      </c>
    </row>
    <row r="734" spans="91:118" x14ac:dyDescent="0.25">
      <c r="CM734" t="s">
        <v>638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749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638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749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638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807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638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790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638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638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851</v>
      </c>
      <c r="DD739">
        <v>38224</v>
      </c>
      <c r="DE739">
        <v>0.2</v>
      </c>
      <c r="DM739">
        <v>66</v>
      </c>
    </row>
    <row r="740" spans="91:118" x14ac:dyDescent="0.25">
      <c r="CM740" t="s">
        <v>638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638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815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638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698</v>
      </c>
      <c r="DD742">
        <v>41642</v>
      </c>
      <c r="DE742">
        <v>0.105</v>
      </c>
      <c r="DM742">
        <v>66</v>
      </c>
    </row>
    <row r="743" spans="91:118" x14ac:dyDescent="0.25">
      <c r="CM743" t="s">
        <v>638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638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638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638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678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638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638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759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638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912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638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674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638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638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997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638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681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638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1070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638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967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638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638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807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638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781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638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638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940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638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808</v>
      </c>
      <c r="DD761">
        <v>33518</v>
      </c>
      <c r="DE761">
        <v>0.1012</v>
      </c>
      <c r="DM761">
        <v>64</v>
      </c>
    </row>
    <row r="762" spans="91:118" x14ac:dyDescent="0.25">
      <c r="CM762" t="s">
        <v>638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684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638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638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803</v>
      </c>
      <c r="DD764">
        <v>19271</v>
      </c>
      <c r="DE764">
        <v>0.1512</v>
      </c>
      <c r="DM764">
        <v>64</v>
      </c>
    </row>
    <row r="765" spans="91:118" x14ac:dyDescent="0.25">
      <c r="CM765" t="s">
        <v>638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722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638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787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638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638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807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638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638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678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638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693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638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795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638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727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638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638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638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681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638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1071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638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954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638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798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638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732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638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979</v>
      </c>
      <c r="DD781">
        <v>29582</v>
      </c>
      <c r="DE781">
        <v>0.184</v>
      </c>
      <c r="DM781">
        <v>64</v>
      </c>
    </row>
    <row r="782" spans="91:117" x14ac:dyDescent="0.25">
      <c r="CM782" t="s">
        <v>638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716</v>
      </c>
      <c r="DD782">
        <v>42627</v>
      </c>
      <c r="DE782">
        <v>0.1062</v>
      </c>
      <c r="DM782">
        <v>64</v>
      </c>
    </row>
    <row r="783" spans="91:117" x14ac:dyDescent="0.25">
      <c r="CM783" t="s">
        <v>638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638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707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638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760</v>
      </c>
      <c r="DD785">
        <v>30817</v>
      </c>
      <c r="DE785">
        <v>0.1875</v>
      </c>
      <c r="DM785">
        <v>64</v>
      </c>
    </row>
    <row r="786" spans="91:117" x14ac:dyDescent="0.25">
      <c r="CM786" t="s">
        <v>638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638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701</v>
      </c>
      <c r="DD787">
        <v>19460</v>
      </c>
      <c r="DE787">
        <v>0.1731</v>
      </c>
      <c r="DM787">
        <v>64</v>
      </c>
    </row>
    <row r="788" spans="91:117" x14ac:dyDescent="0.25">
      <c r="CM788" t="s">
        <v>638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746</v>
      </c>
      <c r="DD788">
        <v>16940</v>
      </c>
      <c r="DE788">
        <v>0.1389</v>
      </c>
      <c r="DM788">
        <v>64</v>
      </c>
    </row>
    <row r="789" spans="91:117" x14ac:dyDescent="0.25">
      <c r="CM789" t="s">
        <v>638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678</v>
      </c>
      <c r="DD789">
        <v>28481</v>
      </c>
      <c r="DE789">
        <v>0.1343</v>
      </c>
      <c r="DM789">
        <v>64</v>
      </c>
    </row>
    <row r="790" spans="91:117" x14ac:dyDescent="0.25">
      <c r="CM790" t="s">
        <v>638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718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638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678</v>
      </c>
      <c r="DD791">
        <v>25750</v>
      </c>
      <c r="DE791">
        <v>0.123</v>
      </c>
      <c r="DM791">
        <v>64</v>
      </c>
    </row>
    <row r="792" spans="91:117" x14ac:dyDescent="0.25">
      <c r="CM792" t="s">
        <v>638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638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873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638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638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683</v>
      </c>
      <c r="DD795">
        <v>29528</v>
      </c>
      <c r="DE795">
        <v>0.1694</v>
      </c>
      <c r="DM795">
        <v>64</v>
      </c>
    </row>
    <row r="796" spans="91:117" x14ac:dyDescent="0.25">
      <c r="CM796" t="s">
        <v>638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638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638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951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638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638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638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638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730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638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678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638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638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695</v>
      </c>
      <c r="DD805">
        <v>28694</v>
      </c>
      <c r="DE805">
        <v>0.2235</v>
      </c>
      <c r="DM805">
        <v>64</v>
      </c>
    </row>
    <row r="806" spans="91:117" x14ac:dyDescent="0.25">
      <c r="CM806" t="s">
        <v>638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1017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638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773</v>
      </c>
      <c r="DD807">
        <v>18154</v>
      </c>
      <c r="DE807">
        <v>0.125</v>
      </c>
      <c r="DM807">
        <v>64</v>
      </c>
    </row>
    <row r="808" spans="91:117" x14ac:dyDescent="0.25">
      <c r="CM808" t="s">
        <v>638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638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638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854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638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868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638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638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992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638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851</v>
      </c>
      <c r="DD814">
        <v>31651</v>
      </c>
      <c r="DE814">
        <v>0.25</v>
      </c>
      <c r="DM814">
        <v>64</v>
      </c>
    </row>
    <row r="815" spans="91:117" x14ac:dyDescent="0.25">
      <c r="CM815" t="s">
        <v>638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1072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638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638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638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638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678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638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638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638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638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638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851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638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708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638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684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638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865</v>
      </c>
      <c r="DD827">
        <v>56123</v>
      </c>
      <c r="DE827">
        <v>0.25</v>
      </c>
      <c r="DM827">
        <v>64</v>
      </c>
    </row>
    <row r="828" spans="91:118" x14ac:dyDescent="0.25">
      <c r="CM828" t="s">
        <v>638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638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749</v>
      </c>
      <c r="DD829">
        <v>36724</v>
      </c>
      <c r="DE829">
        <v>0.2414</v>
      </c>
      <c r="DM829">
        <v>64</v>
      </c>
    </row>
    <row r="830" spans="91:118" x14ac:dyDescent="0.25">
      <c r="CM830" t="s">
        <v>638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638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1013</v>
      </c>
      <c r="DD831">
        <v>22812</v>
      </c>
      <c r="DE831">
        <v>0.1167</v>
      </c>
      <c r="DM831">
        <v>64</v>
      </c>
    </row>
    <row r="832" spans="91:118" x14ac:dyDescent="0.25">
      <c r="CM832" t="s">
        <v>638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697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638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708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638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1021</v>
      </c>
      <c r="DD834">
        <v>33326</v>
      </c>
      <c r="DE834">
        <v>0.1552</v>
      </c>
      <c r="DM834">
        <v>64</v>
      </c>
    </row>
    <row r="835" spans="91:118" x14ac:dyDescent="0.25">
      <c r="CM835" t="s">
        <v>638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727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638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638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712</v>
      </c>
      <c r="DD837">
        <v>22818</v>
      </c>
      <c r="DE837">
        <v>0.2</v>
      </c>
      <c r="DM837">
        <v>64</v>
      </c>
    </row>
    <row r="838" spans="91:118" x14ac:dyDescent="0.25">
      <c r="CM838" t="s">
        <v>638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677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638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1007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638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944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638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785</v>
      </c>
      <c r="DD841">
        <v>24285</v>
      </c>
      <c r="DE841">
        <v>0.16</v>
      </c>
      <c r="DM841">
        <v>64</v>
      </c>
    </row>
    <row r="842" spans="91:118" x14ac:dyDescent="0.25">
      <c r="CM842" t="s">
        <v>638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798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638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638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722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638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638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638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854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638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715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638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1073</v>
      </c>
      <c r="DD849">
        <v>12911</v>
      </c>
      <c r="DE849">
        <v>0.1696</v>
      </c>
      <c r="DM849">
        <v>64</v>
      </c>
    </row>
    <row r="850" spans="91:118" x14ac:dyDescent="0.25">
      <c r="CM850" t="s">
        <v>638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746</v>
      </c>
      <c r="DD850">
        <v>30458</v>
      </c>
      <c r="DE850">
        <v>0.3125</v>
      </c>
      <c r="DM850">
        <v>64</v>
      </c>
    </row>
    <row r="851" spans="91:118" x14ac:dyDescent="0.25">
      <c r="CM851" t="s">
        <v>638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737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638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950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638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729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638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638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1074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638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977</v>
      </c>
      <c r="DD856">
        <v>6525</v>
      </c>
      <c r="DE856">
        <v>0.2797</v>
      </c>
      <c r="DM856">
        <v>64</v>
      </c>
    </row>
    <row r="857" spans="91:118" x14ac:dyDescent="0.25">
      <c r="CM857" t="s">
        <v>638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1075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638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702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638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638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902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638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807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638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683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638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638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900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638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840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638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701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638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638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808</v>
      </c>
      <c r="DD868">
        <v>23751</v>
      </c>
      <c r="DE868">
        <v>0.2361</v>
      </c>
      <c r="DM868">
        <v>62</v>
      </c>
    </row>
    <row r="869" spans="91:118" x14ac:dyDescent="0.25">
      <c r="CM869" t="s">
        <v>638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638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678</v>
      </c>
      <c r="DD870">
        <v>18809</v>
      </c>
      <c r="DE870">
        <v>0.122</v>
      </c>
      <c r="DM870">
        <v>62</v>
      </c>
    </row>
    <row r="871" spans="91:118" x14ac:dyDescent="0.25">
      <c r="CM871" t="s">
        <v>638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721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638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638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638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638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638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759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638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638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638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638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727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638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782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638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638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638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638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985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638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677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638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638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638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906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638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1076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638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638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1077</v>
      </c>
      <c r="DD892">
        <v>12227</v>
      </c>
      <c r="DE892">
        <v>0.5</v>
      </c>
      <c r="DM892">
        <v>62</v>
      </c>
    </row>
    <row r="893" spans="91:118" x14ac:dyDescent="0.25">
      <c r="CM893" t="s">
        <v>638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722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638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899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638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638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638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756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638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768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638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807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638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638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1078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638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737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638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638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638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638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638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638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815</v>
      </c>
      <c r="DD908">
        <v>33440</v>
      </c>
      <c r="DE908">
        <v>0.2727</v>
      </c>
      <c r="DM908">
        <v>60</v>
      </c>
    </row>
    <row r="909" spans="91:118" x14ac:dyDescent="0.25">
      <c r="CM909" t="s">
        <v>638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761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638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678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638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638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1079</v>
      </c>
      <c r="DD912">
        <v>29036</v>
      </c>
      <c r="DE912">
        <v>0.1166</v>
      </c>
      <c r="DM912">
        <v>60</v>
      </c>
    </row>
    <row r="913" spans="91:117" x14ac:dyDescent="0.25">
      <c r="CM913" t="s">
        <v>638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717</v>
      </c>
      <c r="DD913">
        <v>52370</v>
      </c>
      <c r="DE913">
        <v>0.1789</v>
      </c>
      <c r="DM913">
        <v>60</v>
      </c>
    </row>
    <row r="914" spans="91:117" x14ac:dyDescent="0.25">
      <c r="CM914" t="s">
        <v>638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638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694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638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725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638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638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638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638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847</v>
      </c>
      <c r="DD920">
        <v>17776</v>
      </c>
      <c r="DE920">
        <v>0.2407</v>
      </c>
      <c r="DM920">
        <v>60</v>
      </c>
    </row>
    <row r="921" spans="91:117" x14ac:dyDescent="0.25">
      <c r="CM921" t="s">
        <v>638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638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1080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638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1043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638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798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638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803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638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638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677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638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638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686</v>
      </c>
      <c r="DD929">
        <v>39100</v>
      </c>
      <c r="DE929">
        <v>0.1681</v>
      </c>
      <c r="DM929">
        <v>58</v>
      </c>
    </row>
    <row r="930" spans="91:118" x14ac:dyDescent="0.25">
      <c r="CM930" t="s">
        <v>638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1081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638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638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829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638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638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638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734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638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720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638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1082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638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638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679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638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979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638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746</v>
      </c>
      <c r="DD941">
        <v>16435</v>
      </c>
      <c r="DE941">
        <v>0.1744</v>
      </c>
      <c r="DM941">
        <v>58</v>
      </c>
    </row>
    <row r="942" spans="91:118" x14ac:dyDescent="0.25">
      <c r="CM942" t="s">
        <v>638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863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638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638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638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722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638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638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638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709</v>
      </c>
      <c r="DD948">
        <v>36283</v>
      </c>
      <c r="DE948">
        <v>0.1573</v>
      </c>
      <c r="DM948">
        <v>56</v>
      </c>
    </row>
    <row r="949" spans="91:118" x14ac:dyDescent="0.25">
      <c r="CM949" t="s">
        <v>638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638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638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772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638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677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638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766</v>
      </c>
      <c r="DD953">
        <v>31717</v>
      </c>
      <c r="DE953">
        <v>0.4</v>
      </c>
      <c r="DM953">
        <v>56</v>
      </c>
    </row>
    <row r="954" spans="91:118" x14ac:dyDescent="0.25">
      <c r="CM954" t="s">
        <v>638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638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638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638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638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638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638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638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638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638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701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638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638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638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638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638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678</v>
      </c>
      <c r="DD968">
        <v>24534</v>
      </c>
      <c r="DE968">
        <v>0.125</v>
      </c>
      <c r="DM968">
        <v>56</v>
      </c>
    </row>
    <row r="969" spans="91:117" x14ac:dyDescent="0.25">
      <c r="CM969" t="s">
        <v>638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638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678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638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638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906</v>
      </c>
      <c r="DD972">
        <v>20281</v>
      </c>
      <c r="DE972">
        <v>0.1234</v>
      </c>
      <c r="DM972">
        <v>56</v>
      </c>
    </row>
    <row r="973" spans="91:117" x14ac:dyDescent="0.25">
      <c r="CM973" t="s">
        <v>638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638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744</v>
      </c>
      <c r="DD974">
        <v>23129</v>
      </c>
      <c r="DE974">
        <v>0.1183</v>
      </c>
      <c r="DM974">
        <v>56</v>
      </c>
    </row>
    <row r="975" spans="91:117" x14ac:dyDescent="0.25">
      <c r="CM975" t="s">
        <v>638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638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638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638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753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638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854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638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715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638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638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638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638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638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1010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638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722</v>
      </c>
      <c r="DD986">
        <v>45760</v>
      </c>
      <c r="DE986">
        <v>0.3</v>
      </c>
      <c r="DM986">
        <v>56</v>
      </c>
    </row>
    <row r="987" spans="91:118" x14ac:dyDescent="0.25">
      <c r="CM987" t="s">
        <v>638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638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1002</v>
      </c>
      <c r="DD988">
        <v>18832</v>
      </c>
      <c r="DE988">
        <v>0.2288</v>
      </c>
      <c r="DM988">
        <v>56</v>
      </c>
    </row>
    <row r="989" spans="91:118" x14ac:dyDescent="0.25">
      <c r="CM989" t="s">
        <v>638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638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1028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638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638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861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638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773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638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737</v>
      </c>
      <c r="DD994">
        <v>20483</v>
      </c>
      <c r="DE994">
        <v>0.4194</v>
      </c>
      <c r="DM994">
        <v>56</v>
      </c>
    </row>
    <row r="995" spans="91:117" x14ac:dyDescent="0.25">
      <c r="CM995" t="s">
        <v>638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638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684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638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730</v>
      </c>
      <c r="DD997">
        <v>10557</v>
      </c>
      <c r="DE997">
        <v>0.3034</v>
      </c>
      <c r="DM997">
        <v>56</v>
      </c>
    </row>
    <row r="998" spans="91:117" x14ac:dyDescent="0.25">
      <c r="CM998" t="s">
        <v>638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734</v>
      </c>
      <c r="DD998">
        <v>11885</v>
      </c>
      <c r="DE998">
        <v>0.2258</v>
      </c>
      <c r="DM998">
        <v>56</v>
      </c>
    </row>
    <row r="999" spans="91:117" x14ac:dyDescent="0.25">
      <c r="CM999" t="s">
        <v>638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638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840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638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685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638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638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1083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638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1057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638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638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992</v>
      </c>
      <c r="DD1006">
        <v>35943</v>
      </c>
      <c r="DE1006">
        <v>0.25</v>
      </c>
      <c r="DM1006">
        <v>56</v>
      </c>
    </row>
    <row r="1007" spans="91:117" x14ac:dyDescent="0.25">
      <c r="CM1007" t="s">
        <v>638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638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972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638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638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707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638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684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638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902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638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721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638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678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638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638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708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638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722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638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638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752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638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877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638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761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638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638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638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638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638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638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638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972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638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746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638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732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638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638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883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638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987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638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899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638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760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638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853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638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638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854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638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638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638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702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638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638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678</v>
      </c>
      <c r="DD1043">
        <v>30675</v>
      </c>
      <c r="DE1043">
        <v>0.3</v>
      </c>
      <c r="DM1043">
        <v>50</v>
      </c>
    </row>
    <row r="1044" spans="91:117" x14ac:dyDescent="0.25">
      <c r="CM1044" t="s">
        <v>638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753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638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707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638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638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638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638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638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786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638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1084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638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1000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638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1085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638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1055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638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678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638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1005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638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744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638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833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638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856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638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638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940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638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776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638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851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638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1000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638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843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638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638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638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638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848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638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638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695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638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638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638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638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638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638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719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638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638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854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638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638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638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638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718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638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854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638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784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638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684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638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738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638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638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638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992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638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743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638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1086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638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702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638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966</v>
      </c>
      <c r="DD1094">
        <v>25546</v>
      </c>
      <c r="DE1094">
        <v>0.21</v>
      </c>
      <c r="DM1094">
        <v>46</v>
      </c>
    </row>
    <row r="1095" spans="91:117" x14ac:dyDescent="0.25">
      <c r="CM1095" t="s">
        <v>638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638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638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638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766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638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678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638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638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638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694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638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958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638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860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638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801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638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1087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638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1088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638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1089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638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715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638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638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799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638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638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871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638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895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638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699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638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869</v>
      </c>
      <c r="DD1116">
        <v>16866</v>
      </c>
      <c r="DE1116">
        <v>0.27</v>
      </c>
      <c r="DM1116">
        <v>46</v>
      </c>
    </row>
    <row r="1117" spans="91:117" x14ac:dyDescent="0.25">
      <c r="CM1117" t="s">
        <v>638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744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638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749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638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1090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638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695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638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638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638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749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638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638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638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638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638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848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638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638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722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638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638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638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638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701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638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638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638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841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638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638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638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848</v>
      </c>
      <c r="DD1140">
        <v>31551</v>
      </c>
      <c r="DE1140">
        <v>0.2</v>
      </c>
      <c r="DM1140">
        <v>40</v>
      </c>
    </row>
    <row r="1141" spans="91:118" x14ac:dyDescent="0.25">
      <c r="CM1141" t="s">
        <v>638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638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992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638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848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638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749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638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638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715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638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638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754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638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638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638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803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638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727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638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756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638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638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838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638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756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638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638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638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954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638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638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638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638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638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638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638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795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638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1091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638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638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638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954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638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638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638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638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638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638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1092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638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638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638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638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686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638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958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638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814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638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682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638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981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638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995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638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695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638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638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638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766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638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638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638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638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638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638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638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638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7" priority="3" operator="containsText" text="kenneth">
      <formula>NOT(ISERROR(SEARCH("kenneth",E3)))</formula>
    </cfRule>
  </conditionalFormatting>
  <conditionalFormatting sqref="R9:R61">
    <cfRule type="duplicateValues" dxfId="6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D2" zoomScale="80" zoomScaleNormal="80" workbookViewId="0">
      <selection activeCell="N8" sqref="N8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2" ht="26.25" x14ac:dyDescent="0.4">
      <c r="A3" s="61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1" t="e" cm="1">
        <f t="array" ref="C3">_xlfn.XLOOKUP(1,(TablaMeta[CONCAT]=$M$3&amp;$N$3&amp;D1_ABRIL_2026[[#This Row],[SUPER]])*(TablaMeta[SEGG]=D1_ABRIL_2026[[#This Row],[SEGMENTO]]),TablaMeta[Meta_Asesor])</f>
        <v>#N/A</v>
      </c>
      <c r="D3" s="62"/>
      <c r="E3" s="62" t="str">
        <f>D1_ABRIL_2026[[#This Row],[SUPER]]</f>
        <v>LICENCIA</v>
      </c>
      <c r="F3" s="61" t="s">
        <v>17</v>
      </c>
      <c r="G3" s="61"/>
      <c r="H3" s="61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142</v>
      </c>
      <c r="O3" s="33">
        <v>20</v>
      </c>
    </row>
    <row r="4" spans="1:112" x14ac:dyDescent="0.25">
      <c r="A4" s="61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1" t="e" cm="1">
        <f t="array" ref="C4">_xlfn.XLOOKUP(1,(TablaMeta[CONCAT]=$M$3&amp;$N$3&amp;D1_ABRIL_2026[[#This Row],[SUPER]])*(TablaMeta[SEGG]=D1_ABRIL_2026[[#This Row],[SEGMENTO]]),TablaMeta[Meta_Asesor])</f>
        <v>#N/A</v>
      </c>
      <c r="D4" s="62"/>
      <c r="E4" s="62" t="str">
        <f>D1_ABRIL_2026[[#This Row],[SUPER]]</f>
        <v>VACACIONES</v>
      </c>
      <c r="F4" s="61" t="s">
        <v>78</v>
      </c>
      <c r="G4" s="61"/>
      <c r="H4" s="61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3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3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S4" s="45"/>
    </row>
    <row r="5" spans="1:112" x14ac:dyDescent="0.25">
      <c r="A5" s="61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1" t="e" cm="1">
        <f t="array" ref="C5">_xlfn.XLOOKUP(1,(TablaMeta[CONCAT]=$M$3&amp;$N$3&amp;D1_ABRIL_2026[[#This Row],[SUPER]])*(TablaMeta[SEGG]=D1_ABRIL_2026[[#This Row],[SEGMENTO]]),TablaMeta[Meta_Asesor])</f>
        <v>#N/A</v>
      </c>
      <c r="D5" s="62"/>
      <c r="E5" s="62" t="str">
        <f>D1_ABRIL_2026[[#This Row],[SUPER]]</f>
        <v>VACACIONES</v>
      </c>
      <c r="F5" s="61" t="s">
        <v>19</v>
      </c>
      <c r="G5" s="61"/>
      <c r="H5" s="61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3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3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S5" s="45"/>
      <c r="BS5" s="45"/>
    </row>
    <row r="6" spans="1:112" x14ac:dyDescent="0.25">
      <c r="A6" s="65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1" t="e" cm="1">
        <f t="array" ref="C6">_xlfn.XLOOKUP(1,(TablaMeta[CONCAT]=$M$3&amp;$N$3&amp;D1_ABRIL_2026[[#This Row],[SUPER]])*(TablaMeta[SEGG]=D1_ABRIL_2026[[#This Row],[SEGMENTO]]),TablaMeta[Meta_Asesor])</f>
        <v>#N/A</v>
      </c>
      <c r="D6" s="62"/>
      <c r="E6" s="66" t="str">
        <f>D1_ABRIL_2026[[#This Row],[SUPER]]</f>
        <v>VACACIONES</v>
      </c>
      <c r="F6" s="65" t="s">
        <v>51</v>
      </c>
      <c r="G6" s="72"/>
      <c r="H6" s="65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7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7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0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0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0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0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1137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3" t="s">
        <v>627</v>
      </c>
      <c r="CB8" s="73" t="s">
        <v>533</v>
      </c>
      <c r="CC8" s="73" t="s">
        <v>503</v>
      </c>
      <c r="CD8" s="73" t="s">
        <v>525</v>
      </c>
      <c r="CE8" s="73" t="s">
        <v>529</v>
      </c>
      <c r="CG8" s="85" t="s">
        <v>641</v>
      </c>
      <c r="CH8" s="84" t="s">
        <v>642</v>
      </c>
      <c r="CI8" s="84" t="s">
        <v>643</v>
      </c>
      <c r="CJ8" s="84" t="s">
        <v>644</v>
      </c>
      <c r="CK8" s="84" t="s">
        <v>645</v>
      </c>
      <c r="CL8" s="84" t="s">
        <v>672</v>
      </c>
      <c r="CM8" s="84" t="s">
        <v>646</v>
      </c>
      <c r="CN8" s="84" t="s">
        <v>647</v>
      </c>
      <c r="CO8" s="84" t="s">
        <v>648</v>
      </c>
      <c r="CP8" s="84" t="s">
        <v>649</v>
      </c>
      <c r="CQ8" s="84" t="s">
        <v>650</v>
      </c>
      <c r="CR8" s="84" t="s">
        <v>651</v>
      </c>
      <c r="CS8" s="84" t="s">
        <v>652</v>
      </c>
      <c r="CT8" s="84" t="s">
        <v>653</v>
      </c>
      <c r="CU8" s="84" t="s">
        <v>654</v>
      </c>
      <c r="CV8" s="84" t="s">
        <v>655</v>
      </c>
      <c r="CW8" s="84" t="s">
        <v>656</v>
      </c>
      <c r="CX8" s="84" t="s">
        <v>657</v>
      </c>
      <c r="CY8" s="84" t="s">
        <v>658</v>
      </c>
      <c r="CZ8" s="84" t="s">
        <v>659</v>
      </c>
      <c r="DA8" s="84" t="s">
        <v>660</v>
      </c>
      <c r="DB8" s="84" t="s">
        <v>673</v>
      </c>
      <c r="DC8" s="84" t="s">
        <v>661</v>
      </c>
      <c r="DD8" s="84" t="s">
        <v>662</v>
      </c>
      <c r="DE8" s="84" t="s">
        <v>664</v>
      </c>
      <c r="DF8" s="84" t="s">
        <v>665</v>
      </c>
      <c r="DG8" s="84" t="s">
        <v>666</v>
      </c>
      <c r="DH8" s="86" t="s">
        <v>663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0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0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DATA_ABRIL_2026[[#This Row],[RECUPERO]]/DATA_ABRIL_2026[[#This Row],[META]]</f>
        <v>0.464680412371134</v>
      </c>
      <c r="N9" s="5">
        <f>6-ROUNDUP(_xlfn.RANK.EQ(DATA_ABRIL_2026[[#This Row],[AL_AC]],DATA_ABRIL_2026[AL_AC],0)/(COUNTA(DATA_ABRIL_2026[AL_AC])/5),0)</f>
        <v>1</v>
      </c>
      <c r="O9" s="54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4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638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0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0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DATA_ABRIL_2026[[#This Row],[RECUPERO]]/DATA_ABRIL_2026[[#This Row],[META]]</f>
        <v>1.1185357142857142</v>
      </c>
      <c r="N10" s="5">
        <f>6-ROUNDUP(_xlfn.RANK.EQ(DATA_ABRIL_2026[[#This Row],[AL_AC]],DATA_ABRIL_2026[AL_AC],0)/(COUNTA(DATA_ABRIL_2026[AL_AC])/5),0)</f>
        <v>4</v>
      </c>
      <c r="O10" s="54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4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638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735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5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5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DATA_ABRIL_2026[[#This Row],[RECUPERO]]/DATA_ABRIL_2026[[#This Row],[META]]</f>
        <v>1.2295199999999999</v>
      </c>
      <c r="N11" s="5">
        <f>6-ROUNDUP(_xlfn.RANK.EQ(DATA_ABRIL_2026[[#This Row],[AL_AC]],DATA_ABRIL_2026[AL_AC],0)/(COUNTA(DATA_ABRIL_2026[AL_AC])/5),0)</f>
        <v>5</v>
      </c>
      <c r="O11" s="54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4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638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769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5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5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DATA_ABRIL_2026[[#This Row],[RECUPERO]]/DATA_ABRIL_2026[[#This Row],[META]]</f>
        <v>0.7580412371134021</v>
      </c>
      <c r="N12" s="5">
        <f>6-ROUNDUP(_xlfn.RANK.EQ(DATA_ABRIL_2026[[#This Row],[AL_AC]],DATA_ABRIL_2026[AL_AC],0)/(COUNTA(DATA_ABRIL_2026[AL_AC])/5),0)</f>
        <v>3</v>
      </c>
      <c r="O12" s="54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4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638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960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DATA_ABRIL_2026[[#This Row],[RECUPERO]]/DATA_ABRIL_2026[[#This Row],[META]]</f>
        <v>0.46653608247422679</v>
      </c>
      <c r="N13" s="5">
        <f>6-ROUNDUP(_xlfn.RANK.EQ(DATA_ABRIL_2026[[#This Row],[AL_AC]],DATA_ABRIL_2026[AL_AC],0)/(COUNTA(DATA_ABRIL_2026[AL_AC])/5),0)</f>
        <v>1</v>
      </c>
      <c r="O13" s="54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4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638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803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5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5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DATA_ABRIL_2026[[#This Row],[RECUPERO]]/DATA_ABRIL_2026[[#This Row],[META]]</f>
        <v>2.0886785714285714</v>
      </c>
      <c r="N14" s="5">
        <f>6-ROUNDUP(_xlfn.RANK.EQ(DATA_ABRIL_2026[[#This Row],[AL_AC]],DATA_ABRIL_2026[AL_AC],0)/(COUNTA(DATA_ABRIL_2026[AL_AC])/5),0)</f>
        <v>5</v>
      </c>
      <c r="O14" s="54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4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638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753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5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5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DATA_ABRIL_2026[[#This Row],[RECUPERO]]/DATA_ABRIL_2026[[#This Row],[META]]</f>
        <v>0.84489285714285711</v>
      </c>
      <c r="N15" s="5">
        <f>6-ROUNDUP(_xlfn.RANK.EQ(DATA_ABRIL_2026[[#This Row],[AL_AC]],DATA_ABRIL_2026[AL_AC],0)/(COUNTA(DATA_ABRIL_2026[AL_AC])/5),0)</f>
        <v>3</v>
      </c>
      <c r="O15" s="54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4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638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DATA_ABRIL_2026[[#This Row],[RECUPERO]]/DATA_ABRIL_2026[[#This Row],[META]]</f>
        <v>0.88903030303030306</v>
      </c>
      <c r="N16" s="5">
        <f>6-ROUNDUP(_xlfn.RANK.EQ(DATA_ABRIL_2026[[#This Row],[AL_AC]],DATA_ABRIL_2026[AL_AC],0)/(COUNTA(DATA_ABRIL_2026[AL_AC])/5),0)</f>
        <v>3</v>
      </c>
      <c r="O16" s="54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4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638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766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5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5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DATA_ABRIL_2026[[#This Row],[RECUPERO]]/DATA_ABRIL_2026[[#This Row],[META]]</f>
        <v>1.1284329896907217</v>
      </c>
      <c r="N17" s="5">
        <f>6-ROUNDUP(_xlfn.RANK.EQ(DATA_ABRIL_2026[[#This Row],[AL_AC]],DATA_ABRIL_2026[AL_AC],0)/(COUNTA(DATA_ABRIL_2026[AL_AC])/5),0)</f>
        <v>4</v>
      </c>
      <c r="O17" s="54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4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638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857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5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5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DATA_ABRIL_2026[[#This Row],[RECUPERO]]/DATA_ABRIL_2026[[#This Row],[META]]</f>
        <v>0.96927835051546396</v>
      </c>
      <c r="N18" s="5">
        <f>6-ROUNDUP(_xlfn.RANK.EQ(DATA_ABRIL_2026[[#This Row],[AL_AC]],DATA_ABRIL_2026[AL_AC],0)/(COUNTA(DATA_ABRIL_2026[AL_AC])/5),0)</f>
        <v>3</v>
      </c>
      <c r="O18" s="54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4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638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5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5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DATA_ABRIL_2026[[#This Row],[RECUPERO]]/DATA_ABRIL_2026[[#This Row],[META]]</f>
        <v>0.52888639175257723</v>
      </c>
      <c r="N19" s="5">
        <f>6-ROUNDUP(_xlfn.RANK.EQ(DATA_ABRIL_2026[[#This Row],[AL_AC]],DATA_ABRIL_2026[AL_AC],0)/(COUNTA(DATA_ABRIL_2026[AL_AC])/5),0)</f>
        <v>2</v>
      </c>
      <c r="O19" s="54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4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638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750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DATA_ABRIL_2026[[#This Row],[RECUPERO]]/DATA_ABRIL_2026[[#This Row],[META]]</f>
        <v>1.0087999999999999</v>
      </c>
      <c r="N20" s="5">
        <f>6-ROUNDUP(_xlfn.RANK.EQ(DATA_ABRIL_2026[[#This Row],[AL_AC]],DATA_ABRIL_2026[AL_AC],0)/(COUNTA(DATA_ABRIL_2026[AL_AC])/5),0)</f>
        <v>4</v>
      </c>
      <c r="O20" s="54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4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638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800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5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5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DATA_ABRIL_2026[[#This Row],[RECUPERO]]/DATA_ABRIL_2026[[#This Row],[META]]</f>
        <v>0.61006185567010307</v>
      </c>
      <c r="N21" s="5">
        <f>6-ROUNDUP(_xlfn.RANK.EQ(DATA_ABRIL_2026[[#This Row],[AL_AC]],DATA_ABRIL_2026[AL_AC],0)/(COUNTA(DATA_ABRIL_2026[AL_AC])/5),0)</f>
        <v>2</v>
      </c>
      <c r="O21" s="54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4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638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5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5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DATA_ABRIL_2026[[#This Row],[RECUPERO]]/DATA_ABRIL_2026[[#This Row],[META]]</f>
        <v>0.17992371134020618</v>
      </c>
      <c r="N22" s="5">
        <f>6-ROUNDUP(_xlfn.RANK.EQ(DATA_ABRIL_2026[[#This Row],[AL_AC]],DATA_ABRIL_2026[AL_AC],0)/(COUNTA(DATA_ABRIL_2026[AL_AC])/5),0)</f>
        <v>1</v>
      </c>
      <c r="O22" s="54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4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638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730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5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5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DATA_ABRIL_2026[[#This Row],[RECUPERO]]/DATA_ABRIL_2026[[#This Row],[META]]</f>
        <v>0.04</v>
      </c>
      <c r="N23" s="5">
        <f>6-ROUNDUP(_xlfn.RANK.EQ(DATA_ABRIL_2026[[#This Row],[AL_AC]],DATA_ABRIL_2026[AL_AC],0)/(COUNTA(DATA_ABRIL_2026[AL_AC])/5),0)</f>
        <v>1</v>
      </c>
      <c r="O23" s="54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4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638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961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5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5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DATA_ABRIL_2026[[#This Row],[RECUPERO]]/DATA_ABRIL_2026[[#This Row],[META]]</f>
        <v>1.088639175257732</v>
      </c>
      <c r="N24" s="5">
        <f>6-ROUNDUP(_xlfn.RANK.EQ(DATA_ABRIL_2026[[#This Row],[AL_AC]],DATA_ABRIL_2026[AL_AC],0)/(COUNTA(DATA_ABRIL_2026[AL_AC])/5),0)</f>
        <v>4</v>
      </c>
      <c r="O24" s="54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4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638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690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5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5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DATA_ABRIL_2026[[#This Row],[RECUPERO]]/DATA_ABRIL_2026[[#This Row],[META]]</f>
        <v>0.78282692307692303</v>
      </c>
      <c r="N25" s="5">
        <f>6-ROUNDUP(_xlfn.RANK.EQ(DATA_ABRIL_2026[[#This Row],[AL_AC]],DATA_ABRIL_2026[AL_AC],0)/(COUNTA(DATA_ABRIL_2026[AL_AC])/5),0)</f>
        <v>3</v>
      </c>
      <c r="O25" s="54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4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638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5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5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DATA_ABRIL_2026[[#This Row],[RECUPERO]]/DATA_ABRIL_2026[[#This Row],[META]]</f>
        <v>1.4542471428571428</v>
      </c>
      <c r="N26" s="5">
        <f>6-ROUNDUP(_xlfn.RANK.EQ(DATA_ABRIL_2026[[#This Row],[AL_AC]],DATA_ABRIL_2026[AL_AC],0)/(COUNTA(DATA_ABRIL_2026[AL_AC])/5),0)</f>
        <v>5</v>
      </c>
      <c r="O26" s="54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4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638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807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5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5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DATA_ABRIL_2026[[#This Row],[RECUPERO]]/DATA_ABRIL_2026[[#This Row],[META]]</f>
        <v>0.63148453608247423</v>
      </c>
      <c r="N27" s="5">
        <f>6-ROUNDUP(_xlfn.RANK.EQ(DATA_ABRIL_2026[[#This Row],[AL_AC]],DATA_ABRIL_2026[AL_AC],0)/(COUNTA(DATA_ABRIL_2026[AL_AC])/5),0)</f>
        <v>2</v>
      </c>
      <c r="O27" s="54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4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638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710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5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5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DATA_ABRIL_2026[[#This Row],[RECUPERO]]/DATA_ABRIL_2026[[#This Row],[META]]</f>
        <v>0.92719587628865985</v>
      </c>
      <c r="N28" s="5">
        <f>6-ROUNDUP(_xlfn.RANK.EQ(DATA_ABRIL_2026[[#This Row],[AL_AC]],DATA_ABRIL_2026[AL_AC],0)/(COUNTA(DATA_ABRIL_2026[AL_AC])/5),0)</f>
        <v>3</v>
      </c>
      <c r="O28" s="54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4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638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962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5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5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DATA_ABRIL_2026[[#This Row],[RECUPERO]]/DATA_ABRIL_2026[[#This Row],[META]]</f>
        <v>1.2056071428571429</v>
      </c>
      <c r="N29" s="5">
        <f>6-ROUNDUP(_xlfn.RANK.EQ(DATA_ABRIL_2026[[#This Row],[AL_AC]],DATA_ABRIL_2026[AL_AC],0)/(COUNTA(DATA_ABRIL_2026[AL_AC])/5),0)</f>
        <v>4</v>
      </c>
      <c r="O29" s="54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4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638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5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5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DATA_ABRIL_2026[[#This Row],[RECUPERO]]/DATA_ABRIL_2026[[#This Row],[META]]</f>
        <v>0.23344329896907218</v>
      </c>
      <c r="N30" s="5">
        <f>6-ROUNDUP(_xlfn.RANK.EQ(DATA_ABRIL_2026[[#This Row],[AL_AC]],DATA_ABRIL_2026[AL_AC],0)/(COUNTA(DATA_ABRIL_2026[AL_AC])/5),0)</f>
        <v>1</v>
      </c>
      <c r="O30" s="54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4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638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807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5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5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DATA_ABRIL_2026[[#This Row],[RECUPERO]]/DATA_ABRIL_2026[[#This Row],[META]]</f>
        <v>1.2205600000000001</v>
      </c>
      <c r="N31" s="5">
        <f>6-ROUNDUP(_xlfn.RANK.EQ(DATA_ABRIL_2026[[#This Row],[AL_AC]],DATA_ABRIL_2026[AL_AC],0)/(COUNTA(DATA_ABRIL_2026[AL_AC])/5),0)</f>
        <v>5</v>
      </c>
      <c r="O31" s="54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4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638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753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5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5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DATA_ABRIL_2026[[#This Row],[RECUPERO]]/DATA_ABRIL_2026[[#This Row],[META]]</f>
        <v>0.53338144329896908</v>
      </c>
      <c r="N32" s="5">
        <f>6-ROUNDUP(_xlfn.RANK.EQ(DATA_ABRIL_2026[[#This Row],[AL_AC]],DATA_ABRIL_2026[AL_AC],0)/(COUNTA(DATA_ABRIL_2026[AL_AC])/5),0)</f>
        <v>2</v>
      </c>
      <c r="O32" s="54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4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638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DATA_ABRIL_2026[[#This Row],[RECUPERO]]/DATA_ABRIL_2026[[#This Row],[META]]</f>
        <v>0.81410714285714281</v>
      </c>
      <c r="N33" s="5">
        <f>6-ROUNDUP(_xlfn.RANK.EQ(DATA_ABRIL_2026[[#This Row],[AL_AC]],DATA_ABRIL_2026[AL_AC],0)/(COUNTA(DATA_ABRIL_2026[AL_AC])/5),0)</f>
        <v>3</v>
      </c>
      <c r="O33" s="54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4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638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712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5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5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DATA_ABRIL_2026[[#This Row],[RECUPERO]]/DATA_ABRIL_2026[[#This Row],[META]]</f>
        <v>8.216494845360825E-2</v>
      </c>
      <c r="N34" s="5">
        <f>6-ROUNDUP(_xlfn.RANK.EQ(DATA_ABRIL_2026[[#This Row],[AL_AC]],DATA_ABRIL_2026[AL_AC],0)/(COUNTA(DATA_ABRIL_2026[AL_AC])/5),0)</f>
        <v>1</v>
      </c>
      <c r="O34" s="54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4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638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680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5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5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DATA_ABRIL_2026[[#This Row],[RECUPERO]]/DATA_ABRIL_2026[[#This Row],[META]]</f>
        <v>0.61066666666666669</v>
      </c>
      <c r="N35" s="5">
        <f>6-ROUNDUP(_xlfn.RANK.EQ(DATA_ABRIL_2026[[#This Row],[AL_AC]],DATA_ABRIL_2026[AL_AC],0)/(COUNTA(DATA_ABRIL_2026[AL_AC])/5),0)</f>
        <v>2</v>
      </c>
      <c r="O35" s="54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4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638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DATA_ABRIL_2026[[#This Row],[RECUPERO]]/DATA_ABRIL_2026[[#This Row],[META]]</f>
        <v>0.94589285714285709</v>
      </c>
      <c r="N36" s="5">
        <f>6-ROUNDUP(_xlfn.RANK.EQ(DATA_ABRIL_2026[[#This Row],[AL_AC]],DATA_ABRIL_2026[AL_AC],0)/(COUNTA(DATA_ABRIL_2026[AL_AC])/5),0)</f>
        <v>3</v>
      </c>
      <c r="O36" s="54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4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638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857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5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5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5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DATA_ABRIL_2026[[#This Row],[RECUPERO]]/DATA_ABRIL_2026[[#This Row],[META]]</f>
        <v>5.9818181818181819E-2</v>
      </c>
      <c r="N37" s="5">
        <f>6-ROUNDUP(_xlfn.RANK.EQ(DATA_ABRIL_2026[[#This Row],[AL_AC]],DATA_ABRIL_2026[AL_AC],0)/(COUNTA(DATA_ABRIL_2026[AL_AC])/5),0)</f>
        <v>1</v>
      </c>
      <c r="O37" s="54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4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638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899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5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5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DATA_ABRIL_2026[[#This Row],[RECUPERO]]/DATA_ABRIL_2026[[#This Row],[META]]</f>
        <v>0.48810309278350517</v>
      </c>
      <c r="N38" s="5">
        <f>6-ROUNDUP(_xlfn.RANK.EQ(DATA_ABRIL_2026[[#This Row],[AL_AC]],DATA_ABRIL_2026[AL_AC],0)/(COUNTA(DATA_ABRIL_2026[AL_AC])/5),0)</f>
        <v>2</v>
      </c>
      <c r="O38" s="54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4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638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963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5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5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5"/>
      <c r="M39" s="5">
        <f>DATA_ABRIL_2026[[#This Row],[RECUPERO]]/DATA_ABRIL_2026[[#This Row],[META]]</f>
        <v>0.56547030927835051</v>
      </c>
      <c r="N39" s="5">
        <f>6-ROUNDUP(_xlfn.RANK.EQ(DATA_ABRIL_2026[[#This Row],[AL_AC]],DATA_ABRIL_2026[AL_AC],0)/(COUNTA(DATA_ABRIL_2026[AL_AC])/5),0)</f>
        <v>2</v>
      </c>
      <c r="O39" s="54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4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638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858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DATA_ABRIL_2026[[#This Row],[RECUPERO]]/DATA_ABRIL_2026[[#This Row],[META]]</f>
        <v>0.89684848484848489</v>
      </c>
      <c r="N40" s="5">
        <f>6-ROUNDUP(_xlfn.RANK.EQ(DATA_ABRIL_2026[[#This Row],[AL_AC]],DATA_ABRIL_2026[AL_AC],0)/(COUNTA(DATA_ABRIL_2026[AL_AC])/5),0)</f>
        <v>3</v>
      </c>
      <c r="O40" s="54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4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638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5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5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DATA_ABRIL_2026[[#This Row],[RECUPERO]]/DATA_ABRIL_2026[[#This Row],[META]]</f>
        <v>1.85192</v>
      </c>
      <c r="N41" s="5">
        <f>6-ROUNDUP(_xlfn.RANK.EQ(DATA_ABRIL_2026[[#This Row],[AL_AC]],DATA_ABRIL_2026[AL_AC],0)/(COUNTA(DATA_ABRIL_2026[AL_AC])/5),0)</f>
        <v>5</v>
      </c>
      <c r="O41" s="54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4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638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702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5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5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DATA_ABRIL_2026[[#This Row],[RECUPERO]]/DATA_ABRIL_2026[[#This Row],[META]]</f>
        <v>0.70242307692307693</v>
      </c>
      <c r="N42" s="5">
        <f>6-ROUNDUP(_xlfn.RANK.EQ(DATA_ABRIL_2026[[#This Row],[AL_AC]],DATA_ABRIL_2026[AL_AC],0)/(COUNTA(DATA_ABRIL_2026[AL_AC])/5),0)</f>
        <v>2</v>
      </c>
      <c r="O42" s="54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4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638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5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5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DATA_ABRIL_2026[[#This Row],[RECUPERO]]/DATA_ABRIL_2026[[#This Row],[META]]</f>
        <v>7.3298969072164946E-2</v>
      </c>
      <c r="N43" s="5">
        <f>6-ROUNDUP(_xlfn.RANK.EQ(DATA_ABRIL_2026[[#This Row],[AL_AC]],DATA_ABRIL_2026[AL_AC],0)/(COUNTA(DATA_ABRIL_2026[AL_AC])/5),0)</f>
        <v>1</v>
      </c>
      <c r="O43" s="54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4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638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DATA_ABRIL_2026[[#This Row],[RECUPERO]]/DATA_ABRIL_2026[[#This Row],[META]]</f>
        <v>1.1446391752577321</v>
      </c>
      <c r="N44" s="5">
        <f>6-ROUNDUP(_xlfn.RANK.EQ(DATA_ABRIL_2026[[#This Row],[AL_AC]],DATA_ABRIL_2026[AL_AC],0)/(COUNTA(DATA_ABRIL_2026[AL_AC])/5),0)</f>
        <v>4</v>
      </c>
      <c r="O44" s="54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4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638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5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5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DATA_ABRIL_2026[[#This Row],[RECUPERO]]/DATA_ABRIL_2026[[#This Row],[META]]</f>
        <v>1.8801785714285715</v>
      </c>
      <c r="N45" s="5">
        <f>6-ROUNDUP(_xlfn.RANK.EQ(DATA_ABRIL_2026[[#This Row],[AL_AC]],DATA_ABRIL_2026[AL_AC],0)/(COUNTA(DATA_ABRIL_2026[AL_AC])/5),0)</f>
        <v>5</v>
      </c>
      <c r="O45" s="54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4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638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674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5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5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DATA_ABRIL_2026[[#This Row],[RECUPERO]]/DATA_ABRIL_2026[[#This Row],[META]]</f>
        <v>1.0010857142857144</v>
      </c>
      <c r="N46" s="5">
        <f>6-ROUNDUP(_xlfn.RANK.EQ(DATA_ABRIL_2026[[#This Row],[AL_AC]],DATA_ABRIL_2026[AL_AC],0)/(COUNTA(DATA_ABRIL_2026[AL_AC])/5),0)</f>
        <v>4</v>
      </c>
      <c r="O46" s="54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4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638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807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5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5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DATA_ABRIL_2026[[#This Row],[RECUPERO]]/DATA_ABRIL_2026[[#This Row],[META]]</f>
        <v>0.45311340206185569</v>
      </c>
      <c r="N47" s="5">
        <f>6-ROUNDUP(_xlfn.RANK.EQ(DATA_ABRIL_2026[[#This Row],[AL_AC]],DATA_ABRIL_2026[AL_AC],0)/(COUNTA(DATA_ABRIL_2026[AL_AC])/5),0)</f>
        <v>1</v>
      </c>
      <c r="O47" s="54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4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638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964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5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5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DATA_ABRIL_2026[[#This Row],[RECUPERO]]/DATA_ABRIL_2026[[#This Row],[META]]</f>
        <v>1.0908461538461538</v>
      </c>
      <c r="N48" s="5">
        <f>6-ROUNDUP(_xlfn.RANK.EQ(DATA_ABRIL_2026[[#This Row],[AL_AC]],DATA_ABRIL_2026[AL_AC],0)/(COUNTA(DATA_ABRIL_2026[AL_AC])/5),0)</f>
        <v>4</v>
      </c>
      <c r="O48" s="54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4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638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709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5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5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DATA_ABRIL_2026[[#This Row],[RECUPERO]]/DATA_ABRIL_2026[[#This Row],[META]]</f>
        <v>0.90045360824742271</v>
      </c>
      <c r="N49" s="5">
        <f>6-ROUNDUP(_xlfn.RANK.EQ(DATA_ABRIL_2026[[#This Row],[AL_AC]],DATA_ABRIL_2026[AL_AC],0)/(COUNTA(DATA_ABRIL_2026[AL_AC])/5),0)</f>
        <v>3</v>
      </c>
      <c r="O49" s="54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4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638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678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5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5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DATA_ABRIL_2026[[#This Row],[RECUPERO]]/DATA_ABRIL_2026[[#This Row],[META]]</f>
        <v>1.2054415384615385</v>
      </c>
      <c r="N50" s="5">
        <f>6-ROUNDUP(_xlfn.RANK.EQ(DATA_ABRIL_2026[[#This Row],[AL_AC]],DATA_ABRIL_2026[AL_AC],0)/(COUNTA(DATA_ABRIL_2026[AL_AC])/5),0)</f>
        <v>4</v>
      </c>
      <c r="O50" s="54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4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638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5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5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5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DATA_ABRIL_2026[[#This Row],[RECUPERO]]/DATA_ABRIL_2026[[#This Row],[META]]</f>
        <v>2.1300357142857145</v>
      </c>
      <c r="N51" s="5">
        <f>6-ROUNDUP(_xlfn.RANK.EQ(DATA_ABRIL_2026[[#This Row],[AL_AC]],DATA_ABRIL_2026[AL_AC],0)/(COUNTA(DATA_ABRIL_2026[AL_AC])/5),0)</f>
        <v>5</v>
      </c>
      <c r="O51" s="54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4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638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5"/>
      <c r="M52" s="5">
        <f>DATA_ABRIL_2026[[#This Row],[RECUPERO]]/DATA_ABRIL_2026[[#This Row],[META]]</f>
        <v>0.25757575757575757</v>
      </c>
      <c r="N52" s="5">
        <f>6-ROUNDUP(_xlfn.RANK.EQ(DATA_ABRIL_2026[[#This Row],[AL_AC]],DATA_ABRIL_2026[AL_AC],0)/(COUNTA(DATA_ABRIL_2026[AL_AC])/5),0)</f>
        <v>1</v>
      </c>
      <c r="O52" s="54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4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638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749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5"/>
      <c r="M53" s="5">
        <f>DATA_ABRIL_2026[[#This Row],[RECUPERO]]/DATA_ABRIL_2026[[#This Row],[META]]</f>
        <v>1.2354807692307692</v>
      </c>
      <c r="N53" s="5">
        <f>6-ROUNDUP(_xlfn.RANK.EQ(DATA_ABRIL_2026[[#This Row],[AL_AC]],DATA_ABRIL_2026[AL_AC],0)/(COUNTA(DATA_ABRIL_2026[AL_AC])/5),0)</f>
        <v>5</v>
      </c>
      <c r="O53" s="54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4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638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678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5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5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">
        <f>6-ROUNDUP(_xlfn.RANK.EQ(DATA_ABRIL_2026[[#This Row],[AL_AC]],DATA_ABRIL_2026[AL_AC],0)/(COUNTA(DATA_ABRIL_2026[AL_AC])/5),0)</f>
        <v>5</v>
      </c>
      <c r="O54" s="54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4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638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691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5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5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">
        <f>6-ROUNDUP(_xlfn.RANK.EQ(DATA_ABRIL_2026[[#This Row],[AL_AC]],DATA_ABRIL_2026[AL_AC],0)/(COUNTA(DATA_ABRIL_2026[AL_AC])/5),0)</f>
        <v>2</v>
      </c>
      <c r="O55" s="54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4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638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768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5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5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">
        <f>6-ROUNDUP(_xlfn.RANK.EQ(DATA_ABRIL_2026[[#This Row],[AL_AC]],DATA_ABRIL_2026[AL_AC],0)/(COUNTA(DATA_ABRIL_2026[AL_AC])/5),0)</f>
        <v>2</v>
      </c>
      <c r="O56" s="54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4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638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731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5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5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">
        <f>6-ROUNDUP(_xlfn.RANK.EQ(DATA_ABRIL_2026[[#This Row],[AL_AC]],DATA_ABRIL_2026[AL_AC],0)/(COUNTA(DATA_ABRIL_2026[AL_AC])/5),0)</f>
        <v>5</v>
      </c>
      <c r="O57" s="54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4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638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5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5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">
        <f>6-ROUNDUP(_xlfn.RANK.EQ(DATA_ABRIL_2026[[#This Row],[AL_AC]],DATA_ABRIL_2026[AL_AC],0)/(COUNTA(DATA_ABRIL_2026[AL_AC])/5),0)</f>
        <v>3</v>
      </c>
      <c r="O58" s="54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4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638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676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0.39278350515463917</v>
      </c>
      <c r="N59" s="5">
        <f>6-ROUNDUP(_xlfn.RANK.EQ(DATA_ABRIL_2026[[#This Row],[AL_AC]],DATA_ABRIL_2026[AL_AC],0)/(COUNTA(DATA_ABRIL_2026[AL_AC])/5),0)</f>
        <v>1</v>
      </c>
      <c r="O59" s="54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4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638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682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0.97709615384615389</v>
      </c>
      <c r="N60" s="5">
        <f>6-ROUNDUP(_xlfn.RANK.EQ(DATA_ABRIL_2026[[#This Row],[AL_AC]],DATA_ABRIL_2026[AL_AC],0)/(COUNTA(DATA_ABRIL_2026[AL_AC])/5),0)</f>
        <v>4</v>
      </c>
      <c r="O60" s="54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4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638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638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710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638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749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638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684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5" priority="4" operator="containsText" text="kenneth">
      <formula>NOT(ISERROR(SEARCH("kenneth",E3)))</formula>
    </cfRule>
  </conditionalFormatting>
  <conditionalFormatting sqref="R9:R60">
    <cfRule type="duplicateValues" dxfId="4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zoomScale="70" zoomScaleNormal="70" workbookViewId="0">
      <selection activeCell="N9" sqref="N9"/>
    </sheetView>
  </sheetViews>
  <sheetFormatPr baseColWidth="10" defaultRowHeight="15" x14ac:dyDescent="0.25"/>
  <cols>
    <col min="7" max="7" width="17.85546875" bestFit="1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0" ht="26.25" x14ac:dyDescent="0.4">
      <c r="A3" s="61" t="s">
        <v>602</v>
      </c>
      <c r="B3" s="61" t="s">
        <v>17</v>
      </c>
      <c r="C3" s="61" t="e">
        <v>#N/A</v>
      </c>
      <c r="D3" s="62"/>
      <c r="E3" s="62" t="s">
        <v>602</v>
      </c>
      <c r="F3" s="61" t="s">
        <v>17</v>
      </c>
      <c r="G3" s="61"/>
      <c r="H3" s="61">
        <v>70876605</v>
      </c>
      <c r="I3" s="63">
        <v>44886</v>
      </c>
      <c r="J3" s="63" t="s">
        <v>602</v>
      </c>
      <c r="K3" s="63" t="s">
        <v>602</v>
      </c>
      <c r="L3" s="55"/>
      <c r="M3" s="33">
        <v>2026</v>
      </c>
      <c r="N3" s="33" t="s">
        <v>143</v>
      </c>
      <c r="O3" s="33">
        <v>21</v>
      </c>
    </row>
    <row r="4" spans="1:120" x14ac:dyDescent="0.25">
      <c r="A4" s="61" t="s">
        <v>500</v>
      </c>
      <c r="B4" s="61" t="s">
        <v>38</v>
      </c>
      <c r="C4" s="61" t="e">
        <v>#N/A</v>
      </c>
      <c r="D4" s="62"/>
      <c r="E4" s="62" t="s">
        <v>500</v>
      </c>
      <c r="F4" s="61" t="s">
        <v>38</v>
      </c>
      <c r="G4" s="61"/>
      <c r="H4" s="61">
        <v>47411966</v>
      </c>
      <c r="I4" s="63">
        <v>45800</v>
      </c>
      <c r="J4" s="63" t="s">
        <v>500</v>
      </c>
      <c r="K4" s="63" t="s">
        <v>500</v>
      </c>
      <c r="L4" s="55"/>
      <c r="N4" s="5"/>
      <c r="S4" s="45"/>
    </row>
    <row r="5" spans="1:120" x14ac:dyDescent="0.25">
      <c r="A5" s="61" t="s">
        <v>500</v>
      </c>
      <c r="B5" s="61" t="s">
        <v>15</v>
      </c>
      <c r="C5" s="61" t="e">
        <v>#N/A</v>
      </c>
      <c r="D5" s="62"/>
      <c r="E5" s="62" t="s">
        <v>500</v>
      </c>
      <c r="F5" s="61" t="s">
        <v>15</v>
      </c>
      <c r="G5" s="61"/>
      <c r="H5" s="61">
        <v>47587400</v>
      </c>
      <c r="I5" s="63">
        <v>44733</v>
      </c>
      <c r="J5" s="63" t="s">
        <v>500</v>
      </c>
      <c r="K5" s="63" t="s">
        <v>500</v>
      </c>
      <c r="L5" s="55"/>
      <c r="N5" s="5"/>
      <c r="S5" s="45"/>
      <c r="CA5" s="45"/>
    </row>
    <row r="6" spans="1:120" x14ac:dyDescent="0.25">
      <c r="A6" s="65" t="s">
        <v>500</v>
      </c>
      <c r="B6" s="65" t="s">
        <v>50</v>
      </c>
      <c r="C6" s="61" t="e">
        <v>#N/A</v>
      </c>
      <c r="D6" s="62"/>
      <c r="E6" s="66" t="s">
        <v>500</v>
      </c>
      <c r="F6" s="65" t="s">
        <v>50</v>
      </c>
      <c r="G6" s="72"/>
      <c r="H6" s="65">
        <v>72733809</v>
      </c>
      <c r="I6" s="67">
        <v>45789</v>
      </c>
      <c r="J6" s="67" t="s">
        <v>500</v>
      </c>
      <c r="K6" s="67" t="s">
        <v>500</v>
      </c>
      <c r="L6" s="55"/>
      <c r="N6" s="5"/>
      <c r="S6" s="45"/>
    </row>
    <row r="7" spans="1:120" x14ac:dyDescent="0.25">
      <c r="A7" s="65" t="s">
        <v>500</v>
      </c>
      <c r="B7" s="65" t="s">
        <v>73</v>
      </c>
      <c r="C7" s="65" t="e">
        <v>#N/A</v>
      </c>
      <c r="D7" s="66" t="s">
        <v>548</v>
      </c>
      <c r="E7" s="66" t="s">
        <v>500</v>
      </c>
      <c r="F7" s="65" t="s">
        <v>73</v>
      </c>
      <c r="G7" s="72"/>
      <c r="H7" s="65">
        <v>40318129</v>
      </c>
      <c r="I7" s="67">
        <v>45141</v>
      </c>
      <c r="J7" s="67" t="s">
        <v>500</v>
      </c>
      <c r="K7" s="67" t="s">
        <v>500</v>
      </c>
      <c r="L7" s="55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0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0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1137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3" t="s">
        <v>627</v>
      </c>
      <c r="CJ8" s="73" t="s">
        <v>533</v>
      </c>
      <c r="CK8" s="73" t="s">
        <v>503</v>
      </c>
      <c r="CL8" s="73" t="s">
        <v>525</v>
      </c>
      <c r="CM8" s="73" t="s">
        <v>529</v>
      </c>
      <c r="CO8" s="84" t="s">
        <v>641</v>
      </c>
      <c r="CP8" s="84" t="s">
        <v>642</v>
      </c>
      <c r="CQ8" s="84" t="s">
        <v>643</v>
      </c>
      <c r="CR8" s="84" t="s">
        <v>644</v>
      </c>
      <c r="CS8" s="84" t="s">
        <v>645</v>
      </c>
      <c r="CT8" s="84" t="s">
        <v>672</v>
      </c>
      <c r="CU8" s="84" t="s">
        <v>646</v>
      </c>
      <c r="CV8" s="84" t="s">
        <v>647</v>
      </c>
      <c r="CW8" s="84" t="s">
        <v>648</v>
      </c>
      <c r="CX8" s="84" t="s">
        <v>649</v>
      </c>
      <c r="CY8" s="84" t="s">
        <v>650</v>
      </c>
      <c r="CZ8" s="84" t="s">
        <v>651</v>
      </c>
      <c r="DA8" s="84" t="s">
        <v>652</v>
      </c>
      <c r="DB8" s="84" t="s">
        <v>653</v>
      </c>
      <c r="DC8" s="84" t="s">
        <v>654</v>
      </c>
      <c r="DD8" s="84" t="s">
        <v>655</v>
      </c>
      <c r="DE8" s="84" t="s">
        <v>656</v>
      </c>
      <c r="DF8" s="84" t="s">
        <v>657</v>
      </c>
      <c r="DG8" s="84" t="s">
        <v>658</v>
      </c>
      <c r="DH8" s="84" t="s">
        <v>659</v>
      </c>
      <c r="DI8" s="84" t="s">
        <v>660</v>
      </c>
      <c r="DJ8" s="84" t="s">
        <v>673</v>
      </c>
      <c r="DK8" s="84" t="s">
        <v>661</v>
      </c>
      <c r="DL8" s="84" t="s">
        <v>662</v>
      </c>
      <c r="DM8" s="84" t="s">
        <v>664</v>
      </c>
      <c r="DN8" s="84" t="s">
        <v>665</v>
      </c>
      <c r="DO8" s="84" t="s">
        <v>666</v>
      </c>
      <c r="DP8" s="84" t="s">
        <v>663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0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0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DATA_MAYO_202684[[#This Row],[RECUPERO]]/DATA_MAYO_202684[[#This Row],[META]]</f>
        <v>0.8530201342281879</v>
      </c>
      <c r="N9" s="5">
        <f>6-ROUNDUP(_xlfn.RANK.EQ(DATA_MAYO_202684[[#This Row],[AL_AC]],DATA_MAYO_202684[AL_AC],0)/(COUNTA(DATA_MAYO_202684[AL_AC])/5),0)</f>
        <v>3</v>
      </c>
      <c r="O9" s="54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4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638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674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0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0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DATA_MAYO_202684[[#This Row],[RECUPERO]]/DATA_MAYO_202684[[#This Row],[META]]</f>
        <v>0.8433506493506493</v>
      </c>
      <c r="N10" s="5">
        <f>6-ROUNDUP(_xlfn.RANK.EQ(DATA_MAYO_202684[[#This Row],[AL_AC]],DATA_MAYO_202684[AL_AC],0)/(COUNTA(DATA_MAYO_202684[AL_AC])/5),0)</f>
        <v>3</v>
      </c>
      <c r="O10" s="54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4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638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0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0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DATA_MAYO_202684[[#This Row],[RECUPERO]]/DATA_MAYO_202684[[#This Row],[META]]</f>
        <v>1.0237719298245613</v>
      </c>
      <c r="N11" s="5">
        <f>6-ROUNDUP(_xlfn.RANK.EQ(DATA_MAYO_202684[[#This Row],[AL_AC]],DATA_MAYO_202684[AL_AC],0)/(COUNTA(DATA_MAYO_202684[AL_AC])/5),0)</f>
        <v>4</v>
      </c>
      <c r="O11" s="54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4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638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0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0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0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DATA_MAYO_202684[[#This Row],[RECUPERO]]/DATA_MAYO_202684[[#This Row],[META]]</f>
        <v>0.7966319910514541</v>
      </c>
      <c r="N12" s="5">
        <f>6-ROUNDUP(_xlfn.RANK.EQ(DATA_MAYO_202684[[#This Row],[AL_AC]],DATA_MAYO_202684[AL_AC],0)/(COUNTA(DATA_MAYO_202684[AL_AC])/5),0)</f>
        <v>3</v>
      </c>
      <c r="O12" s="54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4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638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675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0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0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0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DATA_MAYO_202684[[#This Row],[RECUPERO]]/DATA_MAYO_202684[[#This Row],[META]]</f>
        <v>0.61436363636363633</v>
      </c>
      <c r="N13" s="5">
        <f>6-ROUNDUP(_xlfn.RANK.EQ(DATA_MAYO_202684[[#This Row],[AL_AC]],DATA_MAYO_202684[AL_AC],0)/(COUNTA(DATA_MAYO_202684[AL_AC])/5),0)</f>
        <v>2</v>
      </c>
      <c r="O13" s="54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4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638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0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0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0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DATA_MAYO_202684[[#This Row],[RECUPERO]]/DATA_MAYO_202684[[#This Row],[META]]</f>
        <v>0.12168831168831169</v>
      </c>
      <c r="N14" s="5">
        <f>6-ROUNDUP(_xlfn.RANK.EQ(DATA_MAYO_202684[[#This Row],[AL_AC]],DATA_MAYO_202684[AL_AC],0)/(COUNTA(DATA_MAYO_202684[AL_AC])/5),0)</f>
        <v>1</v>
      </c>
      <c r="O14" s="54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4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638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0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0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0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DATA_MAYO_202684[[#This Row],[RECUPERO]]/DATA_MAYO_202684[[#This Row],[META]]</f>
        <v>0.60342577487765092</v>
      </c>
      <c r="N15" s="5">
        <f>6-ROUNDUP(_xlfn.RANK.EQ(DATA_MAYO_202684[[#This Row],[AL_AC]],DATA_MAYO_202684[AL_AC],0)/(COUNTA(DATA_MAYO_202684[AL_AC])/5),0)</f>
        <v>2</v>
      </c>
      <c r="O15" s="54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4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638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676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0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0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0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DATA_MAYO_202684[[#This Row],[RECUPERO]]/DATA_MAYO_202684[[#This Row],[META]]</f>
        <v>1.071878453038674</v>
      </c>
      <c r="N16" s="5">
        <f>6-ROUNDUP(_xlfn.RANK.EQ(DATA_MAYO_202684[[#This Row],[AL_AC]],DATA_MAYO_202684[AL_AC],0)/(COUNTA(DATA_MAYO_202684[AL_AC])/5),0)</f>
        <v>4</v>
      </c>
      <c r="O16" s="54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4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638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677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0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0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0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DATA_MAYO_202684[[#This Row],[RECUPERO]]/DATA_MAYO_202684[[#This Row],[META]]</f>
        <v>1.0455480984340044</v>
      </c>
      <c r="N17" s="5">
        <f>6-ROUNDUP(_xlfn.RANK.EQ(DATA_MAYO_202684[[#This Row],[AL_AC]],DATA_MAYO_202684[AL_AC],0)/(COUNTA(DATA_MAYO_202684[AL_AC])/5),0)</f>
        <v>4</v>
      </c>
      <c r="O17" s="54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4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638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678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0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0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0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DATA_MAYO_202684[[#This Row],[RECUPERO]]/DATA_MAYO_202684[[#This Row],[META]]</f>
        <v>0.85134228187919458</v>
      </c>
      <c r="N18" s="5">
        <f>6-ROUNDUP(_xlfn.RANK.EQ(DATA_MAYO_202684[[#This Row],[AL_AC]],DATA_MAYO_202684[AL_AC],0)/(COUNTA(DATA_MAYO_202684[AL_AC])/5),0)</f>
        <v>3</v>
      </c>
      <c r="O18" s="54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4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638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0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0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0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DATA_MAYO_202684[[#This Row],[RECUPERO]]/DATA_MAYO_202684[[#This Row],[META]]</f>
        <v>0.25328859060402686</v>
      </c>
      <c r="N19" s="5">
        <f>6-ROUNDUP(_xlfn.RANK.EQ(DATA_MAYO_202684[[#This Row],[AL_AC]],DATA_MAYO_202684[AL_AC],0)/(COUNTA(DATA_MAYO_202684[AL_AC])/5),0)</f>
        <v>1</v>
      </c>
      <c r="O19" s="54" t="str">
        <f>IFERROR(VLOOKUP(DATA_MAYO_202684[[#This Row],[ASER_]],$B:$G,4,0),"")</f>
        <v>JORGE</v>
      </c>
      <c r="P19" s="6">
        <f>SUM(DATA_MAYO_202684[[#This Row],[2]:[31]])</f>
        <v>11322</v>
      </c>
      <c r="Q19" s="6">
        <f>VLOOKUP(DATA_MAYO_202684[[#This Row],[ASER_]],D1_MAYO_202681[[ASESOR_CRR]:[META]],2,0)</f>
        <v>44700</v>
      </c>
      <c r="R19" t="s">
        <v>81</v>
      </c>
      <c r="AB19">
        <v>10222</v>
      </c>
      <c r="AE19">
        <v>600</v>
      </c>
      <c r="AF19">
        <v>500</v>
      </c>
      <c r="AW19" s="54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638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0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0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0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DATA_MAYO_202684[[#This Row],[RECUPERO]]/DATA_MAYO_202684[[#This Row],[META]]</f>
        <v>0.98333333333333328</v>
      </c>
      <c r="N20" s="5">
        <f>6-ROUNDUP(_xlfn.RANK.EQ(DATA_MAYO_202684[[#This Row],[AL_AC]],DATA_MAYO_202684[AL_AC],0)/(COUNTA(DATA_MAYO_202684[AL_AC])/5),0)</f>
        <v>4</v>
      </c>
      <c r="O20" s="54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4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  <c r="CO20" t="s">
        <v>638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679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0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0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0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DATA_MAYO_202684[[#This Row],[RECUPERO]]/DATA_MAYO_202684[[#This Row],[META]]</f>
        <v>0.76570469798657714</v>
      </c>
      <c r="N21" s="5">
        <f>6-ROUNDUP(_xlfn.RANK.EQ(DATA_MAYO_202684[[#This Row],[AL_AC]],DATA_MAYO_202684[AL_AC],0)/(COUNTA(DATA_MAYO_202684[AL_AC])/5),0)</f>
        <v>2</v>
      </c>
      <c r="O21" s="54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4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638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680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0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0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0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DATA_MAYO_202684[[#This Row],[RECUPERO]]/DATA_MAYO_202684[[#This Row],[META]]</f>
        <v>1.1412498881431767</v>
      </c>
      <c r="N22" s="5">
        <f>6-ROUNDUP(_xlfn.RANK.EQ(DATA_MAYO_202684[[#This Row],[AL_AC]],DATA_MAYO_202684[AL_AC],0)/(COUNTA(DATA_MAYO_202684[AL_AC])/5),0)</f>
        <v>5</v>
      </c>
      <c r="O22" s="54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4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  <c r="CO22" t="s">
        <v>638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677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0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0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0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DATA_MAYO_202684[[#This Row],[RECUPERO]]/DATA_MAYO_202684[[#This Row],[META]]</f>
        <v>0.87850877192982457</v>
      </c>
      <c r="N23" s="5">
        <f>6-ROUNDUP(_xlfn.RANK.EQ(DATA_MAYO_202684[[#This Row],[AL_AC]],DATA_MAYO_202684[AL_AC],0)/(COUNTA(DATA_MAYO_202684[AL_AC])/5),0)</f>
        <v>3</v>
      </c>
      <c r="O23" s="54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4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  <c r="CO23" t="s">
        <v>638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681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0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0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0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DATA_MAYO_202684[[#This Row],[RECUPERO]]/DATA_MAYO_202684[[#This Row],[META]]</f>
        <v>1.1901118568232663</v>
      </c>
      <c r="N24" s="5">
        <f>6-ROUNDUP(_xlfn.RANK.EQ(DATA_MAYO_202684[[#This Row],[AL_AC]],DATA_MAYO_202684[AL_AC],0)/(COUNTA(DATA_MAYO_202684[AL_AC])/5),0)</f>
        <v>5</v>
      </c>
      <c r="O24" s="54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4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  <c r="CO24" t="s">
        <v>638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682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0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0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0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DATA_MAYO_202684[[#This Row],[RECUPERO]]/DATA_MAYO_202684[[#This Row],[META]]</f>
        <v>0.71125611745513861</v>
      </c>
      <c r="N25" s="5">
        <f>6-ROUNDUP(_xlfn.RANK.EQ(DATA_MAYO_202684[[#This Row],[AL_AC]],DATA_MAYO_202684[AL_AC],0)/(COUNTA(DATA_MAYO_202684[AL_AC])/5),0)</f>
        <v>2</v>
      </c>
      <c r="O25" s="54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4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638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683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0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0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0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DATA_MAYO_202684[[#This Row],[RECUPERO]]/DATA_MAYO_202684[[#This Row],[META]]</f>
        <v>0.91488311688311685</v>
      </c>
      <c r="N26" s="5">
        <f>6-ROUNDUP(_xlfn.RANK.EQ(DATA_MAYO_202684[[#This Row],[AL_AC]],DATA_MAYO_202684[AL_AC],0)/(COUNTA(DATA_MAYO_202684[AL_AC])/5),0)</f>
        <v>4</v>
      </c>
      <c r="O26" s="54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4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6" t="s">
        <v>638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684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0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0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0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DATA_MAYO_202684[[#This Row],[RECUPERO]]/DATA_MAYO_202684[[#This Row],[META]]</f>
        <v>0.73328859060402685</v>
      </c>
      <c r="N27" s="5">
        <f>6-ROUNDUP(_xlfn.RANK.EQ(DATA_MAYO_202684[[#This Row],[AL_AC]],DATA_MAYO_202684[AL_AC],0)/(COUNTA(DATA_MAYO_202684[AL_AC])/5),0)</f>
        <v>2</v>
      </c>
      <c r="O27" s="54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4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638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685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0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0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0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DATA_MAYO_202684[[#This Row],[RECUPERO]]/DATA_MAYO_202684[[#This Row],[META]]</f>
        <v>0.1360178970917226</v>
      </c>
      <c r="N28" s="5">
        <f>6-ROUNDUP(_xlfn.RANK.EQ(DATA_MAYO_202684[[#This Row],[AL_AC]],DATA_MAYO_202684[AL_AC],0)/(COUNTA(DATA_MAYO_202684[AL_AC])/5),0)</f>
        <v>1</v>
      </c>
      <c r="O28" s="54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4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638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686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0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0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0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DATA_MAYO_202684[[#This Row],[RECUPERO]]/DATA_MAYO_202684[[#This Row],[META]]</f>
        <v>1.2533333333333334</v>
      </c>
      <c r="N29" s="5">
        <f>6-ROUNDUP(_xlfn.RANK.EQ(DATA_MAYO_202684[[#This Row],[AL_AC]],DATA_MAYO_202684[AL_AC],0)/(COUNTA(DATA_MAYO_202684[AL_AC])/5),0)</f>
        <v>5</v>
      </c>
      <c r="O29" s="54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4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9" t="s">
        <v>638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687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0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0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0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DATA_MAYO_202684[[#This Row],[RECUPERO]]/DATA_MAYO_202684[[#This Row],[META]]</f>
        <v>0.78355844155844157</v>
      </c>
      <c r="N30" s="5">
        <f>6-ROUNDUP(_xlfn.RANK.EQ(DATA_MAYO_202684[[#This Row],[AL_AC]],DATA_MAYO_202684[AL_AC],0)/(COUNTA(DATA_MAYO_202684[AL_AC])/5),0)</f>
        <v>2</v>
      </c>
      <c r="O30" s="54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4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0" t="s">
        <v>638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678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0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0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0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DATA_MAYO_202684[[#This Row],[RECUPERO]]/DATA_MAYO_202684[[#This Row],[META]]</f>
        <v>0.78812080536912754</v>
      </c>
      <c r="N31" s="5">
        <f>6-ROUNDUP(_xlfn.RANK.EQ(DATA_MAYO_202684[[#This Row],[AL_AC]],DATA_MAYO_202684[AL_AC],0)/(COUNTA(DATA_MAYO_202684[AL_AC])/5),0)</f>
        <v>3</v>
      </c>
      <c r="O31" s="54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4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1" t="s">
        <v>638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0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0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0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DATA_MAYO_202684[[#This Row],[RECUPERO]]/DATA_MAYO_202684[[#This Row],[META]]</f>
        <v>0.76166666666666671</v>
      </c>
      <c r="N32" s="5">
        <f>6-ROUNDUP(_xlfn.RANK.EQ(DATA_MAYO_202684[[#This Row],[AL_AC]],DATA_MAYO_202684[AL_AC],0)/(COUNTA(DATA_MAYO_202684[AL_AC])/5),0)</f>
        <v>2</v>
      </c>
      <c r="O32" s="54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4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2" t="s">
        <v>638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0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0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0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5"/>
      <c r="M33" s="5">
        <f>DATA_MAYO_202684[[#This Row],[RECUPERO]]/DATA_MAYO_202684[[#This Row],[META]]</f>
        <v>0.48143176733780763</v>
      </c>
      <c r="N33" s="5">
        <f>6-ROUNDUP(_xlfn.RANK.EQ(DATA_MAYO_202684[[#This Row],[AL_AC]],DATA_MAYO_202684[AL_AC],0)/(COUNTA(DATA_MAYO_202684[AL_AC])/5),0)</f>
        <v>1</v>
      </c>
      <c r="O33" s="54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4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3" t="s">
        <v>638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688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0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0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0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5"/>
      <c r="M34" s="5">
        <f>DATA_MAYO_202684[[#This Row],[RECUPERO]]/DATA_MAYO_202684[[#This Row],[META]]</f>
        <v>1.0003116883116883</v>
      </c>
      <c r="N34" s="5">
        <f>6-ROUNDUP(_xlfn.RANK.EQ(DATA_MAYO_202684[[#This Row],[AL_AC]],DATA_MAYO_202684[AL_AC],0)/(COUNTA(DATA_MAYO_202684[AL_AC])/5),0)</f>
        <v>4</v>
      </c>
      <c r="O34" s="54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4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4" t="s">
        <v>638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689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0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0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0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DATA_MAYO_202684[[#This Row],[RECUPERO]]/DATA_MAYO_202684[[#This Row],[META]]</f>
        <v>0.15497237569060773</v>
      </c>
      <c r="N35" s="5">
        <f>6-ROUNDUP(_xlfn.RANK.EQ(DATA_MAYO_202684[[#This Row],[AL_AC]],DATA_MAYO_202684[AL_AC],0)/(COUNTA(DATA_MAYO_202684[AL_AC])/5),0)</f>
        <v>1</v>
      </c>
      <c r="O35" s="54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4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5" t="s">
        <v>638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690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0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0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0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DATA_MAYO_202684[[#This Row],[RECUPERO]]/DATA_MAYO_202684[[#This Row],[META]]</f>
        <v>0.8836623376623377</v>
      </c>
      <c r="N36" s="5">
        <f>6-ROUNDUP(_xlfn.RANK.EQ(DATA_MAYO_202684[[#This Row],[AL_AC]],DATA_MAYO_202684[AL_AC],0)/(COUNTA(DATA_MAYO_202684[AL_AC])/5),0)</f>
        <v>4</v>
      </c>
      <c r="O36" s="54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4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6" t="s">
        <v>638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0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0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0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DATA_MAYO_202684[[#This Row],[RECUPERO]]/DATA_MAYO_202684[[#This Row],[META]]</f>
        <v>0.85384787472035795</v>
      </c>
      <c r="N37" s="5">
        <f>6-ROUNDUP(_xlfn.RANK.EQ(DATA_MAYO_202684[[#This Row],[AL_AC]],DATA_MAYO_202684[AL_AC],0)/(COUNTA(DATA_MAYO_202684[AL_AC])/5),0)</f>
        <v>3</v>
      </c>
      <c r="O37" s="54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4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638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691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0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0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0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DATA_MAYO_202684[[#This Row],[RECUPERO]]/DATA_MAYO_202684[[#This Row],[META]]</f>
        <v>0.70691275167785239</v>
      </c>
      <c r="N38" s="5">
        <f>6-ROUNDUP(_xlfn.RANK.EQ(DATA_MAYO_202684[[#This Row],[AL_AC]],DATA_MAYO_202684[AL_AC],0)/(COUNTA(DATA_MAYO_202684[AL_AC])/5),0)</f>
        <v>2</v>
      </c>
      <c r="O38" s="54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4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8" t="s">
        <v>638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692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0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0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0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5"/>
      <c r="M39" s="5">
        <f>DATA_MAYO_202684[[#This Row],[RECUPERO]]/DATA_MAYO_202684[[#This Row],[META]]</f>
        <v>0.78088397790055253</v>
      </c>
      <c r="N39" s="5">
        <f>6-ROUNDUP(_xlfn.RANK.EQ(DATA_MAYO_202684[[#This Row],[AL_AC]],DATA_MAYO_202684[AL_AC],0)/(COUNTA(DATA_MAYO_202684[AL_AC])/5),0)</f>
        <v>2</v>
      </c>
      <c r="O39" s="54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4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9" t="s">
        <v>638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693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0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0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0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DATA_MAYO_202684[[#This Row],[RECUPERO]]/DATA_MAYO_202684[[#This Row],[META]]</f>
        <v>1.3173245614035087</v>
      </c>
      <c r="N40" s="5">
        <f>6-ROUNDUP(_xlfn.RANK.EQ(DATA_MAYO_202684[[#This Row],[AL_AC]],DATA_MAYO_202684[AL_AC],0)/(COUNTA(DATA_MAYO_202684[AL_AC])/5),0)</f>
        <v>5</v>
      </c>
      <c r="O40" s="54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6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4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40" t="s">
        <v>638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0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0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0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5"/>
      <c r="M41" s="5">
        <f>DATA_MAYO_202684[[#This Row],[RECUPERO]]/DATA_MAYO_202684[[#This Row],[META]]</f>
        <v>0.85006525285481238</v>
      </c>
      <c r="N41" s="5">
        <f>6-ROUNDUP(_xlfn.RANK.EQ(DATA_MAYO_202684[[#This Row],[AL_AC]],DATA_MAYO_202684[AL_AC],0)/(COUNTA(DATA_MAYO_202684[AL_AC])/5),0)</f>
        <v>3</v>
      </c>
      <c r="O41" s="54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4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638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694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0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0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0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5"/>
      <c r="M42" s="5">
        <f>DATA_MAYO_202684[[#This Row],[RECUPERO]]/DATA_MAYO_202684[[#This Row],[META]]</f>
        <v>0.8617402597402597</v>
      </c>
      <c r="N42" s="5">
        <f>6-ROUNDUP(_xlfn.RANK.EQ(DATA_MAYO_202684[[#This Row],[AL_AC]],DATA_MAYO_202684[AL_AC],0)/(COUNTA(DATA_MAYO_202684[AL_AC])/5),0)</f>
        <v>3</v>
      </c>
      <c r="O42" s="54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4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2" t="s">
        <v>638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695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0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0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0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5"/>
      <c r="M43" s="5">
        <f>DATA_MAYO_202684[[#This Row],[RECUPERO]]/DATA_MAYO_202684[[#This Row],[META]]</f>
        <v>0.59116331096196872</v>
      </c>
      <c r="N43" s="5">
        <f>6-ROUNDUP(_xlfn.RANK.EQ(DATA_MAYO_202684[[#This Row],[AL_AC]],DATA_MAYO_202684[AL_AC],0)/(COUNTA(DATA_MAYO_202684[AL_AC])/5),0)</f>
        <v>1</v>
      </c>
      <c r="O43" s="54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4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3" t="s">
        <v>638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696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0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0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0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5"/>
      <c r="M44" s="5">
        <f>DATA_MAYO_202684[[#This Row],[RECUPERO]]/DATA_MAYO_202684[[#This Row],[META]]</f>
        <v>1.0765402597402598</v>
      </c>
      <c r="N44" s="5">
        <f>6-ROUNDUP(_xlfn.RANK.EQ(DATA_MAYO_202684[[#This Row],[AL_AC]],DATA_MAYO_202684[AL_AC],0)/(COUNTA(DATA_MAYO_202684[AL_AC])/5),0)</f>
        <v>4</v>
      </c>
      <c r="O44" s="54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4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4" t="s">
        <v>638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697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0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0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0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5"/>
      <c r="M45" s="5">
        <f>DATA_MAYO_202684[[#This Row],[RECUPERO]]/DATA_MAYO_202684[[#This Row],[META]]</f>
        <v>0.88145413870246081</v>
      </c>
      <c r="N45" s="5">
        <f>6-ROUNDUP(_xlfn.RANK.EQ(DATA_MAYO_202684[[#This Row],[AL_AC]],DATA_MAYO_202684[AL_AC],0)/(COUNTA(DATA_MAYO_202684[AL_AC])/5),0)</f>
        <v>3</v>
      </c>
      <c r="O45" s="54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4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638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0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0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0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DATA_MAYO_202684[[#This Row],[RECUPERO]]/DATA_MAYO_202684[[#This Row],[META]]</f>
        <v>0.36261744966442955</v>
      </c>
      <c r="N46" s="5">
        <f>6-ROUNDUP(_xlfn.RANK.EQ(DATA_MAYO_202684[[#This Row],[AL_AC]],DATA_MAYO_202684[AL_AC],0)/(COUNTA(DATA_MAYO_202684[AL_AC])/5),0)</f>
        <v>1</v>
      </c>
      <c r="O46" s="54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4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6" t="s">
        <v>638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698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0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0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0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DATA_MAYO_202684[[#This Row],[RECUPERO]]/DATA_MAYO_202684[[#This Row],[META]]</f>
        <v>1.1293922651933701</v>
      </c>
      <c r="N47" s="5">
        <f>6-ROUNDUP(_xlfn.RANK.EQ(DATA_MAYO_202684[[#This Row],[AL_AC]],DATA_MAYO_202684[AL_AC],0)/(COUNTA(DATA_MAYO_202684[AL_AC])/5),0)</f>
        <v>5</v>
      </c>
      <c r="O47" s="54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4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7" t="s">
        <v>638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0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0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0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DATA_MAYO_202684[[#This Row],[RECUPERO]]/DATA_MAYO_202684[[#This Row],[META]]</f>
        <v>1.1106362153344209</v>
      </c>
      <c r="N48" s="5">
        <f>6-ROUNDUP(_xlfn.RANK.EQ(DATA_MAYO_202684[[#This Row],[AL_AC]],DATA_MAYO_202684[AL_AC],0)/(COUNTA(DATA_MAYO_202684[AL_AC])/5),0)</f>
        <v>4</v>
      </c>
      <c r="O48" s="54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4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638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699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0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0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0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DATA_MAYO_202684[[#This Row],[RECUPERO]]/DATA_MAYO_202684[[#This Row],[META]]</f>
        <v>1.484935064935065</v>
      </c>
      <c r="N49" s="5">
        <f>6-ROUNDUP(_xlfn.RANK.EQ(DATA_MAYO_202684[[#This Row],[AL_AC]],DATA_MAYO_202684[AL_AC],0)/(COUNTA(DATA_MAYO_202684[AL_AC])/5),0)</f>
        <v>5</v>
      </c>
      <c r="O49" s="54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4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9" t="s">
        <v>638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0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0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0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DATA_MAYO_202684[[#This Row],[RECUPERO]]/DATA_MAYO_202684[[#This Row],[META]]</f>
        <v>0.11906077348066299</v>
      </c>
      <c r="N50" s="5">
        <f>6-ROUNDUP(_xlfn.RANK.EQ(DATA_MAYO_202684[[#This Row],[AL_AC]],DATA_MAYO_202684[AL_AC],0)/(COUNTA(DATA_MAYO_202684[AL_AC])/5),0)</f>
        <v>1</v>
      </c>
      <c r="O50" s="54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4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0" t="s">
        <v>638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700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0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0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0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DATA_MAYO_202684[[#This Row],[RECUPERO]]/DATA_MAYO_202684[[#This Row],[META]]</f>
        <v>1.1421071778140293</v>
      </c>
      <c r="N51" s="5">
        <f>6-ROUNDUP(_xlfn.RANK.EQ(DATA_MAYO_202684[[#This Row],[AL_AC]],DATA_MAYO_202684[AL_AC],0)/(COUNTA(DATA_MAYO_202684[AL_AC])/5),0)</f>
        <v>5</v>
      </c>
      <c r="O51" s="54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4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1" t="s">
        <v>638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701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0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0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0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DATA_MAYO_202684[[#This Row],[RECUPERO]]/DATA_MAYO_202684[[#This Row],[META]]</f>
        <v>1.5928299776286354</v>
      </c>
      <c r="N52" s="5">
        <f>6-ROUNDUP(_xlfn.RANK.EQ(DATA_MAYO_202684[[#This Row],[AL_AC]],DATA_MAYO_202684[AL_AC],0)/(COUNTA(DATA_MAYO_202684[AL_AC])/5),0)</f>
        <v>5</v>
      </c>
      <c r="O52" s="54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4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2" t="s">
        <v>638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702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0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0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0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DATA_MAYO_202684[[#This Row],[RECUPERO]]/DATA_MAYO_202684[[#This Row],[META]]</f>
        <v>1.1226753670473084</v>
      </c>
      <c r="N53" s="5">
        <f>6-ROUNDUP(_xlfn.RANK.EQ(DATA_MAYO_202684[[#This Row],[AL_AC]],DATA_MAYO_202684[AL_AC],0)/(COUNTA(DATA_MAYO_202684[AL_AC])/5),0)</f>
        <v>5</v>
      </c>
      <c r="O53" s="54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t="s">
        <v>34</v>
      </c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F53">
        <v>3000</v>
      </c>
      <c r="AI53">
        <v>600</v>
      </c>
      <c r="AJ53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>
        <v>200</v>
      </c>
      <c r="AW53" s="54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3" t="s">
        <v>638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703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0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0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0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>
        <f>6-ROUNDUP(_xlfn.RANK.EQ(DATA_MAYO_202684[[#This Row],[AL_AC]],DATA_MAYO_202684[AL_AC],0)/(COUNTA(DATA_MAYO_202684[AL_AC])/5),0)</f>
        <v>2</v>
      </c>
      <c r="O54" s="54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t="s">
        <v>78</v>
      </c>
      <c r="V54">
        <v>2000</v>
      </c>
      <c r="AB54">
        <v>300</v>
      </c>
      <c r="AD54">
        <v>300</v>
      </c>
      <c r="AE54">
        <v>1300</v>
      </c>
      <c r="AI54">
        <v>1100</v>
      </c>
      <c r="AJ54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>
        <v>900</v>
      </c>
      <c r="AW54" s="54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638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704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0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0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0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>
        <f>6-ROUNDUP(_xlfn.RANK.EQ(DATA_MAYO_202684[[#This Row],[AL_AC]],DATA_MAYO_202684[AL_AC],0)/(COUNTA(DATA_MAYO_202684[AL_AC])/5),0)</f>
        <v>5</v>
      </c>
      <c r="O55" s="54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t="s">
        <v>48</v>
      </c>
      <c r="X55">
        <v>550</v>
      </c>
      <c r="Y55">
        <v>10000</v>
      </c>
      <c r="AC55">
        <v>770</v>
      </c>
      <c r="AF55">
        <v>1900</v>
      </c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>
        <v>291</v>
      </c>
      <c r="AW55" s="54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5" t="s">
        <v>638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705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0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0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0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>
        <f>6-ROUNDUP(_xlfn.RANK.EQ(DATA_MAYO_202684[[#This Row],[AL_AC]],DATA_MAYO_202684[AL_AC],0)/(COUNTA(DATA_MAYO_202684[AL_AC])/5),0)</f>
        <v>4</v>
      </c>
      <c r="O56" s="54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t="s">
        <v>10</v>
      </c>
      <c r="W56">
        <v>16987</v>
      </c>
      <c r="AE56">
        <v>10300</v>
      </c>
      <c r="AF56">
        <v>2500</v>
      </c>
      <c r="AI56">
        <v>1000</v>
      </c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W56" s="54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6" t="s">
        <v>638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706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cm="1">
        <f t="array" ref="C57">_xlfn.XLOOKUP(1,(TablaMeta[CONCAT]=$M$3&amp;$N$3&amp;D1_MAYO_202681[[#This Row],[SUPER]])*(TablaMeta[SEGG]=D1_MAYO_202681[[#This Row],[SEGMENTO]]),TablaMeta[Meta_Asesor])</f>
        <v>44700</v>
      </c>
      <c r="D57" s="35">
        <f>IF(D1_MAYO_202681[[#This Row],[RECUPERO]]="VACACIONES","VACACIONES",IFERROR(D1_MAYO_202681[[#This Row],[RECUPERO]]/D1_MAYO_202681[[#This Row],[META]],""))</f>
        <v>0.25328859060402686</v>
      </c>
      <c r="E57" s="35" t="str">
        <f>D1_MAYO_202681[[#This Row],[SUPER]]</f>
        <v>JORGE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0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0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0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DATA_MAYO_202684[[#This Row],[RECUPERO]]/DATA_MAYO_202684[[#This Row],[META]]</f>
        <v>0.18261011419249593</v>
      </c>
      <c r="N57" s="5">
        <f>6-ROUNDUP(_xlfn.RANK.EQ(DATA_MAYO_202684[[#This Row],[AL_AC]],DATA_MAYO_202684[AL_AC],0)/(COUNTA(DATA_MAYO_202684[AL_AC])/5),0)</f>
        <v>1</v>
      </c>
      <c r="O57" s="54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t="s">
        <v>76</v>
      </c>
      <c r="W57">
        <v>500</v>
      </c>
      <c r="X57">
        <v>260</v>
      </c>
      <c r="AF57">
        <v>1500</v>
      </c>
      <c r="AJ57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W57" s="54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7" t="s">
        <v>638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M58" s="5">
        <f>DATA_MAYO_202684[[#This Row],[RECUPERO]]/DATA_MAYO_202684[[#This Row],[META]]</f>
        <v>0.16850828729281769</v>
      </c>
      <c r="N58" s="5">
        <f>6-ROUNDUP(_xlfn.RANK.EQ(DATA_MAYO_202684[[#This Row],[AL_AC]],DATA_MAYO_202684[AL_AC],0)/(COUNTA(DATA_MAYO_202684[AL_AC])/5),0)</f>
        <v>1</v>
      </c>
      <c r="O58" s="54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t="s">
        <v>601</v>
      </c>
      <c r="Y58">
        <v>1800</v>
      </c>
      <c r="AE58">
        <v>500</v>
      </c>
      <c r="AF58">
        <v>250</v>
      </c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W58" s="54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8" t="s">
        <v>638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707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638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708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638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695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638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709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638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638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710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638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638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638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711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638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638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638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638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685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638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675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638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674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638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712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638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638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638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713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638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638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638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698</v>
      </c>
      <c r="DF79">
        <v>12552</v>
      </c>
      <c r="DG79">
        <v>0.1522</v>
      </c>
      <c r="DO79">
        <v>96</v>
      </c>
    </row>
    <row r="80" spans="93:120" x14ac:dyDescent="0.25">
      <c r="CO80" t="s">
        <v>638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714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638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715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638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638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716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638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694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638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683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638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717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638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638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638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718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638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638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638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719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638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638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720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638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638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721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638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699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638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722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638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723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638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724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638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725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638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726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638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707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638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638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638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680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638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727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638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728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638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729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638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638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638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730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638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678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638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731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638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732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638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732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638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638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733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638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734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638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735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638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736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638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638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638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722</v>
      </c>
      <c r="DF124">
        <v>23378</v>
      </c>
      <c r="DG124">
        <v>0.2195</v>
      </c>
      <c r="DO124">
        <v>92</v>
      </c>
    </row>
    <row r="125" spans="93:120" x14ac:dyDescent="0.25">
      <c r="CO125" t="s">
        <v>638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638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638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638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737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638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738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638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638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638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638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678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638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739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638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740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638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741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638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638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742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638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743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638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693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638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744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638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731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638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688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638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638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638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638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745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638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741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638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707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638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638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746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638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747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638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638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638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748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638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638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638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749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638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638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638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750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638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741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638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638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751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638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752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638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687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638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638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753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638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731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638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708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638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754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638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683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638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638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711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638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638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638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704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638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638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638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704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638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691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638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638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638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638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638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751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638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691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638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638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638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755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638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756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638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683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638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757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638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743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638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687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638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758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638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712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638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638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759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638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760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638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761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638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762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638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763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638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764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638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691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638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765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638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766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638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724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638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767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638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768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638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638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687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638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734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638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638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769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638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699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638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683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638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753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638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704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638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757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638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770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638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638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638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771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638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772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638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638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638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768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638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638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773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638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744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638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638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774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638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740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638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638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775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638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776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638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773</v>
      </c>
      <c r="DF238">
        <v>10694</v>
      </c>
      <c r="DG238">
        <v>0.1125</v>
      </c>
      <c r="DO238">
        <v>86</v>
      </c>
    </row>
    <row r="239" spans="93:120" x14ac:dyDescent="0.25">
      <c r="CO239" t="s">
        <v>638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638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777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638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638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778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638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779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638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780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638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781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638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782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638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783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638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638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638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784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638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785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638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711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638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708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638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680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638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741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638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712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638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678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638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678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638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638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786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638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638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683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638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638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787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638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788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638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691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638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789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638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638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638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790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638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791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638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731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638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792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638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793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638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794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638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795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638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796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638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797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638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732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638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798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638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676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638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799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638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800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638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801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638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678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638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802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638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746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638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803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638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804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638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805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638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783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638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715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638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701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638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806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638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748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638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778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638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638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638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766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638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806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638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638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796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638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715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638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638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638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807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638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638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715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638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756</v>
      </c>
      <c r="DF309">
        <v>15397</v>
      </c>
      <c r="DG309">
        <v>0.1419</v>
      </c>
      <c r="DO309">
        <v>82</v>
      </c>
    </row>
    <row r="310" spans="93:120" x14ac:dyDescent="0.25">
      <c r="CO310" t="s">
        <v>638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756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638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808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638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701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638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638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638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638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809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638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810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638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811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638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709</v>
      </c>
      <c r="DF319">
        <v>17224</v>
      </c>
      <c r="DG319">
        <v>0.1429</v>
      </c>
      <c r="DO319">
        <v>82</v>
      </c>
    </row>
    <row r="320" spans="93:120" x14ac:dyDescent="0.25">
      <c r="CO320" t="s">
        <v>638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812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638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638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678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638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743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638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638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813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638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814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638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638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638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693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638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815</v>
      </c>
      <c r="DF330">
        <v>15474</v>
      </c>
      <c r="DG330">
        <v>0.1</v>
      </c>
      <c r="DO330">
        <v>82</v>
      </c>
    </row>
    <row r="331" spans="93:120" x14ac:dyDescent="0.25">
      <c r="CO331" t="s">
        <v>638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716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638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816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638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732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638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817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638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638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638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818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638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819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638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721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638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638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638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820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638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815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638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708</v>
      </c>
      <c r="DF344">
        <v>21163</v>
      </c>
      <c r="DG344">
        <v>0.2281</v>
      </c>
      <c r="DO344">
        <v>82</v>
      </c>
    </row>
    <row r="345" spans="93:120" x14ac:dyDescent="0.25">
      <c r="CO345" t="s">
        <v>638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638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821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638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795</v>
      </c>
      <c r="DF347">
        <v>10543</v>
      </c>
      <c r="DG347">
        <v>0.2346</v>
      </c>
      <c r="DO347">
        <v>82</v>
      </c>
    </row>
    <row r="348" spans="93:120" x14ac:dyDescent="0.25">
      <c r="CO348" t="s">
        <v>638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699</v>
      </c>
      <c r="DF348">
        <v>16097</v>
      </c>
      <c r="DG348">
        <v>0.1358</v>
      </c>
      <c r="DO348">
        <v>82</v>
      </c>
    </row>
    <row r="349" spans="93:120" x14ac:dyDescent="0.25">
      <c r="CO349" t="s">
        <v>638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638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807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638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822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638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823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638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815</v>
      </c>
      <c r="DF353">
        <v>13090</v>
      </c>
      <c r="DG353">
        <v>0.1026</v>
      </c>
      <c r="DO353">
        <v>82</v>
      </c>
    </row>
    <row r="354" spans="93:120" x14ac:dyDescent="0.25">
      <c r="CO354" t="s">
        <v>638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824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638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722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638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718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638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710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638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678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638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707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638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691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638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728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638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638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825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638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739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638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812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638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716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638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826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638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638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784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638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638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827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638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780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638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678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638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791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638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638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638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638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828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638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716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638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708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638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829</v>
      </c>
      <c r="DF381">
        <v>22433</v>
      </c>
      <c r="DG381">
        <v>0.9375</v>
      </c>
      <c r="DO381">
        <v>80</v>
      </c>
    </row>
    <row r="382" spans="93:120" x14ac:dyDescent="0.25">
      <c r="CO382" t="s">
        <v>638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807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638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830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638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716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638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638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716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638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784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638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638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831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638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832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638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638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638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743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638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638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833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638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753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638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834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638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638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835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638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778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638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764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638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638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836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638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837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638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638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800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638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805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638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791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638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638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838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638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683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638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718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638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839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638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743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638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771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638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730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638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795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638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840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638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707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638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752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638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728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638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841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638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691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638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638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638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812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638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710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638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638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842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638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811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638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756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638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783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638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811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638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843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638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678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638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638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844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638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638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845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638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846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638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801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638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741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638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683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638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638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715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638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638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638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638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694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638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790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638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638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731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638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638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847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638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731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638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742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638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678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638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712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638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638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638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821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638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848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638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707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638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849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638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638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638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638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743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638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790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638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638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850</v>
      </c>
      <c r="DF471">
        <v>16918</v>
      </c>
      <c r="DG471">
        <v>0.31</v>
      </c>
      <c r="DO471">
        <v>76</v>
      </c>
    </row>
    <row r="472" spans="93:120" x14ac:dyDescent="0.25">
      <c r="CO472" t="s">
        <v>638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851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638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807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638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725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638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852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638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638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638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832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638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786</v>
      </c>
      <c r="DF479">
        <v>8776</v>
      </c>
      <c r="DG479">
        <v>0.2833</v>
      </c>
      <c r="DO479">
        <v>76</v>
      </c>
    </row>
    <row r="480" spans="93:120" x14ac:dyDescent="0.25">
      <c r="CO480" t="s">
        <v>638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638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853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638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638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854</v>
      </c>
      <c r="DF483">
        <v>38224</v>
      </c>
      <c r="DG483">
        <v>0.2029</v>
      </c>
      <c r="DO483">
        <v>76</v>
      </c>
    </row>
    <row r="484" spans="93:120" x14ac:dyDescent="0.25">
      <c r="CO484" t="s">
        <v>638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678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638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855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638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856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638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693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638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677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638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678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638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638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638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746</v>
      </c>
      <c r="DF492">
        <v>26234</v>
      </c>
      <c r="DG492">
        <v>0.3846</v>
      </c>
      <c r="DO492">
        <v>74</v>
      </c>
    </row>
    <row r="493" spans="93:120" x14ac:dyDescent="0.25">
      <c r="CO493" t="s">
        <v>638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752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638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638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638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638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857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638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858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638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859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638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638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709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638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760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638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638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715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638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638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860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638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807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638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638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682</v>
      </c>
      <c r="DF509">
        <v>35072</v>
      </c>
      <c r="DG509">
        <v>0.253</v>
      </c>
      <c r="DO509">
        <v>74</v>
      </c>
    </row>
    <row r="510" spans="93:120" x14ac:dyDescent="0.25">
      <c r="CO510" t="s">
        <v>638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807</v>
      </c>
      <c r="DF510">
        <v>71239</v>
      </c>
      <c r="DG510">
        <v>0.2</v>
      </c>
      <c r="DO510">
        <v>74</v>
      </c>
    </row>
    <row r="511" spans="93:120" x14ac:dyDescent="0.25">
      <c r="CO511" t="s">
        <v>638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731</v>
      </c>
      <c r="DF511">
        <v>48490</v>
      </c>
      <c r="DG511">
        <v>0.1057</v>
      </c>
      <c r="DO511">
        <v>74</v>
      </c>
    </row>
    <row r="512" spans="93:120" x14ac:dyDescent="0.25">
      <c r="CO512" t="s">
        <v>638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796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638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738</v>
      </c>
      <c r="DF513">
        <v>25127</v>
      </c>
      <c r="DG513">
        <v>0.1477</v>
      </c>
      <c r="DO513">
        <v>74</v>
      </c>
    </row>
    <row r="514" spans="93:120" x14ac:dyDescent="0.25">
      <c r="CO514" t="s">
        <v>638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861</v>
      </c>
      <c r="DF514">
        <v>17647</v>
      </c>
      <c r="DG514">
        <v>0.25</v>
      </c>
      <c r="DO514">
        <v>74</v>
      </c>
    </row>
    <row r="515" spans="93:120" x14ac:dyDescent="0.25">
      <c r="CO515" t="s">
        <v>638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638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638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851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638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862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638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749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638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638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849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638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638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638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850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638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863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638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854</v>
      </c>
      <c r="DF526">
        <v>23512</v>
      </c>
      <c r="DG526">
        <v>0.2059</v>
      </c>
      <c r="DO526">
        <v>74</v>
      </c>
    </row>
    <row r="527" spans="93:120" x14ac:dyDescent="0.25">
      <c r="CO527" t="s">
        <v>638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674</v>
      </c>
      <c r="DF527">
        <v>22867</v>
      </c>
      <c r="DG527">
        <v>0.1278</v>
      </c>
      <c r="DO527">
        <v>74</v>
      </c>
    </row>
    <row r="528" spans="93:120" x14ac:dyDescent="0.25">
      <c r="CO528" t="s">
        <v>638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638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638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638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734</v>
      </c>
      <c r="DF531">
        <v>14817</v>
      </c>
      <c r="DG531">
        <v>0.1522</v>
      </c>
      <c r="DO531">
        <v>74</v>
      </c>
    </row>
    <row r="532" spans="93:120" x14ac:dyDescent="0.25">
      <c r="CO532" t="s">
        <v>638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808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638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638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864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638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778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638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865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638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866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638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867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638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868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638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750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638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869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638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638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699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638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678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638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712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638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769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638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801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638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638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858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638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638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870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638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638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871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638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726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638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753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638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729</v>
      </c>
      <c r="DF556">
        <v>34023</v>
      </c>
      <c r="DG556">
        <v>0.1583</v>
      </c>
      <c r="DO556">
        <v>74</v>
      </c>
    </row>
    <row r="557" spans="93:120" x14ac:dyDescent="0.25">
      <c r="CO557" t="s">
        <v>638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744</v>
      </c>
      <c r="DF557">
        <v>13139</v>
      </c>
      <c r="DG557">
        <v>0.2056</v>
      </c>
      <c r="DO557">
        <v>74</v>
      </c>
    </row>
    <row r="558" spans="93:120" x14ac:dyDescent="0.25">
      <c r="CO558" t="s">
        <v>638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638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638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794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638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722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638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872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638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712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638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638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638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638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638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638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873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638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703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638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874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638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638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816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638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721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638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746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638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875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638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876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638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638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877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638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752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638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638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878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638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683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638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638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683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638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879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638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714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638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743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638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638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638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825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638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880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638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683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638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638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730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638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821</v>
      </c>
      <c r="DF596">
        <v>19717</v>
      </c>
      <c r="DG596">
        <v>0.1288</v>
      </c>
      <c r="DO596">
        <v>70</v>
      </c>
    </row>
    <row r="597" spans="93:120" x14ac:dyDescent="0.25">
      <c r="CO597" t="s">
        <v>638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638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638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701</v>
      </c>
      <c r="DF599">
        <v>36736</v>
      </c>
      <c r="DG599">
        <v>0.1552</v>
      </c>
      <c r="DO599">
        <v>70</v>
      </c>
    </row>
    <row r="600" spans="93:120" x14ac:dyDescent="0.25">
      <c r="CO600" t="s">
        <v>638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638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825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638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638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806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638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638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881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638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882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638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638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883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638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800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638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638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884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638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638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885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638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807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638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886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638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887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638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888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638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638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889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638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871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638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786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638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880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638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757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638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682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638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638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890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638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638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771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638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638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638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638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891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638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811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638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711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638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678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638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712</v>
      </c>
      <c r="DF636">
        <v>29562</v>
      </c>
      <c r="DG636">
        <v>6.25E-2</v>
      </c>
      <c r="DO636">
        <v>68</v>
      </c>
    </row>
    <row r="637" spans="93:120" x14ac:dyDescent="0.25">
      <c r="CO637" t="s">
        <v>638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892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638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812</v>
      </c>
      <c r="DF638">
        <v>30522</v>
      </c>
      <c r="DG638">
        <v>0.1154</v>
      </c>
      <c r="DO638">
        <v>68</v>
      </c>
    </row>
    <row r="639" spans="93:120" x14ac:dyDescent="0.25">
      <c r="CO639" t="s">
        <v>638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638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893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638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747</v>
      </c>
      <c r="DF641">
        <v>15513</v>
      </c>
      <c r="DG641">
        <v>0.1711</v>
      </c>
      <c r="DO641">
        <v>68</v>
      </c>
    </row>
    <row r="642" spans="93:120" x14ac:dyDescent="0.25">
      <c r="CO642" t="s">
        <v>638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638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894</v>
      </c>
      <c r="DF643">
        <v>8501</v>
      </c>
      <c r="DG643">
        <v>0.2656</v>
      </c>
      <c r="DO643">
        <v>68</v>
      </c>
    </row>
    <row r="644" spans="93:120" x14ac:dyDescent="0.25">
      <c r="CO644" t="s">
        <v>638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766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638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749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638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824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638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678</v>
      </c>
      <c r="DF647">
        <v>34906</v>
      </c>
      <c r="DG647">
        <v>0.1154</v>
      </c>
      <c r="DO647">
        <v>66</v>
      </c>
    </row>
    <row r="648" spans="93:120" x14ac:dyDescent="0.25">
      <c r="CO648" t="s">
        <v>638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674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638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830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638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873</v>
      </c>
      <c r="DF650">
        <v>23543</v>
      </c>
      <c r="DG650">
        <v>0.2727</v>
      </c>
      <c r="DO650">
        <v>66</v>
      </c>
    </row>
    <row r="651" spans="93:120" x14ac:dyDescent="0.25">
      <c r="CO651" t="s">
        <v>638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638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638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638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895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638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737</v>
      </c>
      <c r="DF655">
        <v>16170</v>
      </c>
      <c r="DG655">
        <v>0.2989</v>
      </c>
      <c r="DO655">
        <v>66</v>
      </c>
    </row>
    <row r="656" spans="93:120" x14ac:dyDescent="0.25">
      <c r="CO656" t="s">
        <v>638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638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638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749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638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638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701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638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638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761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638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896</v>
      </c>
      <c r="DF663">
        <v>7040</v>
      </c>
      <c r="DG663">
        <v>0.2467</v>
      </c>
      <c r="DO663">
        <v>66</v>
      </c>
    </row>
    <row r="664" spans="93:120" x14ac:dyDescent="0.25">
      <c r="CO664" t="s">
        <v>638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865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638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770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638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699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638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824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638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638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638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766</v>
      </c>
      <c r="DF670">
        <v>12150</v>
      </c>
      <c r="DG670">
        <v>0.1053</v>
      </c>
      <c r="DO670">
        <v>66</v>
      </c>
    </row>
    <row r="671" spans="93:120" x14ac:dyDescent="0.25">
      <c r="CO671" t="s">
        <v>638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897</v>
      </c>
      <c r="DF671">
        <v>6804</v>
      </c>
      <c r="DG671">
        <v>0.2485</v>
      </c>
      <c r="DO671">
        <v>66</v>
      </c>
    </row>
    <row r="672" spans="93:120" x14ac:dyDescent="0.25">
      <c r="CO672" t="s">
        <v>638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638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678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638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898</v>
      </c>
      <c r="DF674">
        <v>5601</v>
      </c>
      <c r="DG674">
        <v>0.4138</v>
      </c>
      <c r="DO674">
        <v>66</v>
      </c>
    </row>
    <row r="675" spans="93:120" x14ac:dyDescent="0.25">
      <c r="CO675" t="s">
        <v>638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638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899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638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900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638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901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638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753</v>
      </c>
      <c r="DF679">
        <v>22949</v>
      </c>
      <c r="DG679">
        <v>0.1782</v>
      </c>
      <c r="DO679">
        <v>66</v>
      </c>
    </row>
    <row r="680" spans="93:120" x14ac:dyDescent="0.25">
      <c r="CO680" t="s">
        <v>638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753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638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638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748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638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831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638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687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638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638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768</v>
      </c>
      <c r="DF686">
        <v>35100</v>
      </c>
      <c r="DG686">
        <v>0.1111</v>
      </c>
      <c r="DO686">
        <v>64</v>
      </c>
    </row>
    <row r="687" spans="93:120" x14ac:dyDescent="0.25">
      <c r="CO687" t="s">
        <v>638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638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638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902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638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903</v>
      </c>
      <c r="DF690">
        <v>33144</v>
      </c>
      <c r="DG690">
        <v>0.2621</v>
      </c>
      <c r="DO690">
        <v>64</v>
      </c>
    </row>
    <row r="691" spans="93:120" x14ac:dyDescent="0.25">
      <c r="CO691" t="s">
        <v>638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899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638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638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727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638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895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638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899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638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854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638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749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638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638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638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796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638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751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638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900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638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798</v>
      </c>
      <c r="DF703">
        <v>7023</v>
      </c>
      <c r="DG703">
        <v>0.45</v>
      </c>
      <c r="DO703">
        <v>64</v>
      </c>
    </row>
    <row r="704" spans="93:120" x14ac:dyDescent="0.25">
      <c r="CO704" t="s">
        <v>638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824</v>
      </c>
      <c r="DF704">
        <v>15665</v>
      </c>
      <c r="DG704">
        <v>0.1545</v>
      </c>
      <c r="DO704">
        <v>64</v>
      </c>
    </row>
    <row r="705" spans="93:120" x14ac:dyDescent="0.25">
      <c r="CO705" t="s">
        <v>638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803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638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710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638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854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638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638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638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638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638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747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638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638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638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732</v>
      </c>
      <c r="DF715">
        <v>20494</v>
      </c>
      <c r="DG715">
        <v>0.2</v>
      </c>
      <c r="DO715">
        <v>64</v>
      </c>
    </row>
    <row r="716" spans="93:120" x14ac:dyDescent="0.25">
      <c r="CO716" t="s">
        <v>638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638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738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638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846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638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725</v>
      </c>
      <c r="DF719">
        <v>15964</v>
      </c>
      <c r="DG719">
        <v>0.3115</v>
      </c>
      <c r="DO719">
        <v>64</v>
      </c>
    </row>
    <row r="720" spans="93:120" x14ac:dyDescent="0.25">
      <c r="CO720" t="s">
        <v>638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720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638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708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638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638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676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638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904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638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725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638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638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708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638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731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638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840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638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905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638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770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638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906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638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638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674</v>
      </c>
      <c r="DF734">
        <v>24986</v>
      </c>
      <c r="DG734">
        <v>0.25</v>
      </c>
      <c r="DO734">
        <v>62</v>
      </c>
    </row>
    <row r="735" spans="93:120" x14ac:dyDescent="0.25">
      <c r="CO735" t="s">
        <v>638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870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638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746</v>
      </c>
      <c r="DF736">
        <v>30619</v>
      </c>
      <c r="DG736">
        <v>0.1875</v>
      </c>
      <c r="DO736">
        <v>62</v>
      </c>
    </row>
    <row r="737" spans="93:120" x14ac:dyDescent="0.25">
      <c r="CO737" t="s">
        <v>638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732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638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749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638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678</v>
      </c>
      <c r="DF739">
        <v>39311</v>
      </c>
      <c r="DG739">
        <v>0.3</v>
      </c>
      <c r="DO739">
        <v>62</v>
      </c>
    </row>
    <row r="740" spans="93:120" x14ac:dyDescent="0.25">
      <c r="CO740" t="s">
        <v>638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854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638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638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678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638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683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638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800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638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638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638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638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907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638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908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638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638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909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638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638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638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910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638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638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757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638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638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638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911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638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638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792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638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883</v>
      </c>
      <c r="DF762">
        <v>32263</v>
      </c>
      <c r="DG762">
        <v>0.1769</v>
      </c>
      <c r="DO762">
        <v>60</v>
      </c>
    </row>
    <row r="763" spans="93:120" x14ac:dyDescent="0.25">
      <c r="CO763" t="s">
        <v>638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678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638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638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694</v>
      </c>
      <c r="DF765">
        <v>19161</v>
      </c>
      <c r="DG765">
        <v>0.1125</v>
      </c>
      <c r="DO765">
        <v>60</v>
      </c>
    </row>
    <row r="766" spans="93:120" x14ac:dyDescent="0.25">
      <c r="CO766" t="s">
        <v>638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712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638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912</v>
      </c>
      <c r="DF767">
        <v>9703</v>
      </c>
      <c r="DG767">
        <v>0.313</v>
      </c>
      <c r="DO767">
        <v>60</v>
      </c>
    </row>
    <row r="768" spans="93:120" x14ac:dyDescent="0.25">
      <c r="CO768" t="s">
        <v>638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913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638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914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638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915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638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916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638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798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638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715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638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707</v>
      </c>
      <c r="DF774">
        <v>19490</v>
      </c>
      <c r="DG774">
        <v>0.1739</v>
      </c>
      <c r="DO774">
        <v>60</v>
      </c>
    </row>
    <row r="775" spans="93:120" x14ac:dyDescent="0.25">
      <c r="CO775" t="s">
        <v>638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821</v>
      </c>
      <c r="DF775">
        <v>20207</v>
      </c>
      <c r="DG775">
        <v>0.2414</v>
      </c>
      <c r="DO775">
        <v>60</v>
      </c>
    </row>
    <row r="776" spans="93:120" x14ac:dyDescent="0.25">
      <c r="CO776" t="s">
        <v>638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917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638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638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719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638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740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638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708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638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638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699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638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746</v>
      </c>
      <c r="DF783">
        <v>24837</v>
      </c>
      <c r="DG783">
        <v>0.1648</v>
      </c>
      <c r="DO783">
        <v>58</v>
      </c>
    </row>
    <row r="784" spans="93:120" x14ac:dyDescent="0.25">
      <c r="CO784" t="s">
        <v>638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638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638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918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638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751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638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638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725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638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886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638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638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754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638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795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638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678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638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919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638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920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638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921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638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858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638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888</v>
      </c>
      <c r="DF799">
        <v>16660</v>
      </c>
      <c r="DG799">
        <v>0.2737</v>
      </c>
      <c r="DO799">
        <v>56</v>
      </c>
    </row>
    <row r="800" spans="93:120" x14ac:dyDescent="0.25">
      <c r="CO800" t="s">
        <v>638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638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638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638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638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698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638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638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638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638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638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638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785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638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922</v>
      </c>
      <c r="DF811">
        <v>30673</v>
      </c>
      <c r="DG811">
        <v>0.1724</v>
      </c>
      <c r="DO811">
        <v>56</v>
      </c>
    </row>
    <row r="812" spans="93:119" x14ac:dyDescent="0.25">
      <c r="CO812" t="s">
        <v>638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871</v>
      </c>
      <c r="DF812">
        <v>39644</v>
      </c>
      <c r="DG812">
        <v>0.1283</v>
      </c>
      <c r="DO812">
        <v>56</v>
      </c>
    </row>
    <row r="813" spans="93:119" x14ac:dyDescent="0.25">
      <c r="CO813" t="s">
        <v>638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732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638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895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638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825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638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638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638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796</v>
      </c>
      <c r="DF818">
        <v>23450</v>
      </c>
      <c r="DG818">
        <v>0.1166</v>
      </c>
      <c r="DO818">
        <v>56</v>
      </c>
    </row>
    <row r="819" spans="93:119" x14ac:dyDescent="0.25">
      <c r="CO819" t="s">
        <v>638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638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638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677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638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638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720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638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851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638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638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771</v>
      </c>
      <c r="DF826">
        <v>13068</v>
      </c>
      <c r="DG826">
        <v>0.15</v>
      </c>
      <c r="DO826">
        <v>56</v>
      </c>
    </row>
    <row r="827" spans="93:119" x14ac:dyDescent="0.25">
      <c r="CO827" t="s">
        <v>638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749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638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719</v>
      </c>
      <c r="DF828">
        <v>32717</v>
      </c>
      <c r="DG828">
        <v>0.1875</v>
      </c>
      <c r="DO828">
        <v>56</v>
      </c>
    </row>
    <row r="829" spans="93:119" x14ac:dyDescent="0.25">
      <c r="CO829" t="s">
        <v>638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638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638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695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638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722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638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792</v>
      </c>
      <c r="DF833">
        <v>23419</v>
      </c>
      <c r="DG833">
        <v>0.253</v>
      </c>
      <c r="DO833">
        <v>56</v>
      </c>
    </row>
    <row r="834" spans="93:119" x14ac:dyDescent="0.25">
      <c r="CO834" t="s">
        <v>638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638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832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638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678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638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638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695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638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786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638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638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678</v>
      </c>
      <c r="DF841">
        <v>28738</v>
      </c>
      <c r="DG841">
        <v>0.1452</v>
      </c>
      <c r="DO841">
        <v>56</v>
      </c>
    </row>
    <row r="842" spans="93:119" x14ac:dyDescent="0.25">
      <c r="CO842" t="s">
        <v>638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638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638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923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638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638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638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924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638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875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638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925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638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714</v>
      </c>
      <c r="DF850">
        <v>22975</v>
      </c>
      <c r="DG850">
        <v>0.1087</v>
      </c>
      <c r="DO850">
        <v>56</v>
      </c>
    </row>
    <row r="851" spans="93:120" x14ac:dyDescent="0.25">
      <c r="CO851" t="s">
        <v>638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926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638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871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638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708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638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847</v>
      </c>
      <c r="DF854">
        <v>18506</v>
      </c>
      <c r="DG854">
        <v>0.1444</v>
      </c>
      <c r="DO854">
        <v>56</v>
      </c>
    </row>
    <row r="855" spans="93:120" x14ac:dyDescent="0.25">
      <c r="CO855" t="s">
        <v>638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638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922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638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871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638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927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638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880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638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802</v>
      </c>
      <c r="DF860">
        <v>12395</v>
      </c>
      <c r="DG860">
        <v>0.3483</v>
      </c>
      <c r="DO860">
        <v>56</v>
      </c>
    </row>
    <row r="861" spans="93:120" x14ac:dyDescent="0.25">
      <c r="CO861" t="s">
        <v>638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928</v>
      </c>
      <c r="DF861">
        <v>22081</v>
      </c>
      <c r="DG861">
        <v>0.217</v>
      </c>
      <c r="DO861">
        <v>56</v>
      </c>
    </row>
    <row r="862" spans="93:120" x14ac:dyDescent="0.25">
      <c r="CO862" t="s">
        <v>638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929</v>
      </c>
      <c r="DF862">
        <v>31926</v>
      </c>
      <c r="DG862">
        <v>0.4516</v>
      </c>
      <c r="DO862">
        <v>56</v>
      </c>
    </row>
    <row r="863" spans="93:120" x14ac:dyDescent="0.25">
      <c r="CO863" t="s">
        <v>638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638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759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638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930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638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638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766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638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931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638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638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932</v>
      </c>
      <c r="DF870">
        <v>4996</v>
      </c>
      <c r="DG870">
        <v>0.3261</v>
      </c>
      <c r="DO870">
        <v>54</v>
      </c>
    </row>
    <row r="871" spans="93:120" x14ac:dyDescent="0.25">
      <c r="CO871" t="s">
        <v>638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933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638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934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638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638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935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638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936</v>
      </c>
      <c r="DF875">
        <v>21329</v>
      </c>
      <c r="DG875">
        <v>0.3286</v>
      </c>
      <c r="DO875">
        <v>52</v>
      </c>
    </row>
    <row r="876" spans="93:120" x14ac:dyDescent="0.25">
      <c r="CO876" t="s">
        <v>638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792</v>
      </c>
      <c r="DF876">
        <v>53059</v>
      </c>
      <c r="DG876">
        <v>0.2079</v>
      </c>
      <c r="DO876">
        <v>52</v>
      </c>
    </row>
    <row r="877" spans="93:120" x14ac:dyDescent="0.25">
      <c r="CO877" t="s">
        <v>638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937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638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638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638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638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686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638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938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638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888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638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939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638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638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638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940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638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873</v>
      </c>
      <c r="DF888">
        <v>40041</v>
      </c>
      <c r="DG888">
        <v>0.32</v>
      </c>
      <c r="DO888">
        <v>52</v>
      </c>
    </row>
    <row r="889" spans="93:120" x14ac:dyDescent="0.25">
      <c r="CO889" t="s">
        <v>638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843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638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716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638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638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732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638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638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638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941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638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801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638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736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638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807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638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638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895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638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759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638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638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847</v>
      </c>
      <c r="DF903">
        <v>20277</v>
      </c>
      <c r="DG903">
        <v>0.104</v>
      </c>
      <c r="DO903">
        <v>50</v>
      </c>
    </row>
    <row r="904" spans="93:120" x14ac:dyDescent="0.25">
      <c r="CO904" t="s">
        <v>638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807</v>
      </c>
      <c r="DF904">
        <v>24462</v>
      </c>
      <c r="DG904">
        <v>0.1176</v>
      </c>
      <c r="DO904">
        <v>50</v>
      </c>
    </row>
    <row r="905" spans="93:120" x14ac:dyDescent="0.25">
      <c r="CO905" t="s">
        <v>638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683</v>
      </c>
      <c r="DF905">
        <v>5470</v>
      </c>
      <c r="DG905">
        <v>5.04E-2</v>
      </c>
      <c r="DO905">
        <v>50</v>
      </c>
    </row>
    <row r="906" spans="93:120" x14ac:dyDescent="0.25">
      <c r="CO906" t="s">
        <v>638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638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722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638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786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638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638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800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638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678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638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899</v>
      </c>
      <c r="DF912">
        <v>17460</v>
      </c>
      <c r="DG912">
        <v>0.1797</v>
      </c>
      <c r="DO912">
        <v>50</v>
      </c>
    </row>
    <row r="913" spans="93:119" x14ac:dyDescent="0.25">
      <c r="CO913" t="s">
        <v>638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942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638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722</v>
      </c>
      <c r="DF914">
        <v>9826</v>
      </c>
      <c r="DG914">
        <v>0.2571</v>
      </c>
      <c r="DO914">
        <v>50</v>
      </c>
    </row>
    <row r="915" spans="93:119" x14ac:dyDescent="0.25">
      <c r="CO915" t="s">
        <v>638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638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638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638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699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638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788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638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943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638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944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638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771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638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638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638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638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749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638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638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768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638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749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638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638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678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638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736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638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945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638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638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946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638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856</v>
      </c>
      <c r="DF936">
        <v>12373</v>
      </c>
      <c r="DG936">
        <v>8.09E-2</v>
      </c>
      <c r="DO936">
        <v>48</v>
      </c>
    </row>
    <row r="937" spans="93:120" x14ac:dyDescent="0.25">
      <c r="CO937" t="s">
        <v>638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638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638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947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638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792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638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638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638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948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638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949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638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851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638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638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687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638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791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638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695</v>
      </c>
      <c r="DF949">
        <v>28110</v>
      </c>
      <c r="DG949">
        <v>0.1827</v>
      </c>
      <c r="DO949">
        <v>46</v>
      </c>
    </row>
    <row r="950" spans="93:119" x14ac:dyDescent="0.25">
      <c r="CO950" t="s">
        <v>638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950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638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638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807</v>
      </c>
      <c r="DF952">
        <v>22339</v>
      </c>
      <c r="DG952">
        <v>0.253</v>
      </c>
      <c r="DO952">
        <v>46</v>
      </c>
    </row>
    <row r="953" spans="93:119" x14ac:dyDescent="0.25">
      <c r="CO953" t="s">
        <v>638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847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638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638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694</v>
      </c>
      <c r="DF955">
        <v>24850</v>
      </c>
      <c r="DG955">
        <v>0.125</v>
      </c>
      <c r="DO955">
        <v>46</v>
      </c>
    </row>
    <row r="956" spans="93:119" x14ac:dyDescent="0.25">
      <c r="CO956" t="s">
        <v>638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809</v>
      </c>
      <c r="DF956">
        <v>30901</v>
      </c>
      <c r="DG956">
        <v>0.2185</v>
      </c>
      <c r="DO956">
        <v>46</v>
      </c>
    </row>
    <row r="957" spans="93:119" x14ac:dyDescent="0.25">
      <c r="CO957" t="s">
        <v>638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638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951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638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638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722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638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638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678</v>
      </c>
      <c r="DF962">
        <v>8699</v>
      </c>
      <c r="DG962">
        <v>0.1888</v>
      </c>
      <c r="DO962">
        <v>46</v>
      </c>
    </row>
    <row r="963" spans="93:120" x14ac:dyDescent="0.25">
      <c r="CO963" t="s">
        <v>638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701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638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638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906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638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952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638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638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859</v>
      </c>
      <c r="DF968">
        <v>28524</v>
      </c>
      <c r="DG968">
        <v>0.3</v>
      </c>
      <c r="DO968">
        <v>46</v>
      </c>
    </row>
    <row r="969" spans="93:120" x14ac:dyDescent="0.25">
      <c r="CO969" t="s">
        <v>638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715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638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704</v>
      </c>
      <c r="DF970">
        <v>17929</v>
      </c>
      <c r="DG970">
        <v>0.7</v>
      </c>
      <c r="DO970">
        <v>44</v>
      </c>
    </row>
    <row r="971" spans="93:120" x14ac:dyDescent="0.25">
      <c r="CO971" t="s">
        <v>638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638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720</v>
      </c>
      <c r="DF972">
        <v>22903</v>
      </c>
      <c r="DG972">
        <v>0.4</v>
      </c>
      <c r="DO972">
        <v>44</v>
      </c>
    </row>
    <row r="973" spans="93:120" x14ac:dyDescent="0.25">
      <c r="CO973" t="s">
        <v>638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678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638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638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953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638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825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638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730</v>
      </c>
      <c r="DF977">
        <v>39473</v>
      </c>
      <c r="DG977">
        <v>0.314</v>
      </c>
      <c r="DO977">
        <v>44</v>
      </c>
    </row>
    <row r="978" spans="93:119" x14ac:dyDescent="0.25">
      <c r="CO978" t="s">
        <v>638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902</v>
      </c>
      <c r="DF978">
        <v>32670</v>
      </c>
      <c r="DG978">
        <v>0.2586</v>
      </c>
      <c r="DO978">
        <v>42</v>
      </c>
    </row>
    <row r="979" spans="93:119" x14ac:dyDescent="0.25">
      <c r="CO979" t="s">
        <v>638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744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638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691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638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638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721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638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798</v>
      </c>
      <c r="DF983">
        <v>27099</v>
      </c>
      <c r="DG983">
        <v>0.1104</v>
      </c>
      <c r="DO983">
        <v>42</v>
      </c>
    </row>
    <row r="984" spans="93:119" x14ac:dyDescent="0.25">
      <c r="CO984" t="s">
        <v>638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743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638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743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638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638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954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638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693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638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678</v>
      </c>
      <c r="DF989">
        <v>23923</v>
      </c>
      <c r="DG989">
        <v>0.4138</v>
      </c>
      <c r="DO989">
        <v>40</v>
      </c>
    </row>
    <row r="990" spans="93:119" x14ac:dyDescent="0.25">
      <c r="CO990" t="s">
        <v>638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701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638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715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638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791</v>
      </c>
      <c r="DF992">
        <v>29221</v>
      </c>
      <c r="DG992">
        <v>0.1429</v>
      </c>
      <c r="DO992">
        <v>40</v>
      </c>
    </row>
    <row r="993" spans="93:119" x14ac:dyDescent="0.25">
      <c r="CO993" t="s">
        <v>638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749</v>
      </c>
      <c r="DF993">
        <v>7776</v>
      </c>
      <c r="DG993">
        <v>0.1085</v>
      </c>
      <c r="DO993">
        <v>40</v>
      </c>
    </row>
    <row r="994" spans="93:119" x14ac:dyDescent="0.25">
      <c r="CO994" t="s">
        <v>638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735</v>
      </c>
      <c r="DF994">
        <v>5339</v>
      </c>
      <c r="DG994">
        <v>0.48</v>
      </c>
      <c r="DO994">
        <v>40</v>
      </c>
    </row>
    <row r="995" spans="93:119" x14ac:dyDescent="0.25">
      <c r="CO995" t="s">
        <v>638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955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638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695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638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840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638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638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956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638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638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805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638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957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638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638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638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678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638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638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638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749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638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638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638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715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638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958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638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694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638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955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638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638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708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638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851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638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638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638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638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731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638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638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691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638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959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638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688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638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678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7">
    <cfRule type="containsText" dxfId="3" priority="4" operator="containsText" text="kenneth">
      <formula>NOT(ISERROR(SEARCH("kenneth",E3)))</formula>
    </cfRule>
  </conditionalFormatting>
  <conditionalFormatting sqref="R9:R58">
    <cfRule type="duplicateValues" dxfId="2" priority="75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CZ247"/>
  <sheetViews>
    <sheetView tabSelected="1" zoomScale="70" zoomScaleNormal="70" workbookViewId="0">
      <selection activeCell="F11" sqref="F11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17.42578125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2.42578125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  <col min="75" max="75" width="16.7109375" bestFit="1" customWidth="1"/>
    <col min="76" max="76" width="25" bestFit="1" customWidth="1"/>
    <col min="77" max="77" width="18.140625" bestFit="1" customWidth="1"/>
    <col min="78" max="78" width="27.28515625" bestFit="1" customWidth="1"/>
    <col min="79" max="79" width="17.42578125" bestFit="1" customWidth="1"/>
    <col min="80" max="80" width="32" bestFit="1" customWidth="1"/>
    <col min="81" max="81" width="20.140625" bestFit="1" customWidth="1"/>
    <col min="82" max="82" width="21" bestFit="1" customWidth="1"/>
    <col min="83" max="83" width="26" bestFit="1" customWidth="1"/>
    <col min="84" max="84" width="18.140625" bestFit="1" customWidth="1"/>
    <col min="85" max="85" width="43.5703125" bestFit="1" customWidth="1"/>
    <col min="86" max="86" width="30.140625" bestFit="1" customWidth="1"/>
    <col min="87" max="87" width="27.42578125" bestFit="1" customWidth="1"/>
    <col min="88" max="88" width="29.28515625" bestFit="1" customWidth="1"/>
    <col min="89" max="89" width="34.85546875" bestFit="1" customWidth="1"/>
    <col min="90" max="90" width="21.7109375" bestFit="1" customWidth="1"/>
    <col min="91" max="91" width="22" bestFit="1" customWidth="1"/>
    <col min="92" max="92" width="27.42578125" bestFit="1" customWidth="1"/>
    <col min="93" max="93" width="22.42578125" bestFit="1" customWidth="1"/>
    <col min="94" max="94" width="28.5703125" bestFit="1" customWidth="1"/>
    <col min="95" max="95" width="15.28515625" bestFit="1" customWidth="1"/>
    <col min="96" max="96" width="17.140625" bestFit="1" customWidth="1"/>
    <col min="97" max="98" width="22.85546875" bestFit="1" customWidth="1"/>
    <col min="99" max="99" width="21.42578125" bestFit="1" customWidth="1"/>
    <col min="100" max="100" width="24" bestFit="1" customWidth="1"/>
    <col min="101" max="101" width="24.5703125" bestFit="1" customWidth="1"/>
    <col min="102" max="102" width="25.7109375" bestFit="1" customWidth="1"/>
    <col min="103" max="103" width="19.5703125" bestFit="1" customWidth="1"/>
    <col min="104" max="104" width="23.5703125" bestFit="1" customWidth="1"/>
  </cols>
  <sheetData>
    <row r="1" spans="1:104" x14ac:dyDescent="0.25">
      <c r="H1"/>
      <c r="J1" s="55"/>
      <c r="K1" s="55"/>
      <c r="L1" s="55"/>
      <c r="N1" s="5"/>
      <c r="O1"/>
    </row>
    <row r="2" spans="1:104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04" ht="26.25" x14ac:dyDescent="0.4">
      <c r="A3" s="61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1" t="e" cm="1">
        <f t="array" ref="C3">_xlfn.XLOOKUP(1,(TablaMeta[CONCAT]=$M$3&amp;$N$3&amp;D1_MAYO_2026[[#This Row],[SUPER]])*(TablaMeta[SEGG]=D1_MAYO_2026[[#This Row],[SEGMENTO]]),TablaMeta[Meta_Asesor])</f>
        <v>#N/A</v>
      </c>
      <c r="D3" s="62"/>
      <c r="E3" s="62" t="str">
        <f>D1_MAYO_2026[[#This Row],[SUPER]]</f>
        <v>LICENCIA</v>
      </c>
      <c r="F3" s="61" t="s">
        <v>17</v>
      </c>
      <c r="G3" s="61"/>
      <c r="H3" s="61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144</v>
      </c>
      <c r="O3" s="33">
        <v>21</v>
      </c>
    </row>
    <row r="4" spans="1:104" x14ac:dyDescent="0.25">
      <c r="A4" s="61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1" t="e" cm="1">
        <f t="array" ref="C4">_xlfn.XLOOKUP(1,(TablaMeta[CONCAT]=$M$3&amp;$N$3&amp;D1_MAYO_2026[[#This Row],[SUPER]])*(TablaMeta[SEGG]=D1_MAYO_2026[[#This Row],[SEGMENTO]]),TablaMeta[Meta_Asesor])</f>
        <v>#N/A</v>
      </c>
      <c r="D4" s="62"/>
      <c r="E4" s="62" t="str">
        <f>D1_MAYO_2026[[#This Row],[SUPER]]</f>
        <v>VACACIONES</v>
      </c>
      <c r="F4" s="61" t="s">
        <v>29</v>
      </c>
      <c r="G4" s="61"/>
      <c r="H4" s="61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3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3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O4"/>
      <c r="S4" s="45"/>
    </row>
    <row r="5" spans="1:104" x14ac:dyDescent="0.25">
      <c r="A5" s="61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1" t="e" cm="1">
        <f t="array" ref="C5">_xlfn.XLOOKUP(1,(TablaMeta[CONCAT]=$M$3&amp;$N$3&amp;D1_MAYO_2026[[#This Row],[SUPER]])*(TablaMeta[SEGG]=D1_MAYO_2026[[#This Row],[SEGMENTO]]),TablaMeta[Meta_Asesor])</f>
        <v>#N/A</v>
      </c>
      <c r="D5" s="62"/>
      <c r="E5" s="62" t="str">
        <f>D1_MAYO_2026[[#This Row],[SUPER]]</f>
        <v>VACACIONES</v>
      </c>
      <c r="F5" s="61" t="s">
        <v>18</v>
      </c>
      <c r="G5" s="61"/>
      <c r="H5" s="61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3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3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O5"/>
      <c r="S5" s="45"/>
      <c r="BG5" s="45"/>
    </row>
    <row r="6" spans="1:104" x14ac:dyDescent="0.25">
      <c r="A6" s="65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1" t="e" cm="1">
        <f t="array" ref="C6">_xlfn.XLOOKUP(1,(TablaMeta[CONCAT]=$M$3&amp;$N$3&amp;D1_MAYO_2026[[#This Row],[SUPER]])*(TablaMeta[SEGG]=D1_MAYO_2026[[#This Row],[SEGMENTO]]),TablaMeta[Meta_Asesor])</f>
        <v>#N/A</v>
      </c>
      <c r="D6" s="62"/>
      <c r="E6" s="66" t="str">
        <f>D1_MAYO_2026[[#This Row],[SUPER]]</f>
        <v>VACACIONES</v>
      </c>
      <c r="F6" s="65" t="s">
        <v>48</v>
      </c>
      <c r="G6" s="72"/>
      <c r="H6" s="65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7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7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O6"/>
      <c r="S6" s="45"/>
    </row>
    <row r="7" spans="1:104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7" s="34" cm="1">
        <f t="array" ref="C7">_xlfn.XLOOKUP(1,(TablaMeta[CONCAT]=$M$3&amp;$N$3&amp;D1_MAYO_2026[[#This Row],[SUPER]])*(TablaMeta[SEGG]=D1_MAYO_2026[[#This Row],[SEGMENTO]]),TablaMeta[Meta_Asesor])</f>
        <v>40500</v>
      </c>
      <c r="D7" s="35">
        <f>IF(D1_MAYO_2026[[#This Row],[RECUPERO]]="VACACIONES","VACACIONES",IFERROR(D1_MAYO_2026[[#This Row],[RECUPERO]]/D1_MAYO_2026[[#This Row],[META]],""))</f>
        <v>0.72111111111111115</v>
      </c>
      <c r="E7" s="35" t="str">
        <f>D1_MAYO_2026[[#This Row],[SUPER]]</f>
        <v>KENNETH</v>
      </c>
      <c r="F7" s="34" t="s">
        <v>34</v>
      </c>
      <c r="G7" s="36">
        <v>29205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7" s="60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7" s="60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7" s="55"/>
      <c r="M7" s="1"/>
      <c r="N7" s="5"/>
      <c r="O7"/>
      <c r="BQ7" t="s">
        <v>626</v>
      </c>
      <c r="BR7" t="s">
        <v>141</v>
      </c>
      <c r="BS7" t="s">
        <v>142</v>
      </c>
      <c r="BT7" t="s">
        <v>143</v>
      </c>
      <c r="BU7" t="s">
        <v>144</v>
      </c>
      <c r="BW7" t="s">
        <v>637</v>
      </c>
      <c r="BX7" s="83"/>
      <c r="BY7" s="83"/>
      <c r="BZ7" s="83"/>
      <c r="CA7" s="83"/>
      <c r="CB7" s="83"/>
      <c r="CC7" s="83" t="s">
        <v>671</v>
      </c>
      <c r="CD7" s="83" t="s">
        <v>669</v>
      </c>
      <c r="CE7" s="83" t="s">
        <v>671</v>
      </c>
      <c r="CF7" s="83" t="s">
        <v>671</v>
      </c>
      <c r="CG7" s="83" t="s">
        <v>671</v>
      </c>
      <c r="CI7" s="83"/>
      <c r="CJ7" s="83" t="s">
        <v>667</v>
      </c>
      <c r="CK7" s="83" t="s">
        <v>667</v>
      </c>
      <c r="CL7" s="83" t="s">
        <v>667</v>
      </c>
      <c r="CM7" s="83" t="s">
        <v>667</v>
      </c>
      <c r="CN7" s="83" t="s">
        <v>667</v>
      </c>
      <c r="CO7" s="83" t="s">
        <v>669</v>
      </c>
      <c r="CP7" s="83" t="s">
        <v>668</v>
      </c>
      <c r="CQ7" s="83" t="s">
        <v>669</v>
      </c>
      <c r="CR7" s="83" t="s">
        <v>670</v>
      </c>
      <c r="CS7" s="83" t="s">
        <v>668</v>
      </c>
      <c r="CT7" s="83" t="s">
        <v>670</v>
      </c>
      <c r="CU7" s="83" t="s">
        <v>1</v>
      </c>
      <c r="CV7" s="83" t="s">
        <v>669</v>
      </c>
      <c r="CW7" s="83" t="s">
        <v>669</v>
      </c>
      <c r="CY7" s="83"/>
      <c r="CZ7" s="83"/>
    </row>
    <row r="8" spans="1:104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8" s="34" cm="1">
        <f t="array" ref="C8">_xlfn.XLOOKUP(1,(TablaMeta[CONCAT]=$M$3&amp;$N$3&amp;D1_MAYO_2026[[#This Row],[SUPER]])*(TablaMeta[SEGG]=D1_MAYO_2026[[#This Row],[SEGMENTO]]),TablaMeta[Meta_Asesor])</f>
        <v>40500</v>
      </c>
      <c r="D8" s="35">
        <f>IF(D1_MAYO_2026[[#This Row],[RECUPERO]]="VACACIONES","VACACIONES",IFERROR(D1_MAYO_2026[[#This Row],[RECUPERO]]/D1_MAYO_2026[[#This Row],[META]],""))</f>
        <v>0.64395061728395064</v>
      </c>
      <c r="E8" s="35" t="str">
        <f>D1_MAYO_2026[[#This Row],[SUPER]]</f>
        <v>KENNETH</v>
      </c>
      <c r="F8" s="34" t="s">
        <v>97</v>
      </c>
      <c r="G8" s="36">
        <v>26080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8" s="60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8" s="60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8" s="55"/>
      <c r="M8" s="38" t="s">
        <v>87</v>
      </c>
      <c r="N8" s="15" t="s">
        <v>1137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3" t="s">
        <v>627</v>
      </c>
      <c r="BR8" s="73" t="s">
        <v>533</v>
      </c>
      <c r="BS8" s="73" t="s">
        <v>503</v>
      </c>
      <c r="BT8" s="73" t="s">
        <v>525</v>
      </c>
      <c r="BU8" s="73" t="s">
        <v>529</v>
      </c>
      <c r="BW8" t="s">
        <v>641</v>
      </c>
      <c r="BX8" t="s">
        <v>642</v>
      </c>
      <c r="BY8" t="s">
        <v>643</v>
      </c>
      <c r="BZ8" t="s">
        <v>644</v>
      </c>
      <c r="CA8" t="s">
        <v>645</v>
      </c>
      <c r="CB8" t="s">
        <v>672</v>
      </c>
      <c r="CC8" t="s">
        <v>646</v>
      </c>
      <c r="CD8" t="s">
        <v>647</v>
      </c>
      <c r="CE8" t="s">
        <v>648</v>
      </c>
      <c r="CF8" t="s">
        <v>649</v>
      </c>
      <c r="CG8" t="s">
        <v>650</v>
      </c>
      <c r="CH8" t="s">
        <v>651</v>
      </c>
      <c r="CI8" t="s">
        <v>652</v>
      </c>
      <c r="CJ8" t="s">
        <v>653</v>
      </c>
      <c r="CK8" t="s">
        <v>654</v>
      </c>
      <c r="CL8" t="s">
        <v>655</v>
      </c>
      <c r="CM8" t="s">
        <v>656</v>
      </c>
      <c r="CN8" t="s">
        <v>657</v>
      </c>
      <c r="CO8" t="s">
        <v>658</v>
      </c>
      <c r="CP8" t="s">
        <v>659</v>
      </c>
      <c r="CQ8" t="s">
        <v>660</v>
      </c>
      <c r="CR8" t="s">
        <v>673</v>
      </c>
      <c r="CS8" t="s">
        <v>661</v>
      </c>
      <c r="CT8" t="s">
        <v>662</v>
      </c>
      <c r="CU8" t="s">
        <v>664</v>
      </c>
      <c r="CV8" t="s">
        <v>665</v>
      </c>
      <c r="CW8" t="s">
        <v>666</v>
      </c>
      <c r="CX8" t="s">
        <v>663</v>
      </c>
    </row>
    <row r="9" spans="1:104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9" s="34" cm="1">
        <f t="array" ref="C9">_xlfn.XLOOKUP(1,(TablaMeta[CONCAT]=$M$3&amp;$N$3&amp;D1_MAYO_2026[[#This Row],[SUPER]])*(TablaMeta[SEGG]=D1_MAYO_2026[[#This Row],[SEGMENTO]]),TablaMeta[Meta_Asesor])</f>
        <v>40500</v>
      </c>
      <c r="D9" s="35">
        <f>IF(D1_MAYO_2026[[#This Row],[RECUPERO]]="VACACIONES","VACACIONES",IFERROR(D1_MAYO_2026[[#This Row],[RECUPERO]]/D1_MAYO_2026[[#This Row],[META]],""))</f>
        <v>0.54320987654320985</v>
      </c>
      <c r="E9" s="35" t="str">
        <f>D1_MAYO_2026[[#This Row],[SUPER]]</f>
        <v>KENNETH</v>
      </c>
      <c r="F9" s="34" t="s">
        <v>19</v>
      </c>
      <c r="G9" s="36">
        <v>22000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9" s="60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9" s="60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5"/>
      <c r="M9" s="5">
        <f>DATA_MAYO_2026[[#This Row],[RECUPERO]]/DATA_MAYO_2026[[#This Row],[META]]</f>
        <v>0.35876543209876544</v>
      </c>
      <c r="N9" s="5">
        <f>6-ROUNDUP(_xlfn.RANK.EQ(DATA_MAYO_2026[[#This Row],[AL_AC]],DATA_MAYO_2026[AL_AC],0)/(COUNTA(DATA_MAYO_2026[AL_AC])/5),0)</f>
        <v>4</v>
      </c>
      <c r="O9" s="54" t="str">
        <f>IFERROR(VLOOKUP(DATA_MAYO_2026[[#This Row],[ASER_]],$B:$G,4,0),"")</f>
        <v>KENNETH</v>
      </c>
      <c r="P9" s="6">
        <f>VLOOKUP(DATA_MAYO_2026[[#This Row],[ASER_]],D1_MAYO_2026[[ASESOR_CRR]:[RECUPERO]],6,0)</f>
        <v>14530</v>
      </c>
      <c r="Q9" s="6">
        <f>VLOOKUP(DATA_MAYO_2026[[#This Row],[ASER_]],D1_MAYO_2026[[ASESOR_CRR]:[META]],2,0)</f>
        <v>40500</v>
      </c>
      <c r="R9" t="s">
        <v>31</v>
      </c>
      <c r="S9">
        <v>1000</v>
      </c>
      <c r="T9">
        <v>80</v>
      </c>
      <c r="U9">
        <v>0</v>
      </c>
      <c r="V9">
        <v>9000</v>
      </c>
      <c r="W9">
        <v>0</v>
      </c>
      <c r="X9">
        <v>1000</v>
      </c>
      <c r="Y9">
        <v>0</v>
      </c>
      <c r="Z9">
        <v>0</v>
      </c>
      <c r="AA9">
        <v>0</v>
      </c>
      <c r="AB9">
        <v>3450</v>
      </c>
      <c r="AN9" s="54"/>
      <c r="AP9" s="10">
        <f>SUMIFS(TablaMeta[Meta_Equipo],TablaMeta[CONCAT],$M$3&amp;$N$3&amp;DITE_MAYO_2026[[#This Row],[SUPER]])</f>
        <v>554897</v>
      </c>
      <c r="AQ9" s="10">
        <f>MAX(DITE_MAYO_2026[[#This Row],[SUPER]:[CARTERA]])</f>
        <v>161431</v>
      </c>
      <c r="AR9" s="16">
        <f>IFERROR(DITE_MAYO_2026[[#This Row],[RECUPERO SUPERVISOR]]/DITE_MAYO_2026[[#This Row],[META SUPER]],"")</f>
        <v>0.29092065734721939</v>
      </c>
      <c r="AS9" s="10" t="s">
        <v>3</v>
      </c>
      <c r="AT9" s="46">
        <v>9665</v>
      </c>
      <c r="AU9" s="46">
        <v>51987</v>
      </c>
      <c r="AV9" s="46">
        <v>62160</v>
      </c>
      <c r="AW9" s="46">
        <v>70560</v>
      </c>
      <c r="AX9" s="46">
        <v>82770</v>
      </c>
      <c r="AY9" s="46">
        <v>98370</v>
      </c>
      <c r="AZ9" s="46">
        <v>118370</v>
      </c>
      <c r="BA9" s="46">
        <v>124650</v>
      </c>
      <c r="BB9" s="46">
        <v>136637</v>
      </c>
      <c r="BC9" s="46">
        <v>161431</v>
      </c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  <c r="BW9" s="45" t="s">
        <v>638</v>
      </c>
      <c r="BX9" s="45" t="s">
        <v>125</v>
      </c>
      <c r="BY9" s="45" t="s">
        <v>109</v>
      </c>
      <c r="BZ9" s="45">
        <v>46174</v>
      </c>
      <c r="CA9" s="45">
        <v>1</v>
      </c>
      <c r="CB9" s="45">
        <v>1</v>
      </c>
      <c r="CC9" s="45"/>
      <c r="CD9" s="45">
        <v>1</v>
      </c>
      <c r="CE9" s="45"/>
      <c r="CF9" s="45">
        <v>3.7037037037037035E-4</v>
      </c>
      <c r="CG9" s="45">
        <v>3.7037037037037035E-4</v>
      </c>
      <c r="CH9">
        <v>0.25026620370370373</v>
      </c>
      <c r="CI9">
        <v>7.5474537037037034E-2</v>
      </c>
      <c r="CJ9">
        <v>80</v>
      </c>
      <c r="CK9">
        <v>110</v>
      </c>
      <c r="CL9">
        <v>26</v>
      </c>
      <c r="CM9">
        <v>1.423076923</v>
      </c>
      <c r="CN9">
        <v>24031</v>
      </c>
      <c r="CO9">
        <v>0.32500000000000001</v>
      </c>
      <c r="CP9">
        <v>6</v>
      </c>
      <c r="CQ9">
        <v>0.23080000000000001</v>
      </c>
      <c r="CR9">
        <v>3052</v>
      </c>
      <c r="CS9">
        <v>509</v>
      </c>
      <c r="CW9">
        <v>84</v>
      </c>
    </row>
    <row r="10" spans="1:104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10" s="34" cm="1">
        <f t="array" ref="C10">_xlfn.XLOOKUP(1,(TablaMeta[CONCAT]=$M$3&amp;$N$3&amp;D1_MAYO_2026[[#This Row],[SUPER]])*(TablaMeta[SEGG]=D1_MAYO_2026[[#This Row],[SEGMENTO]]),TablaMeta[Meta_Asesor])</f>
        <v>40500</v>
      </c>
      <c r="D10" s="35">
        <f>IF(D1_MAYO_2026[[#This Row],[RECUPERO]]="VACACIONES","VACACIONES",IFERROR(D1_MAYO_2026[[#This Row],[RECUPERO]]/D1_MAYO_2026[[#This Row],[META]],""))</f>
        <v>0.35876543209876544</v>
      </c>
      <c r="E10" s="35" t="str">
        <f>D1_MAYO_2026[[#This Row],[SUPER]]</f>
        <v>KENNETH</v>
      </c>
      <c r="F10" t="s">
        <v>31</v>
      </c>
      <c r="G10" s="3">
        <v>14530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0" s="55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0" s="55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5"/>
      <c r="M10" s="5">
        <f>DATA_MAYO_2026[[#This Row],[RECUPERO]]/DATA_MAYO_2026[[#This Row],[META]]</f>
        <v>9.3333333333333338E-2</v>
      </c>
      <c r="N10" s="5">
        <f>6-ROUNDUP(_xlfn.RANK.EQ(DATA_MAYO_2026[[#This Row],[AL_AC]],DATA_MAYO_2026[AL_AC],0)/(COUNTA(DATA_MAYO_2026[AL_AC])/5),0)</f>
        <v>1</v>
      </c>
      <c r="O10" s="54" t="str">
        <f>IFERROR(VLOOKUP(DATA_MAYO_2026[[#This Row],[ASER_]],$B:$G,4,0),"")</f>
        <v>KENNETH</v>
      </c>
      <c r="P10" s="6">
        <f>VLOOKUP(DATA_MAYO_2026[[#This Row],[ASER_]],D1_MAYO_2026[[ASESOR_CRR]:[RECUPERO]],6,0)</f>
        <v>3780</v>
      </c>
      <c r="Q10" s="6">
        <f>VLOOKUP(DATA_MAYO_2026[[#This Row],[ASER_]],D1_MAYO_2026[[ASESOR_CRR]:[META]],2,0)</f>
        <v>40500</v>
      </c>
      <c r="R10" t="s">
        <v>38</v>
      </c>
      <c r="S10">
        <v>0</v>
      </c>
      <c r="T10">
        <v>0</v>
      </c>
      <c r="U10">
        <v>0</v>
      </c>
      <c r="V10">
        <v>580</v>
      </c>
      <c r="W10">
        <v>100</v>
      </c>
      <c r="X10">
        <v>1600</v>
      </c>
      <c r="Y10">
        <v>1500</v>
      </c>
      <c r="Z10">
        <v>0</v>
      </c>
      <c r="AA10">
        <v>0</v>
      </c>
      <c r="AB10">
        <v>0</v>
      </c>
      <c r="AN10" s="54"/>
      <c r="AP10" s="11">
        <f>SUMIFS(TablaMeta[Meta_Equipo],TablaMeta[CONCAT],$M$3&amp;$N$3&amp;DITE_MAYO_2026[[#This Row],[SUPER]])</f>
        <v>320861</v>
      </c>
      <c r="AQ10" s="11">
        <f>MAX(DITE_MAYO_2026[[#This Row],[SUPER]:[CARTERA]])</f>
        <v>126245</v>
      </c>
      <c r="AR10" s="17">
        <f>IFERROR(DITE_MAYO_2026[[#This Row],[RECUPERO SUPERVISOR]]/DITE_MAYO_2026[[#This Row],[META SUPER]],"")</f>
        <v>0.39345697981368877</v>
      </c>
      <c r="AS10" s="11" t="s">
        <v>6</v>
      </c>
      <c r="AT10" s="46">
        <v>4425</v>
      </c>
      <c r="AU10" s="46">
        <v>26245</v>
      </c>
      <c r="AV10" s="46">
        <v>31740</v>
      </c>
      <c r="AW10" s="46">
        <v>47020</v>
      </c>
      <c r="AX10" s="46">
        <v>60150</v>
      </c>
      <c r="AY10" s="46">
        <v>89750</v>
      </c>
      <c r="AZ10" s="46">
        <v>93700</v>
      </c>
      <c r="BA10" s="46">
        <v>97595</v>
      </c>
      <c r="BB10" s="46">
        <v>100295</v>
      </c>
      <c r="BC10" s="46">
        <v>126245</v>
      </c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  <c r="BW10" s="45" t="s">
        <v>638</v>
      </c>
      <c r="BX10" s="45" t="s">
        <v>125</v>
      </c>
      <c r="BY10" s="45" t="s">
        <v>109</v>
      </c>
      <c r="BZ10" s="45">
        <v>46175</v>
      </c>
      <c r="CA10" s="45">
        <v>1</v>
      </c>
      <c r="CB10" s="45">
        <v>1</v>
      </c>
      <c r="CC10" s="45"/>
      <c r="CD10" s="45">
        <v>1</v>
      </c>
      <c r="CE10" s="45"/>
      <c r="CF10" s="45">
        <v>0</v>
      </c>
      <c r="CG10" s="45">
        <v>0</v>
      </c>
      <c r="CH10">
        <v>0.22430555555555556</v>
      </c>
      <c r="CI10">
        <v>8.637731481481481E-2</v>
      </c>
      <c r="CJ10">
        <v>87</v>
      </c>
      <c r="CK10">
        <v>171</v>
      </c>
      <c r="CL10">
        <v>19</v>
      </c>
      <c r="CM10">
        <v>1.5263157890000001</v>
      </c>
      <c r="CN10">
        <v>24458</v>
      </c>
      <c r="CO10">
        <v>0.21840000000000001</v>
      </c>
      <c r="CW10">
        <v>84</v>
      </c>
    </row>
    <row r="11" spans="1:104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11" s="34" cm="1">
        <f t="array" ref="C11">_xlfn.XLOOKUP(1,(TablaMeta[CONCAT]=$M$3&amp;$N$3&amp;D1_MAYO_2026[[#This Row],[SUPER]])*(TablaMeta[SEGG]=D1_MAYO_2026[[#This Row],[SEGMENTO]]),TablaMeta[Meta_Asesor])</f>
        <v>40500</v>
      </c>
      <c r="D11" s="35">
        <f>IF(D1_MAYO_2026[[#This Row],[RECUPERO]]="VACACIONES","VACACIONES",IFERROR(D1_MAYO_2026[[#This Row],[RECUPERO]]/D1_MAYO_2026[[#This Row],[META]],""))</f>
        <v>0.32098765432098764</v>
      </c>
      <c r="E11" s="35" t="str">
        <f>D1_MAYO_2026[[#This Row],[SUPER]]</f>
        <v>KENNETH</v>
      </c>
      <c r="F11" t="s">
        <v>11</v>
      </c>
      <c r="G11" s="3">
        <v>13000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1" s="55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1" s="55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5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5"/>
      <c r="M11" s="5">
        <f>DATA_MAYO_2026[[#This Row],[RECUPERO]]/DATA_MAYO_2026[[#This Row],[META]]</f>
        <v>0.2382716049382716</v>
      </c>
      <c r="N11" s="5">
        <f>6-ROUNDUP(_xlfn.RANK.EQ(DATA_MAYO_2026[[#This Row],[AL_AC]],DATA_MAYO_2026[AL_AC],0)/(COUNTA(DATA_MAYO_2026[AL_AC])/5),0)</f>
        <v>3</v>
      </c>
      <c r="O11" s="54" t="str">
        <f>IFERROR(VLOOKUP(DATA_MAYO_2026[[#This Row],[ASER_]],$B:$G,4,0),"")</f>
        <v>KENNETH</v>
      </c>
      <c r="P11" s="6">
        <f>VLOOKUP(DATA_MAYO_2026[[#This Row],[ASER_]],D1_MAYO_2026[[ASESOR_CRR]:[RECUPERO]],6,0)</f>
        <v>9650</v>
      </c>
      <c r="Q11" s="6">
        <f>VLOOKUP(DATA_MAYO_2026[[#This Row],[ASER_]],D1_MAYO_2026[[ASESOR_CRR]:[META]],2,0)</f>
        <v>40500</v>
      </c>
      <c r="R11" t="s">
        <v>35</v>
      </c>
      <c r="S11">
        <v>700</v>
      </c>
      <c r="T11">
        <v>2240</v>
      </c>
      <c r="U11">
        <v>0</v>
      </c>
      <c r="V11">
        <v>3000</v>
      </c>
      <c r="W11">
        <v>0</v>
      </c>
      <c r="X11">
        <v>800</v>
      </c>
      <c r="Y11">
        <v>1160</v>
      </c>
      <c r="Z11">
        <v>300</v>
      </c>
      <c r="AA11">
        <v>1000</v>
      </c>
      <c r="AB11">
        <v>450</v>
      </c>
      <c r="AN11" s="54"/>
      <c r="AP11" s="10">
        <f>SUMIFS(TablaMeta[Meta_Equipo],TablaMeta[CONCAT],$M$3&amp;$N$3&amp;DITE_MAYO_2026[[#This Row],[SUPER]])</f>
        <v>537194</v>
      </c>
      <c r="AQ11" s="10">
        <f>MAX(DITE_MAYO_2026[[#This Row],[SUPER]:[CARTERA]])</f>
        <v>74876</v>
      </c>
      <c r="AR11" s="16">
        <f>IFERROR(DITE_MAYO_2026[[#This Row],[RECUPERO SUPERVISOR]]/DITE_MAYO_2026[[#This Row],[META SUPER]],"")</f>
        <v>0.13938353741851175</v>
      </c>
      <c r="AS11" s="10" t="s">
        <v>2</v>
      </c>
      <c r="AT11" s="46">
        <v>5000</v>
      </c>
      <c r="AU11" s="46">
        <v>19034</v>
      </c>
      <c r="AV11" s="46">
        <v>31288</v>
      </c>
      <c r="AW11" s="46">
        <v>41953</v>
      </c>
      <c r="AX11" s="46">
        <v>49298</v>
      </c>
      <c r="AY11" s="46">
        <v>54568</v>
      </c>
      <c r="AZ11" s="46">
        <v>56568</v>
      </c>
      <c r="BA11" s="46">
        <v>68568</v>
      </c>
      <c r="BB11" s="46">
        <v>70068</v>
      </c>
      <c r="BC11" s="46">
        <v>74876</v>
      </c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  <c r="BW11" s="45" t="s">
        <v>638</v>
      </c>
      <c r="BX11" s="45" t="s">
        <v>125</v>
      </c>
      <c r="BY11" s="45" t="s">
        <v>109</v>
      </c>
      <c r="BZ11" s="45">
        <v>46176</v>
      </c>
      <c r="CA11" s="45">
        <v>1</v>
      </c>
      <c r="CB11" s="45">
        <v>1</v>
      </c>
      <c r="CC11" s="45"/>
      <c r="CD11" s="45">
        <v>1</v>
      </c>
      <c r="CE11" s="45"/>
      <c r="CF11" s="45">
        <v>7.5231481481481482E-4</v>
      </c>
      <c r="CG11" s="45">
        <v>7.5231481481481482E-4</v>
      </c>
      <c r="CH11">
        <v>0.28899305555555554</v>
      </c>
      <c r="CI11">
        <v>9.6226851851851855E-2</v>
      </c>
      <c r="CJ11">
        <v>133</v>
      </c>
      <c r="CK11">
        <v>215</v>
      </c>
      <c r="CL11">
        <v>25</v>
      </c>
      <c r="CM11">
        <v>1.76</v>
      </c>
      <c r="CN11">
        <v>17225</v>
      </c>
      <c r="CO11">
        <v>0.188</v>
      </c>
      <c r="CW11">
        <v>68</v>
      </c>
    </row>
    <row r="12" spans="1:104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12" s="34" cm="1">
        <f t="array" ref="C12">_xlfn.XLOOKUP(1,(TablaMeta[CONCAT]=$M$3&amp;$N$3&amp;D1_MAYO_2026[[#This Row],[SUPER]])*(TablaMeta[SEGG]=D1_MAYO_2026[[#This Row],[SEGMENTO]]),TablaMeta[Meta_Asesor])</f>
        <v>40500</v>
      </c>
      <c r="D12" s="35">
        <f>IF(D1_MAYO_2026[[#This Row],[RECUPERO]]="VACACIONES","VACACIONES",IFERROR(D1_MAYO_2026[[#This Row],[RECUPERO]]/D1_MAYO_2026[[#This Row],[META]],""))</f>
        <v>0.2382716049382716</v>
      </c>
      <c r="E12" s="35" t="str">
        <f>D1_MAYO_2026[[#This Row],[SUPER]]</f>
        <v>KENNETH</v>
      </c>
      <c r="F12" t="s">
        <v>35</v>
      </c>
      <c r="G12" s="3">
        <v>9650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12" s="55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2" s="55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5"/>
      <c r="M12" s="5">
        <f>DATA_MAYO_2026[[#This Row],[RECUPERO]]/DATA_MAYO_2026[[#This Row],[META]]</f>
        <v>0.64395061728395064</v>
      </c>
      <c r="N12" s="5">
        <f>6-ROUNDUP(_xlfn.RANK.EQ(DATA_MAYO_2026[[#This Row],[AL_AC]],DATA_MAYO_2026[AL_AC],0)/(COUNTA(DATA_MAYO_2026[AL_AC])/5),0)</f>
        <v>5</v>
      </c>
      <c r="O12" s="54" t="str">
        <f>IFERROR(VLOOKUP(DATA_MAYO_2026[[#This Row],[ASER_]],$B:$G,4,0),"")</f>
        <v>KENNETH</v>
      </c>
      <c r="P12" s="6">
        <f>VLOOKUP(DATA_MAYO_2026[[#This Row],[ASER_]],D1_MAYO_2026[[ASESOR_CRR]:[RECUPERO]],6,0)</f>
        <v>26080</v>
      </c>
      <c r="Q12" s="6">
        <f>VLOOKUP(DATA_MAYO_2026[[#This Row],[ASER_]],D1_MAYO_2026[[ASESOR_CRR]:[META]],2,0)</f>
        <v>40500</v>
      </c>
      <c r="R12" t="s">
        <v>97</v>
      </c>
      <c r="S12">
        <v>2725</v>
      </c>
      <c r="T12">
        <v>5000</v>
      </c>
      <c r="U12">
        <v>4285</v>
      </c>
      <c r="V12">
        <v>0</v>
      </c>
      <c r="W12">
        <v>480</v>
      </c>
      <c r="X12">
        <v>0</v>
      </c>
      <c r="Y12">
        <v>890</v>
      </c>
      <c r="Z12">
        <v>2800</v>
      </c>
      <c r="AA12">
        <v>900</v>
      </c>
      <c r="AB12">
        <v>9000</v>
      </c>
      <c r="AN12" s="54"/>
      <c r="AP12" s="11">
        <f>SUMIFS(TablaMeta[Meta_Equipo],TablaMeta[CONCAT],$M$3&amp;$N$3&amp;DITE_MAYO_2026[[#This Row],[SUPER]])</f>
        <v>292300</v>
      </c>
      <c r="AQ12" s="11">
        <f>MAX(DITE_MAYO_2026[[#This Row],[SUPER]:[CARTERA]])</f>
        <v>84143</v>
      </c>
      <c r="AR12" s="17">
        <f>IFERROR(DITE_MAYO_2026[[#This Row],[RECUPERO SUPERVISOR]]/DITE_MAYO_2026[[#This Row],[META SUPER]],"")</f>
        <v>0.28786520697913104</v>
      </c>
      <c r="AS12" s="11" t="s">
        <v>125</v>
      </c>
      <c r="AT12" s="46">
        <v>2000</v>
      </c>
      <c r="AU12" s="46">
        <v>3100</v>
      </c>
      <c r="AV12" s="46">
        <v>11978</v>
      </c>
      <c r="AW12" s="46">
        <v>22667</v>
      </c>
      <c r="AX12" s="46">
        <v>37367</v>
      </c>
      <c r="AY12" s="46">
        <v>57827</v>
      </c>
      <c r="AZ12" s="46">
        <v>64827</v>
      </c>
      <c r="BA12" s="46">
        <v>69487</v>
      </c>
      <c r="BB12" s="46">
        <v>74943</v>
      </c>
      <c r="BC12" s="46">
        <v>84143</v>
      </c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  <c r="BW12" s="45" t="s">
        <v>638</v>
      </c>
      <c r="BX12" s="45" t="s">
        <v>125</v>
      </c>
      <c r="BY12" s="45" t="s">
        <v>41</v>
      </c>
      <c r="BZ12" s="45">
        <v>46174</v>
      </c>
      <c r="CA12" s="45">
        <v>1</v>
      </c>
      <c r="CB12" s="45">
        <v>1</v>
      </c>
      <c r="CC12" s="45"/>
      <c r="CD12" s="45">
        <v>1</v>
      </c>
      <c r="CE12" s="45"/>
      <c r="CF12" s="45">
        <v>4.1666666666666669E-4</v>
      </c>
      <c r="CG12" s="45">
        <v>4.1666666666666669E-4</v>
      </c>
      <c r="CH12">
        <v>0.17571759259259259</v>
      </c>
      <c r="CI12">
        <v>0.14400462962962962</v>
      </c>
      <c r="CJ12">
        <v>67</v>
      </c>
      <c r="CK12">
        <v>97</v>
      </c>
      <c r="CL12">
        <v>19</v>
      </c>
      <c r="CM12">
        <v>1.5263157890000001</v>
      </c>
      <c r="CN12">
        <v>17527</v>
      </c>
      <c r="CO12">
        <v>0.28360000000000002</v>
      </c>
      <c r="CP12">
        <v>1</v>
      </c>
      <c r="CQ12">
        <v>5.2600000000000001E-2</v>
      </c>
      <c r="CR12">
        <v>6035</v>
      </c>
      <c r="CS12">
        <v>6035</v>
      </c>
      <c r="CW12">
        <v>70</v>
      </c>
    </row>
    <row r="13" spans="1:104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13" s="34" cm="1">
        <f t="array" ref="C13">_xlfn.XLOOKUP(1,(TablaMeta[CONCAT]=$M$3&amp;$N$3&amp;D1_MAYO_2026[[#This Row],[SUPER]])*(TablaMeta[SEGG]=D1_MAYO_2026[[#This Row],[SEGMENTO]]),TablaMeta[Meta_Asesor])</f>
        <v>40500</v>
      </c>
      <c r="D13" s="35">
        <f>IF(D1_MAYO_2026[[#This Row],[RECUPERO]]="VACACIONES","VACACIONES",IFERROR(D1_MAYO_2026[[#This Row],[RECUPERO]]/D1_MAYO_2026[[#This Row],[META]],""))</f>
        <v>0.19753086419753085</v>
      </c>
      <c r="E13" s="35" t="str">
        <f>D1_MAYO_2026[[#This Row],[SUPER]]</f>
        <v>KENNETH</v>
      </c>
      <c r="F13" t="s">
        <v>105</v>
      </c>
      <c r="G13" s="3">
        <v>8000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3" s="55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3" s="55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5"/>
      <c r="M13" s="5">
        <f>DATA_MAYO_2026[[#This Row],[RECUPERO]]/DATA_MAYO_2026[[#This Row],[META]]</f>
        <v>0.19753086419753085</v>
      </c>
      <c r="N13" s="5">
        <f>6-ROUNDUP(_xlfn.RANK.EQ(DATA_MAYO_2026[[#This Row],[AL_AC]],DATA_MAYO_2026[AL_AC],0)/(COUNTA(DATA_MAYO_2026[AL_AC])/5),0)</f>
        <v>2</v>
      </c>
      <c r="O13" s="54" t="str">
        <f>IFERROR(VLOOKUP(DATA_MAYO_2026[[#This Row],[ASER_]],$B:$G,4,0),"")</f>
        <v>KENNETH</v>
      </c>
      <c r="P13" s="6">
        <f>VLOOKUP(DATA_MAYO_2026[[#This Row],[ASER_]],D1_MAYO_2026[[ASESOR_CRR]:[RECUPERO]],6,0)</f>
        <v>8000</v>
      </c>
      <c r="Q13" s="6">
        <f>VLOOKUP(DATA_MAYO_2026[[#This Row],[ASER_]],D1_MAYO_2026[[ASESOR_CRR]:[META]],2,0)</f>
        <v>40500</v>
      </c>
      <c r="R13" t="s">
        <v>105</v>
      </c>
      <c r="S13" s="47">
        <v>0</v>
      </c>
      <c r="T13">
        <v>4000</v>
      </c>
      <c r="U13">
        <v>0</v>
      </c>
      <c r="V13">
        <v>0</v>
      </c>
      <c r="W13">
        <v>3500</v>
      </c>
      <c r="X13">
        <v>500</v>
      </c>
      <c r="Y13">
        <v>0</v>
      </c>
      <c r="Z13">
        <v>0</v>
      </c>
      <c r="AA13">
        <v>0</v>
      </c>
      <c r="AB13">
        <v>0</v>
      </c>
      <c r="AN13" s="54"/>
      <c r="AP13" s="10">
        <f>SUMIFS(TablaMeta[Meta_Equipo],TablaMeta[CONCAT],$M$3&amp;$N$3&amp;DITE_MAYO_2026[[#This Row],[SUPER]])</f>
        <v>143766</v>
      </c>
      <c r="AQ13" s="10">
        <f>MAX(DITE_MAYO_2026[[#This Row],[SUPER]:[CARTERA]])</f>
        <v>35932</v>
      </c>
      <c r="AR13" s="16">
        <f>IFERROR(DITE_MAYO_2026[[#This Row],[RECUPERO SUPERVISOR]]/DITE_MAYO_2026[[#This Row],[META SUPER]],"")</f>
        <v>0.24993392039842521</v>
      </c>
      <c r="AS13" s="10" t="s">
        <v>7</v>
      </c>
      <c r="AT13" s="46">
        <v>1620</v>
      </c>
      <c r="AU13" s="46">
        <v>3473</v>
      </c>
      <c r="AV13" s="45">
        <v>5833</v>
      </c>
      <c r="AW13" s="46">
        <v>10538</v>
      </c>
      <c r="AX13" s="46">
        <v>11350</v>
      </c>
      <c r="AY13" s="46">
        <v>13356</v>
      </c>
      <c r="AZ13" s="46">
        <v>20516</v>
      </c>
      <c r="BA13" s="45">
        <v>25226</v>
      </c>
      <c r="BB13" s="46">
        <v>27116</v>
      </c>
      <c r="BC13" s="46">
        <v>35932</v>
      </c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  <c r="BW13" s="45" t="s">
        <v>638</v>
      </c>
      <c r="BX13" s="45" t="s">
        <v>125</v>
      </c>
      <c r="BY13" s="45" t="s">
        <v>41</v>
      </c>
      <c r="BZ13" s="45">
        <v>46175</v>
      </c>
      <c r="CA13" s="45">
        <v>1</v>
      </c>
      <c r="CB13" s="45">
        <v>1</v>
      </c>
      <c r="CC13" s="45"/>
      <c r="CD13" s="45">
        <v>1</v>
      </c>
      <c r="CE13" s="45"/>
      <c r="CF13" s="45">
        <v>2.4305555555555555E-4</v>
      </c>
      <c r="CG13" s="45">
        <v>2.4305555555555555E-4</v>
      </c>
      <c r="CH13">
        <v>0.20096064814814815</v>
      </c>
      <c r="CI13">
        <v>8.2268518518518519E-2</v>
      </c>
      <c r="CJ13">
        <v>70</v>
      </c>
      <c r="CK13">
        <v>153</v>
      </c>
      <c r="CL13">
        <v>18</v>
      </c>
      <c r="CM13">
        <v>1.8333333329999999</v>
      </c>
      <c r="CN13">
        <v>23749</v>
      </c>
      <c r="CO13">
        <v>0.2571</v>
      </c>
      <c r="CW13">
        <v>84</v>
      </c>
    </row>
    <row r="14" spans="1:104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14" s="34" cm="1">
        <f t="array" ref="C14">_xlfn.XLOOKUP(1,(TablaMeta[CONCAT]=$M$3&amp;$N$3&amp;D1_MAYO_2026[[#This Row],[SUPER]])*(TablaMeta[SEGG]=D1_MAYO_2026[[#This Row],[SEGMENTO]]),TablaMeta[Meta_Asesor])</f>
        <v>40500</v>
      </c>
      <c r="D14" s="35">
        <f>IF(D1_MAYO_2026[[#This Row],[RECUPERO]]="VACACIONES","VACACIONES",IFERROR(D1_MAYO_2026[[#This Row],[RECUPERO]]/D1_MAYO_2026[[#This Row],[META]],""))</f>
        <v>9.3333333333333338E-2</v>
      </c>
      <c r="E14" s="35" t="str">
        <f>D1_MAYO_2026[[#This Row],[SUPER]]</f>
        <v>KENNETH</v>
      </c>
      <c r="F14" t="s">
        <v>38</v>
      </c>
      <c r="G14" s="3">
        <v>3780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14" s="55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14" s="55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5"/>
      <c r="M14" s="5">
        <f>DATA_MAYO_2026[[#This Row],[RECUPERO]]/DATA_MAYO_2026[[#This Row],[META]]</f>
        <v>0.32098765432098764</v>
      </c>
      <c r="N14" s="5">
        <f>6-ROUNDUP(_xlfn.RANK.EQ(DATA_MAYO_2026[[#This Row],[AL_AC]],DATA_MAYO_2026[AL_AC],0)/(COUNTA(DATA_MAYO_2026[AL_AC])/5),0)</f>
        <v>4</v>
      </c>
      <c r="O14" s="54" t="str">
        <f>IFERROR(VLOOKUP(DATA_MAYO_2026[[#This Row],[ASER_]],$B:$G,4,0),"")</f>
        <v>KENNETH</v>
      </c>
      <c r="P14" s="6">
        <f>VLOOKUP(DATA_MAYO_2026[[#This Row],[ASER_]],D1_MAYO_2026[[ASESOR_CRR]:[RECUPERO]],6,0)</f>
        <v>13000</v>
      </c>
      <c r="Q14" s="6">
        <f>VLOOKUP(DATA_MAYO_2026[[#This Row],[ASER_]],D1_MAYO_2026[[ASESOR_CRR]:[META]],2,0)</f>
        <v>40500</v>
      </c>
      <c r="R14" t="s">
        <v>11</v>
      </c>
      <c r="S14" s="47">
        <v>0</v>
      </c>
      <c r="T14">
        <v>4500</v>
      </c>
      <c r="U14">
        <v>0</v>
      </c>
      <c r="V14">
        <v>2700</v>
      </c>
      <c r="W14">
        <v>0</v>
      </c>
      <c r="X14">
        <v>2500</v>
      </c>
      <c r="Y14">
        <v>0</v>
      </c>
      <c r="Z14">
        <v>500</v>
      </c>
      <c r="AA14">
        <v>800</v>
      </c>
      <c r="AB14">
        <v>2000</v>
      </c>
      <c r="AN14" s="54"/>
      <c r="BW14" s="45" t="s">
        <v>638</v>
      </c>
      <c r="BX14" s="45" t="s">
        <v>125</v>
      </c>
      <c r="BY14" s="45" t="s">
        <v>41</v>
      </c>
      <c r="BZ14" s="45">
        <v>46176</v>
      </c>
      <c r="CA14" s="45">
        <v>1</v>
      </c>
      <c r="CB14" s="45">
        <v>1</v>
      </c>
      <c r="CC14" s="45"/>
      <c r="CD14" s="45">
        <v>1</v>
      </c>
      <c r="CE14" s="45"/>
      <c r="CF14" s="45">
        <v>3.4722222222222224E-4</v>
      </c>
      <c r="CG14" s="45">
        <v>3.4722222222222224E-4</v>
      </c>
      <c r="CH14">
        <v>0.2434837962962963</v>
      </c>
      <c r="CI14">
        <v>0.13721064814814815</v>
      </c>
      <c r="CJ14">
        <v>87</v>
      </c>
      <c r="CK14">
        <v>273</v>
      </c>
      <c r="CL14">
        <v>21</v>
      </c>
      <c r="CM14">
        <v>1.7619047619999999</v>
      </c>
      <c r="CN14">
        <v>24193</v>
      </c>
      <c r="CO14">
        <v>0.2414</v>
      </c>
      <c r="CW14">
        <v>68</v>
      </c>
    </row>
    <row r="15" spans="1:104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15" s="34" cm="1">
        <f t="array" ref="C15">_xlfn.XLOOKUP(1,(TablaMeta[CONCAT]=$M$3&amp;$N$3&amp;D1_MAYO_2026[[#This Row],[SUPER]])*(TablaMeta[SEGG]=D1_MAYO_2026[[#This Row],[SEGMENTO]]),TablaMeta[Meta_Asesor])</f>
        <v>67500</v>
      </c>
      <c r="D15" s="35">
        <f>IF(D1_MAYO_2026[[#This Row],[RECUPERO]]="VACACIONES","VACACIONES",IFERROR(D1_MAYO_2026[[#This Row],[RECUPERO]]/D1_MAYO_2026[[#This Row],[META]],""))</f>
        <v>0.36992592592592594</v>
      </c>
      <c r="E15" s="35" t="str">
        <f>D1_MAYO_2026[[#This Row],[SUPER]]</f>
        <v>JORGE</v>
      </c>
      <c r="F15" t="s">
        <v>13</v>
      </c>
      <c r="G15" s="3">
        <v>24970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5" s="55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5" s="55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DATA_MAYO_2026[[#This Row],[RECUPERO]]/DATA_MAYO_2026[[#This Row],[META]]</f>
        <v>0.54320987654320985</v>
      </c>
      <c r="N15" s="5">
        <f>6-ROUNDUP(_xlfn.RANK.EQ(DATA_MAYO_2026[[#This Row],[AL_AC]],DATA_MAYO_2026[AL_AC],0)/(COUNTA(DATA_MAYO_2026[AL_AC])/5),0)</f>
        <v>5</v>
      </c>
      <c r="O15" s="54" t="str">
        <f>IFERROR(VLOOKUP(DATA_MAYO_2026[[#This Row],[ASER_]],$B:$G,4,0),"")</f>
        <v>KENNETH</v>
      </c>
      <c r="P15" s="6">
        <f>VLOOKUP(DATA_MAYO_2026[[#This Row],[ASER_]],D1_MAYO_2026[[ASESOR_CRR]:[RECUPERO]],6,0)</f>
        <v>22000</v>
      </c>
      <c r="Q15" s="6">
        <f>VLOOKUP(DATA_MAYO_2026[[#This Row],[ASER_]],D1_MAYO_2026[[ASESOR_CRR]:[META]],2,0)</f>
        <v>40500</v>
      </c>
      <c r="R15" t="s">
        <v>19</v>
      </c>
      <c r="S15" s="47">
        <v>0</v>
      </c>
      <c r="T15">
        <v>0</v>
      </c>
      <c r="U15">
        <v>300</v>
      </c>
      <c r="V15">
        <v>0</v>
      </c>
      <c r="W15">
        <v>300</v>
      </c>
      <c r="X15">
        <v>21000</v>
      </c>
      <c r="Y15" s="45">
        <v>400</v>
      </c>
      <c r="Z15">
        <v>0</v>
      </c>
      <c r="AA15">
        <v>0</v>
      </c>
      <c r="AB15">
        <v>0</v>
      </c>
      <c r="AN15" s="54"/>
      <c r="AY15" s="45"/>
      <c r="BA15" s="45"/>
      <c r="BB15" s="45"/>
      <c r="BD15" s="45"/>
      <c r="BW15" s="45" t="s">
        <v>638</v>
      </c>
      <c r="BX15" s="45" t="s">
        <v>125</v>
      </c>
      <c r="BY15" s="45" t="s">
        <v>61</v>
      </c>
      <c r="BZ15" s="45">
        <v>46174</v>
      </c>
      <c r="CA15" s="45">
        <v>1</v>
      </c>
      <c r="CB15" s="45">
        <v>1</v>
      </c>
      <c r="CC15" s="45"/>
      <c r="CD15" s="45">
        <v>1</v>
      </c>
      <c r="CE15" s="45"/>
      <c r="CF15" s="45">
        <v>2.0833333333333335E-4</v>
      </c>
      <c r="CG15" s="45">
        <v>2.0833333333333335E-4</v>
      </c>
      <c r="CH15">
        <v>0.26672453703703702</v>
      </c>
      <c r="CI15">
        <v>5.8252314814814812E-2</v>
      </c>
      <c r="CJ15">
        <v>136</v>
      </c>
      <c r="CK15">
        <v>244</v>
      </c>
      <c r="CL15">
        <v>36</v>
      </c>
      <c r="CM15">
        <v>1.5</v>
      </c>
      <c r="CN15">
        <v>23557</v>
      </c>
      <c r="CO15">
        <v>0.26469999999999999</v>
      </c>
      <c r="CP15">
        <v>7</v>
      </c>
      <c r="CQ15">
        <v>0.19439999999999999</v>
      </c>
      <c r="CR15">
        <v>4965</v>
      </c>
      <c r="CS15">
        <v>709</v>
      </c>
      <c r="CT15">
        <v>438</v>
      </c>
      <c r="CU15">
        <v>8.8200000000000001E-2</v>
      </c>
      <c r="CW15">
        <v>80</v>
      </c>
      <c r="CX15">
        <v>438</v>
      </c>
    </row>
    <row r="16" spans="1:104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16" s="34" cm="1">
        <f t="array" ref="C16">_xlfn.XLOOKUP(1,(TablaMeta[CONCAT]=$M$3&amp;$N$3&amp;D1_MAYO_2026[[#This Row],[SUPER]])*(TablaMeta[SEGG]=D1_MAYO_2026[[#This Row],[SEGMENTO]]),TablaMeta[Meta_Asesor])</f>
        <v>67500</v>
      </c>
      <c r="D16" s="35">
        <f>IF(D1_MAYO_2026[[#This Row],[RECUPERO]]="VACACIONES","VACACIONES",IFERROR(D1_MAYO_2026[[#This Row],[RECUPERO]]/D1_MAYO_2026[[#This Row],[META]],""))</f>
        <v>0.2785185185185185</v>
      </c>
      <c r="E16" s="35" t="str">
        <f>D1_MAYO_2026[[#This Row],[SUPER]]</f>
        <v>JORGE</v>
      </c>
      <c r="F16" t="s">
        <v>10</v>
      </c>
      <c r="G16" s="3">
        <v>18800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6" s="55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6" s="55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DATA_MAYO_2026[[#This Row],[RECUPERO]]/DATA_MAYO_2026[[#This Row],[META]]</f>
        <v>0.72111111111111115</v>
      </c>
      <c r="N16" s="5">
        <f>6-ROUNDUP(_xlfn.RANK.EQ(DATA_MAYO_2026[[#This Row],[AL_AC]],DATA_MAYO_2026[AL_AC],0)/(COUNTA(DATA_MAYO_2026[AL_AC])/5),0)</f>
        <v>5</v>
      </c>
      <c r="O16" s="54" t="str">
        <f>IFERROR(VLOOKUP(DATA_MAYO_2026[[#This Row],[ASER_]],$B:$G,4,0),"")</f>
        <v>KENNETH</v>
      </c>
      <c r="P16" s="6">
        <f>VLOOKUP(DATA_MAYO_2026[[#This Row],[ASER_]],D1_MAYO_2026[[ASESOR_CRR]:[RECUPERO]],6,0)</f>
        <v>29205</v>
      </c>
      <c r="Q16" s="6">
        <f>VLOOKUP(DATA_MAYO_2026[[#This Row],[ASER_]],D1_MAYO_2026[[ASESOR_CRR]:[META]],2,0)</f>
        <v>40500</v>
      </c>
      <c r="R16" t="s">
        <v>34</v>
      </c>
      <c r="S16">
        <v>0</v>
      </c>
      <c r="T16">
        <v>6000</v>
      </c>
      <c r="U16">
        <v>910</v>
      </c>
      <c r="V16">
        <v>0</v>
      </c>
      <c r="W16">
        <v>8850</v>
      </c>
      <c r="X16">
        <v>2100</v>
      </c>
      <c r="Y16">
        <v>0</v>
      </c>
      <c r="Z16">
        <v>295</v>
      </c>
      <c r="AA16">
        <v>0</v>
      </c>
      <c r="AB16">
        <v>11050</v>
      </c>
      <c r="AN16" s="54"/>
      <c r="AY16" s="45"/>
      <c r="AZ16" s="45"/>
      <c r="BA16" s="45"/>
      <c r="BB16" s="45"/>
      <c r="BD16" s="45"/>
      <c r="BE16" s="45"/>
      <c r="BF16" s="45"/>
      <c r="BN16" s="45"/>
      <c r="BW16" s="45" t="s">
        <v>638</v>
      </c>
      <c r="BX16" s="45" t="s">
        <v>125</v>
      </c>
      <c r="BY16" s="45" t="s">
        <v>61</v>
      </c>
      <c r="BZ16" s="45">
        <v>46176</v>
      </c>
      <c r="CA16" s="45">
        <v>1</v>
      </c>
      <c r="CB16" s="45">
        <v>1</v>
      </c>
      <c r="CC16" s="45"/>
      <c r="CD16" s="45">
        <v>1</v>
      </c>
      <c r="CE16" s="45"/>
      <c r="CF16" s="45">
        <v>0</v>
      </c>
      <c r="CG16" s="45">
        <v>0</v>
      </c>
      <c r="CH16">
        <v>0.31482638888888886</v>
      </c>
      <c r="CI16">
        <v>9.1446759259259255E-2</v>
      </c>
      <c r="CJ16">
        <v>196</v>
      </c>
      <c r="CK16">
        <v>411</v>
      </c>
      <c r="CL16">
        <v>31</v>
      </c>
      <c r="CM16">
        <v>1.838709677</v>
      </c>
      <c r="CN16">
        <v>42314</v>
      </c>
      <c r="CO16">
        <v>0.15820000000000001</v>
      </c>
      <c r="CW16">
        <v>68</v>
      </c>
    </row>
    <row r="17" spans="1:102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17" s="34" cm="1">
        <f t="array" ref="C17">_xlfn.XLOOKUP(1,(TablaMeta[CONCAT]=$M$3&amp;$N$3&amp;D1_MAYO_2026[[#This Row],[SUPER]])*(TablaMeta[SEGG]=D1_MAYO_2026[[#This Row],[SEGMENTO]]),TablaMeta[Meta_Asesor])</f>
        <v>67500</v>
      </c>
      <c r="D17" s="35">
        <f>IF(D1_MAYO_2026[[#This Row],[RECUPERO]]="VACACIONES","VACACIONES",IFERROR(D1_MAYO_2026[[#This Row],[RECUPERO]]/D1_MAYO_2026[[#This Row],[META]],""))</f>
        <v>0.21367407407407407</v>
      </c>
      <c r="E17" s="35" t="str">
        <f>D1_MAYO_2026[[#This Row],[SUPER]]</f>
        <v>JORGE</v>
      </c>
      <c r="F17" t="s">
        <v>25</v>
      </c>
      <c r="G17" s="3">
        <v>14423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7" s="55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7" s="55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DATA_MAYO_2026[[#This Row],[RECUPERO]]/DATA_MAYO_2026[[#This Row],[META]]</f>
        <v>6.642962962962963E-2</v>
      </c>
      <c r="N17" s="5">
        <f>6-ROUNDUP(_xlfn.RANK.EQ(DATA_MAYO_2026[[#This Row],[AL_AC]],DATA_MAYO_2026[AL_AC],0)/(COUNTA(DATA_MAYO_2026[AL_AC])/5),0)</f>
        <v>1</v>
      </c>
      <c r="O17" s="54" t="str">
        <f>IFERROR(VLOOKUP(DATA_MAYO_2026[[#This Row],[ASER_]],$B:$G,4,0),"")</f>
        <v>JORGE</v>
      </c>
      <c r="P17" s="6">
        <f>VLOOKUP(DATA_MAYO_2026[[#This Row],[ASER_]],D1_MAYO_2026[[ASESOR_CRR]:[RECUPERO]],6,0)</f>
        <v>4484</v>
      </c>
      <c r="Q17" s="6">
        <f>VLOOKUP(DATA_MAYO_2026[[#This Row],[ASER_]],D1_MAYO_2026[[ASESOR_CRR]:[META]],2,0)</f>
        <v>67500</v>
      </c>
      <c r="R17" t="s">
        <v>76</v>
      </c>
      <c r="S17" s="45">
        <v>0</v>
      </c>
      <c r="T17">
        <v>1034</v>
      </c>
      <c r="U17">
        <v>0</v>
      </c>
      <c r="V17">
        <v>0</v>
      </c>
      <c r="W17">
        <v>1950</v>
      </c>
      <c r="X17">
        <v>0</v>
      </c>
      <c r="Y17">
        <v>0</v>
      </c>
      <c r="Z17">
        <v>0</v>
      </c>
      <c r="AA17">
        <v>0</v>
      </c>
      <c r="AB17">
        <v>1500</v>
      </c>
      <c r="AN17" s="54"/>
      <c r="AX17" s="45"/>
      <c r="AZ17" s="45"/>
      <c r="BA17" s="47"/>
      <c r="BB17" s="47"/>
      <c r="BD17" s="47"/>
      <c r="BE17" s="45"/>
      <c r="BF17" s="45"/>
      <c r="BH17" s="45"/>
      <c r="BM17" s="45"/>
      <c r="BN17" s="45"/>
      <c r="BW17" s="45" t="s">
        <v>638</v>
      </c>
      <c r="BX17" s="45" t="s">
        <v>125</v>
      </c>
      <c r="BY17" s="45" t="s">
        <v>61</v>
      </c>
      <c r="BZ17" s="45">
        <v>46178</v>
      </c>
      <c r="CA17" s="45">
        <v>1</v>
      </c>
      <c r="CB17" s="45">
        <v>1</v>
      </c>
      <c r="CC17" s="45"/>
      <c r="CD17" s="45">
        <v>1</v>
      </c>
      <c r="CE17" s="45"/>
      <c r="CF17" s="45">
        <v>1.3888888888888889E-4</v>
      </c>
      <c r="CG17" s="45">
        <v>1.3888888888888889E-4</v>
      </c>
      <c r="CH17">
        <v>0.14957175925925925</v>
      </c>
      <c r="CI17">
        <v>4.4155092592592593E-2</v>
      </c>
      <c r="CJ17">
        <v>47</v>
      </c>
      <c r="CK17">
        <v>99</v>
      </c>
      <c r="CL17">
        <v>9</v>
      </c>
      <c r="CM17">
        <v>1</v>
      </c>
      <c r="CN17">
        <v>20882</v>
      </c>
      <c r="CO17">
        <v>0.1915</v>
      </c>
      <c r="CW17">
        <v>100</v>
      </c>
    </row>
    <row r="18" spans="1:102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18" s="34" cm="1">
        <f t="array" ref="C18">_xlfn.XLOOKUP(1,(TablaMeta[CONCAT]=$M$3&amp;$N$3&amp;D1_MAYO_2026[[#This Row],[SUPER]])*(TablaMeta[SEGG]=D1_MAYO_2026[[#This Row],[SEGMENTO]]),TablaMeta[Meta_Asesor])</f>
        <v>67500</v>
      </c>
      <c r="D18" s="35">
        <f>IF(D1_MAYO_2026[[#This Row],[RECUPERO]]="VACACIONES","VACACIONES",IFERROR(D1_MAYO_2026[[#This Row],[RECUPERO]]/D1_MAYO_2026[[#This Row],[META]],""))</f>
        <v>8.9466666666666667E-2</v>
      </c>
      <c r="E18" s="35" t="str">
        <f>D1_MAYO_2026[[#This Row],[SUPER]]</f>
        <v>JORGE</v>
      </c>
      <c r="F18" t="s">
        <v>65</v>
      </c>
      <c r="G18" s="3">
        <v>6039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8" s="55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8" s="55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5"/>
      <c r="M18" s="5">
        <f>DATA_MAYO_2026[[#This Row],[RECUPERO]]/DATA_MAYO_2026[[#This Row],[META]]</f>
        <v>3.5703703703703703E-2</v>
      </c>
      <c r="N18" s="5">
        <f>6-ROUNDUP(_xlfn.RANK.EQ(DATA_MAYO_2026[[#This Row],[AL_AC]],DATA_MAYO_2026[AL_AC],0)/(COUNTA(DATA_MAYO_2026[AL_AC])/5),0)</f>
        <v>1</v>
      </c>
      <c r="O18" s="54" t="str">
        <f>IFERROR(VLOOKUP(DATA_MAYO_2026[[#This Row],[ASER_]],$B:$G,4,0),"")</f>
        <v>JORGE</v>
      </c>
      <c r="P18" s="6">
        <f>VLOOKUP(DATA_MAYO_2026[[#This Row],[ASER_]],D1_MAYO_2026[[ASESOR_CRR]:[RECUPERO]],6,0)</f>
        <v>2410</v>
      </c>
      <c r="Q18" s="6">
        <f>VLOOKUP(DATA_MAYO_2026[[#This Row],[ASER_]],D1_MAYO_2026[[ASESOR_CRR]:[META]],2,0)</f>
        <v>67500</v>
      </c>
      <c r="R18" t="s">
        <v>15</v>
      </c>
      <c r="S18">
        <v>0</v>
      </c>
      <c r="T18">
        <v>0</v>
      </c>
      <c r="U18">
        <v>0</v>
      </c>
      <c r="V18">
        <v>2100</v>
      </c>
      <c r="W18">
        <v>210</v>
      </c>
      <c r="X18">
        <v>0</v>
      </c>
      <c r="Y18">
        <v>0</v>
      </c>
      <c r="Z18">
        <v>0</v>
      </c>
      <c r="AA18">
        <v>0</v>
      </c>
      <c r="AB18">
        <v>100</v>
      </c>
      <c r="AN18" s="54"/>
      <c r="AZ18" s="47"/>
      <c r="BA18" s="45"/>
      <c r="BB18" s="45"/>
      <c r="BD18" s="45"/>
      <c r="BE18" s="47"/>
      <c r="BF18" s="47"/>
      <c r="BH18" s="45"/>
      <c r="BI18" s="45"/>
      <c r="BM18" s="45"/>
      <c r="BN18" s="47"/>
      <c r="BW18" s="45" t="s">
        <v>638</v>
      </c>
      <c r="BX18" s="45" t="s">
        <v>125</v>
      </c>
      <c r="BY18" s="45" t="s">
        <v>80</v>
      </c>
      <c r="BZ18" s="45">
        <v>46174</v>
      </c>
      <c r="CA18" s="45">
        <v>1</v>
      </c>
      <c r="CB18" s="45">
        <v>1</v>
      </c>
      <c r="CC18" s="45"/>
      <c r="CD18" s="45">
        <v>1</v>
      </c>
      <c r="CE18" s="45"/>
      <c r="CF18" s="45">
        <v>6.9444444444444444E-5</v>
      </c>
      <c r="CG18" s="45">
        <v>6.9444444444444444E-5</v>
      </c>
      <c r="CH18">
        <v>0.17969907407407407</v>
      </c>
      <c r="CI18">
        <v>0.12446759259259259</v>
      </c>
      <c r="CJ18">
        <v>62</v>
      </c>
      <c r="CK18">
        <v>108</v>
      </c>
      <c r="CL18">
        <v>13</v>
      </c>
      <c r="CM18">
        <v>2</v>
      </c>
      <c r="CN18">
        <v>27645</v>
      </c>
      <c r="CO18">
        <v>0.2097</v>
      </c>
      <c r="CP18">
        <v>5</v>
      </c>
      <c r="CQ18">
        <v>0.3846</v>
      </c>
      <c r="CR18">
        <v>4933</v>
      </c>
      <c r="CS18">
        <v>987</v>
      </c>
      <c r="CW18">
        <v>94</v>
      </c>
    </row>
    <row r="19" spans="1:102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19" s="34" cm="1">
        <f t="array" ref="C19">_xlfn.XLOOKUP(1,(TablaMeta[CONCAT]=$M$3&amp;$N$3&amp;D1_MAYO_2026[[#This Row],[SUPER]])*(TablaMeta[SEGG]=D1_MAYO_2026[[#This Row],[SEGMENTO]]),TablaMeta[Meta_Asesor])</f>
        <v>67500</v>
      </c>
      <c r="D19" s="35">
        <f>IF(D1_MAYO_2026[[#This Row],[RECUPERO]]="VACACIONES","VACACIONES",IFERROR(D1_MAYO_2026[[#This Row],[RECUPERO]]/D1_MAYO_2026[[#This Row],[META]],""))</f>
        <v>6.642962962962963E-2</v>
      </c>
      <c r="E19" s="35" t="str">
        <f>D1_MAYO_2026[[#This Row],[SUPER]]</f>
        <v>JORGE</v>
      </c>
      <c r="F19" t="s">
        <v>76</v>
      </c>
      <c r="G19" s="3">
        <v>4484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9" s="55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9" s="55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5"/>
      <c r="M19" s="5">
        <f>DATA_MAYO_2026[[#This Row],[RECUPERO]]/DATA_MAYO_2026[[#This Row],[META]]</f>
        <v>8.9466666666666667E-2</v>
      </c>
      <c r="N19" s="5">
        <f>6-ROUNDUP(_xlfn.RANK.EQ(DATA_MAYO_2026[[#This Row],[AL_AC]],DATA_MAYO_2026[AL_AC],0)/(COUNTA(DATA_MAYO_2026[AL_AC])/5),0)</f>
        <v>1</v>
      </c>
      <c r="O19" s="54" t="str">
        <f>IFERROR(VLOOKUP(DATA_MAYO_2026[[#This Row],[ASER_]],$B:$G,4,0),"")</f>
        <v>JORGE</v>
      </c>
      <c r="P19" s="6">
        <f>VLOOKUP(DATA_MAYO_2026[[#This Row],[ASER_]],D1_MAYO_2026[[ASESOR_CRR]:[RECUPERO]],6,0)</f>
        <v>6039</v>
      </c>
      <c r="Q19" s="6">
        <f>VLOOKUP(DATA_MAYO_2026[[#This Row],[ASER_]],D1_MAYO_2026[[ASESOR_CRR]:[META]],2,0)</f>
        <v>67500</v>
      </c>
      <c r="R19" t="s">
        <v>65</v>
      </c>
      <c r="S19">
        <v>0</v>
      </c>
      <c r="T19">
        <v>0</v>
      </c>
      <c r="U19">
        <v>2281</v>
      </c>
      <c r="V19">
        <v>265</v>
      </c>
      <c r="W19">
        <v>2185</v>
      </c>
      <c r="X19">
        <v>0</v>
      </c>
      <c r="Y19">
        <v>0</v>
      </c>
      <c r="Z19">
        <v>1000</v>
      </c>
      <c r="AA19">
        <v>0</v>
      </c>
      <c r="AB19">
        <v>308</v>
      </c>
      <c r="AN19" s="54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  <c r="BW19" s="45" t="s">
        <v>638</v>
      </c>
      <c r="BX19" s="45" t="s">
        <v>125</v>
      </c>
      <c r="BY19" s="45" t="s">
        <v>80</v>
      </c>
      <c r="BZ19" s="45">
        <v>46175</v>
      </c>
      <c r="CA19" s="45">
        <v>1</v>
      </c>
      <c r="CB19" s="45">
        <v>1</v>
      </c>
      <c r="CC19" s="45"/>
      <c r="CD19" s="45">
        <v>1</v>
      </c>
      <c r="CE19" s="45"/>
      <c r="CF19" s="45">
        <v>1.1574074074074075E-4</v>
      </c>
      <c r="CG19" s="45">
        <v>1.1574074074074075E-4</v>
      </c>
      <c r="CH19">
        <v>0.18714120370370371</v>
      </c>
      <c r="CI19">
        <v>0.11861111111111111</v>
      </c>
      <c r="CJ19">
        <v>59</v>
      </c>
      <c r="CK19">
        <v>119</v>
      </c>
      <c r="CL19">
        <v>19</v>
      </c>
      <c r="CM19">
        <v>1.6315789469999999</v>
      </c>
      <c r="CN19">
        <v>34738</v>
      </c>
      <c r="CO19">
        <v>0.32200000000000001</v>
      </c>
      <c r="CW19">
        <v>84</v>
      </c>
    </row>
    <row r="20" spans="1:102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20" s="34" cm="1">
        <f t="array" ref="C20">_xlfn.XLOOKUP(1,(TablaMeta[CONCAT]=$M$3&amp;$N$3&amp;D1_MAYO_2026[[#This Row],[SUPER]])*(TablaMeta[SEGG]=D1_MAYO_2026[[#This Row],[SEGMENTO]]),TablaMeta[Meta_Asesor])</f>
        <v>67500</v>
      </c>
      <c r="D20" s="35">
        <f>IF(D1_MAYO_2026[[#This Row],[RECUPERO]]="VACACIONES","VACACIONES",IFERROR(D1_MAYO_2026[[#This Row],[RECUPERO]]/D1_MAYO_2026[[#This Row],[META]],""))</f>
        <v>3.5703703703703703E-2</v>
      </c>
      <c r="E20" s="35" t="str">
        <f>D1_MAYO_2026[[#This Row],[SUPER]]</f>
        <v>JORGE</v>
      </c>
      <c r="F20" t="s">
        <v>15</v>
      </c>
      <c r="G20" s="3">
        <v>2410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20" s="55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20" s="55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5"/>
      <c r="M20" s="5">
        <f>DATA_MAYO_2026[[#This Row],[RECUPERO]]/DATA_MAYO_2026[[#This Row],[META]]</f>
        <v>0.2785185185185185</v>
      </c>
      <c r="N20" s="5">
        <f>6-ROUNDUP(_xlfn.RANK.EQ(DATA_MAYO_2026[[#This Row],[AL_AC]],DATA_MAYO_2026[AL_AC],0)/(COUNTA(DATA_MAYO_2026[AL_AC])/5),0)</f>
        <v>3</v>
      </c>
      <c r="O20" s="54" t="str">
        <f>IFERROR(VLOOKUP(DATA_MAYO_2026[[#This Row],[ASER_]],$B:$G,4,0),"")</f>
        <v>JORGE</v>
      </c>
      <c r="P20" s="6">
        <f>VLOOKUP(DATA_MAYO_2026[[#This Row],[ASER_]],D1_MAYO_2026[[ASESOR_CRR]:[RECUPERO]],6,0)</f>
        <v>18800</v>
      </c>
      <c r="Q20" s="6">
        <f>VLOOKUP(DATA_MAYO_2026[[#This Row],[ASER_]],D1_MAYO_2026[[ASESOR_CRR]:[META]],2,0)</f>
        <v>67500</v>
      </c>
      <c r="R20" t="s">
        <v>10</v>
      </c>
      <c r="S20">
        <v>0</v>
      </c>
      <c r="T20">
        <v>0</v>
      </c>
      <c r="U20">
        <v>0</v>
      </c>
      <c r="V20">
        <v>8000</v>
      </c>
      <c r="W20">
        <v>0</v>
      </c>
      <c r="X20">
        <v>0</v>
      </c>
      <c r="Y20">
        <v>600</v>
      </c>
      <c r="Z20">
        <v>8000</v>
      </c>
      <c r="AA20">
        <v>0</v>
      </c>
      <c r="AB20">
        <v>2200</v>
      </c>
      <c r="AN20" s="54"/>
      <c r="AT20" s="47"/>
      <c r="AZ20" s="45"/>
      <c r="BF20" s="45"/>
      <c r="BH20" s="45"/>
      <c r="BI20" s="47"/>
      <c r="BL20" s="45"/>
      <c r="BM20" s="47"/>
      <c r="BN20" s="45"/>
      <c r="BW20" s="45" t="s">
        <v>638</v>
      </c>
      <c r="BX20" s="45" t="s">
        <v>125</v>
      </c>
      <c r="BY20" s="45" t="s">
        <v>80</v>
      </c>
      <c r="BZ20" s="45">
        <v>46176</v>
      </c>
      <c r="CA20" s="45">
        <v>1</v>
      </c>
      <c r="CB20" s="45">
        <v>1</v>
      </c>
      <c r="CC20" s="45"/>
      <c r="CD20" s="45">
        <v>1</v>
      </c>
      <c r="CE20" s="45"/>
      <c r="CF20" s="45">
        <v>1.1574074074074075E-4</v>
      </c>
      <c r="CG20" s="45">
        <v>1.1574074074074075E-4</v>
      </c>
      <c r="CH20">
        <v>0.12097222222222222</v>
      </c>
      <c r="CI20">
        <v>0.24967592592592591</v>
      </c>
      <c r="CJ20">
        <v>95</v>
      </c>
      <c r="CK20">
        <v>178</v>
      </c>
      <c r="CL20">
        <v>6</v>
      </c>
      <c r="CM20">
        <v>4.1666666670000003</v>
      </c>
      <c r="CN20">
        <v>28059</v>
      </c>
      <c r="CO20">
        <v>6.3200000000000006E-2</v>
      </c>
      <c r="CP20">
        <v>1</v>
      </c>
      <c r="CQ20">
        <v>0.16669999999999999</v>
      </c>
      <c r="CR20">
        <v>1200</v>
      </c>
      <c r="CS20">
        <v>1200</v>
      </c>
      <c r="CT20">
        <v>1200</v>
      </c>
      <c r="CU20">
        <v>1</v>
      </c>
      <c r="CV20">
        <v>0.1176</v>
      </c>
      <c r="CW20">
        <v>98</v>
      </c>
      <c r="CX20">
        <v>1200</v>
      </c>
    </row>
    <row r="21" spans="1:102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21" s="34" cm="1">
        <f t="array" ref="C21">_xlfn.XLOOKUP(1,(TablaMeta[CONCAT]=$M$3&amp;$N$3&amp;D1_MAYO_2026[[#This Row],[SUPER]])*(TablaMeta[SEGG]=D1_MAYO_2026[[#This Row],[SEGMENTO]]),TablaMeta[Meta_Asesor])</f>
        <v>67500</v>
      </c>
      <c r="D21" s="35">
        <f>IF(D1_MAYO_2026[[#This Row],[RECUPERO]]="VACACIONES","VACACIONES",IFERROR(D1_MAYO_2026[[#This Row],[RECUPERO]]/D1_MAYO_2026[[#This Row],[META]],""))</f>
        <v>3.259259259259259E-2</v>
      </c>
      <c r="E21" s="35" t="str">
        <f>D1_MAYO_2026[[#This Row],[SUPER]]</f>
        <v>JORGE</v>
      </c>
      <c r="F21" t="s">
        <v>81</v>
      </c>
      <c r="G21" s="3">
        <v>2200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21" s="55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21" s="55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5"/>
      <c r="M21" s="5">
        <f>DATA_MAYO_2026[[#This Row],[RECUPERO]]/DATA_MAYO_2026[[#This Row],[META]]</f>
        <v>1.4074074074074074E-2</v>
      </c>
      <c r="N21" s="5">
        <f>6-ROUNDUP(_xlfn.RANK.EQ(DATA_MAYO_2026[[#This Row],[AL_AC]],DATA_MAYO_2026[AL_AC],0)/(COUNTA(DATA_MAYO_2026[AL_AC])/5),0)</f>
        <v>1</v>
      </c>
      <c r="O21" s="54" t="str">
        <f>IFERROR(VLOOKUP(DATA_MAYO_2026[[#This Row],[ASER_]],$B:$G,4,0),"")</f>
        <v>JORGE</v>
      </c>
      <c r="P21" s="6">
        <f>VLOOKUP(DATA_MAYO_2026[[#This Row],[ASER_]],D1_MAYO_2026[[ASESOR_CRR]:[RECUPERO]],6,0)</f>
        <v>950</v>
      </c>
      <c r="Q21" s="6">
        <f>VLOOKUP(DATA_MAYO_2026[[#This Row],[ASER_]],D1_MAYO_2026[[ASESOR_CRR]:[META]],2,0)</f>
        <v>67500</v>
      </c>
      <c r="R21" t="s">
        <v>24</v>
      </c>
      <c r="S21">
        <v>0</v>
      </c>
      <c r="T21">
        <v>100</v>
      </c>
      <c r="U21">
        <v>350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500</v>
      </c>
      <c r="AN21" s="54"/>
      <c r="AT21" s="45"/>
      <c r="BH21" s="45"/>
      <c r="BI21" s="47"/>
      <c r="BL21" s="45"/>
      <c r="BM21" s="45"/>
      <c r="BW21" s="45" t="s">
        <v>638</v>
      </c>
      <c r="BX21" s="45" t="s">
        <v>125</v>
      </c>
      <c r="BY21" s="45" t="s">
        <v>80</v>
      </c>
      <c r="BZ21" s="45">
        <v>46177</v>
      </c>
      <c r="CA21" s="45">
        <v>1</v>
      </c>
      <c r="CB21" s="45">
        <v>1</v>
      </c>
      <c r="CC21" s="45"/>
      <c r="CD21" s="45">
        <v>1</v>
      </c>
      <c r="CE21" s="45"/>
      <c r="CF21" s="45">
        <v>9.2592592592592588E-5</v>
      </c>
      <c r="CG21" s="45">
        <v>9.2592592592592588E-5</v>
      </c>
      <c r="CH21">
        <v>0.26836805555555554</v>
      </c>
      <c r="CI21">
        <v>7.1354166666666663E-2</v>
      </c>
      <c r="CJ21">
        <v>122</v>
      </c>
      <c r="CK21">
        <v>187</v>
      </c>
      <c r="CL21">
        <v>12</v>
      </c>
      <c r="CM21">
        <v>1.5</v>
      </c>
      <c r="CN21">
        <v>17504</v>
      </c>
      <c r="CO21">
        <v>9.8400000000000001E-2</v>
      </c>
      <c r="CW21">
        <v>84</v>
      </c>
    </row>
    <row r="22" spans="1:102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22" s="34" cm="1">
        <f t="array" ref="C22">_xlfn.XLOOKUP(1,(TablaMeta[CONCAT]=$M$3&amp;$N$3&amp;D1_MAYO_2026[[#This Row],[SUPER]])*(TablaMeta[SEGG]=D1_MAYO_2026[[#This Row],[SEGMENTO]]),TablaMeta[Meta_Asesor])</f>
        <v>67500</v>
      </c>
      <c r="D22" s="35">
        <f>IF(D1_MAYO_2026[[#This Row],[RECUPERO]]="VACACIONES","VACACIONES",IFERROR(D1_MAYO_2026[[#This Row],[RECUPERO]]/D1_MAYO_2026[[#This Row],[META]],""))</f>
        <v>1.4074074074074074E-2</v>
      </c>
      <c r="E22" s="35" t="str">
        <f>D1_MAYO_2026[[#This Row],[SUPER]]</f>
        <v>JORGE</v>
      </c>
      <c r="F22" t="s">
        <v>24</v>
      </c>
      <c r="G22" s="3">
        <v>950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2" s="55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2" s="55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5"/>
      <c r="M22" s="5">
        <f>DATA_MAYO_2026[[#This Row],[RECUPERO]]/DATA_MAYO_2026[[#This Row],[META]]</f>
        <v>0.36992592592592594</v>
      </c>
      <c r="N22" s="5">
        <f>6-ROUNDUP(_xlfn.RANK.EQ(DATA_MAYO_2026[[#This Row],[AL_AC]],DATA_MAYO_2026[AL_AC],0)/(COUNTA(DATA_MAYO_2026[AL_AC])/5),0)</f>
        <v>4</v>
      </c>
      <c r="O22" s="54" t="str">
        <f>IFERROR(VLOOKUP(DATA_MAYO_2026[[#This Row],[ASER_]],$B:$G,4,0),"")</f>
        <v>JORGE</v>
      </c>
      <c r="P22" s="6">
        <f>VLOOKUP(DATA_MAYO_2026[[#This Row],[ASER_]],D1_MAYO_2026[[ASESOR_CRR]:[RECUPERO]],6,0)</f>
        <v>24970</v>
      </c>
      <c r="Q22" s="6">
        <f>VLOOKUP(DATA_MAYO_2026[[#This Row],[ASER_]],D1_MAYO_2026[[ASESOR_CRR]:[META]],2,0)</f>
        <v>67500</v>
      </c>
      <c r="R22" t="s">
        <v>13</v>
      </c>
      <c r="S22">
        <v>5000</v>
      </c>
      <c r="T22">
        <v>7000</v>
      </c>
      <c r="U22">
        <v>2700</v>
      </c>
      <c r="V22">
        <v>0</v>
      </c>
      <c r="W22">
        <v>3000</v>
      </c>
      <c r="X22">
        <v>4970</v>
      </c>
      <c r="Y22">
        <v>0</v>
      </c>
      <c r="Z22">
        <v>2300</v>
      </c>
      <c r="AA22">
        <v>0</v>
      </c>
      <c r="AB22">
        <v>0</v>
      </c>
      <c r="AN22" s="54"/>
      <c r="AT22" s="47"/>
      <c r="BH22" s="47"/>
      <c r="BI22" s="45"/>
      <c r="BL22" s="45"/>
      <c r="BW22" s="45" t="s">
        <v>638</v>
      </c>
      <c r="BX22" s="45" t="s">
        <v>125</v>
      </c>
      <c r="BY22" s="45" t="s">
        <v>495</v>
      </c>
      <c r="BZ22" s="45">
        <v>46176</v>
      </c>
      <c r="CA22" s="45">
        <v>1</v>
      </c>
      <c r="CB22" s="45">
        <v>1</v>
      </c>
      <c r="CC22" s="45"/>
      <c r="CD22" s="45">
        <v>1</v>
      </c>
      <c r="CE22" s="45"/>
      <c r="CF22" s="45">
        <v>2.6041666666666665E-3</v>
      </c>
      <c r="CG22" s="45">
        <v>2.6041666666666665E-3</v>
      </c>
      <c r="CH22">
        <v>0.30344907407407407</v>
      </c>
      <c r="CI22">
        <v>0.10856481481481481</v>
      </c>
      <c r="CJ22">
        <v>107</v>
      </c>
      <c r="CK22">
        <v>227</v>
      </c>
      <c r="CL22">
        <v>19</v>
      </c>
      <c r="CM22">
        <v>2.0526315789999998</v>
      </c>
      <c r="CN22">
        <v>37731</v>
      </c>
      <c r="CO22">
        <v>0.17760000000000001</v>
      </c>
      <c r="CP22">
        <v>3</v>
      </c>
      <c r="CQ22">
        <v>0.15790000000000001</v>
      </c>
      <c r="CR22">
        <v>5300</v>
      </c>
      <c r="CS22">
        <v>1767</v>
      </c>
      <c r="CT22">
        <v>1100</v>
      </c>
      <c r="CU22">
        <v>0.20749999999999999</v>
      </c>
      <c r="CW22">
        <v>88</v>
      </c>
      <c r="CX22">
        <v>1100</v>
      </c>
    </row>
    <row r="23" spans="1:102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23" s="34" cm="1">
        <f t="array" ref="C23">_xlfn.XLOOKUP(1,(TablaMeta[CONCAT]=$M$3&amp;$N$3&amp;D1_MAYO_2026[[#This Row],[SUPER]])*(TablaMeta[SEGG]=D1_MAYO_2026[[#This Row],[SEGMENTO]]),TablaMeta[Meta_Asesor])</f>
        <v>29500</v>
      </c>
      <c r="D23" s="35">
        <f>IF(D1_MAYO_2026[[#This Row],[RECUPERO]]="VACACIONES","VACACIONES",IFERROR(D1_MAYO_2026[[#This Row],[RECUPERO]]/D1_MAYO_2026[[#This Row],[META]],""))</f>
        <v>0.56610169491525419</v>
      </c>
      <c r="E23" s="35" t="str">
        <f>D1_MAYO_2026[[#This Row],[SUPER]]</f>
        <v>JOHAN</v>
      </c>
      <c r="F23" t="s">
        <v>80</v>
      </c>
      <c r="G23" s="3">
        <v>16700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3" s="55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3" s="55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5"/>
      <c r="M23" s="5">
        <f>DATA_MAYO_2026[[#This Row],[RECUPERO]]/DATA_MAYO_2026[[#This Row],[META]]</f>
        <v>0.21367407407407407</v>
      </c>
      <c r="N23" s="5">
        <f>6-ROUNDUP(_xlfn.RANK.EQ(DATA_MAYO_2026[[#This Row],[AL_AC]],DATA_MAYO_2026[AL_AC],0)/(COUNTA(DATA_MAYO_2026[AL_AC])/5),0)</f>
        <v>2</v>
      </c>
      <c r="O23" s="54" t="str">
        <f>IFERROR(VLOOKUP(DATA_MAYO_2026[[#This Row],[ASER_]],$B:$G,4,0),"")</f>
        <v>JORGE</v>
      </c>
      <c r="P23" s="6">
        <f>VLOOKUP(DATA_MAYO_2026[[#This Row],[ASER_]],D1_MAYO_2026[[ASESOR_CRR]:[RECUPERO]],6,0)</f>
        <v>14423</v>
      </c>
      <c r="Q23" s="6">
        <f>VLOOKUP(DATA_MAYO_2026[[#This Row],[ASER_]],D1_MAYO_2026[[ASESOR_CRR]:[META]],2,0)</f>
        <v>67500</v>
      </c>
      <c r="R23" t="s">
        <v>25</v>
      </c>
      <c r="S23">
        <v>0</v>
      </c>
      <c r="T23">
        <v>6000</v>
      </c>
      <c r="U23">
        <v>6623</v>
      </c>
      <c r="V23">
        <v>0</v>
      </c>
      <c r="W23">
        <v>0</v>
      </c>
      <c r="X23">
        <v>300</v>
      </c>
      <c r="Y23">
        <v>0</v>
      </c>
      <c r="Z23">
        <v>0</v>
      </c>
      <c r="AA23">
        <v>1500</v>
      </c>
      <c r="AB23">
        <v>0</v>
      </c>
      <c r="AN23" s="54"/>
      <c r="BH23" s="45"/>
      <c r="BW23" s="45" t="s">
        <v>638</v>
      </c>
      <c r="BX23" s="45" t="s">
        <v>125</v>
      </c>
      <c r="BY23" s="45" t="s">
        <v>495</v>
      </c>
      <c r="BZ23" s="45">
        <v>46177</v>
      </c>
      <c r="CA23" s="45">
        <v>1</v>
      </c>
      <c r="CB23" s="45">
        <v>1</v>
      </c>
      <c r="CC23" s="45"/>
      <c r="CD23" s="45">
        <v>1</v>
      </c>
      <c r="CE23" s="45"/>
      <c r="CF23" s="45">
        <v>0</v>
      </c>
      <c r="CG23" s="45">
        <v>0</v>
      </c>
      <c r="CH23">
        <v>0.24482638888888889</v>
      </c>
      <c r="CI23">
        <v>0.10802083333333333</v>
      </c>
      <c r="CJ23">
        <v>99</v>
      </c>
      <c r="CK23">
        <v>253</v>
      </c>
      <c r="CL23">
        <v>19</v>
      </c>
      <c r="CM23">
        <v>1.684210526</v>
      </c>
      <c r="CN23">
        <v>33307</v>
      </c>
      <c r="CO23">
        <v>0.19189999999999999</v>
      </c>
      <c r="CW23">
        <v>84</v>
      </c>
    </row>
    <row r="24" spans="1:102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24" s="34" cm="1">
        <f t="array" ref="C24">_xlfn.XLOOKUP(1,(TablaMeta[CONCAT]=$M$3&amp;$N$3&amp;D1_MAYO_2026[[#This Row],[SUPER]])*(TablaMeta[SEGG]=D1_MAYO_2026[[#This Row],[SEGMENTO]]),TablaMeta[Meta_Asesor])</f>
        <v>29500</v>
      </c>
      <c r="D24" s="35">
        <f>IF(D1_MAYO_2026[[#This Row],[RECUPERO]]="VACACIONES","VACACIONES",IFERROR(D1_MAYO_2026[[#This Row],[RECUPERO]]/D1_MAYO_2026[[#This Row],[META]],""))</f>
        <v>0.45613559322033898</v>
      </c>
      <c r="E24" s="35" t="str">
        <f>D1_MAYO_2026[[#This Row],[SUPER]]</f>
        <v>JOHAN</v>
      </c>
      <c r="F24" t="s">
        <v>495</v>
      </c>
      <c r="G24" s="3">
        <v>13456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4" s="55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4" s="55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5"/>
      <c r="M24" s="5">
        <f>DATA_MAYO_2026[[#This Row],[RECUPERO]]/DATA_MAYO_2026[[#This Row],[META]]</f>
        <v>3.259259259259259E-2</v>
      </c>
      <c r="N24" s="5">
        <f>6-ROUNDUP(_xlfn.RANK.EQ(DATA_MAYO_2026[[#This Row],[AL_AC]],DATA_MAYO_2026[AL_AC],0)/(COUNTA(DATA_MAYO_2026[AL_AC])/5),0)</f>
        <v>1</v>
      </c>
      <c r="O24" s="54" t="str">
        <f>IFERROR(VLOOKUP(DATA_MAYO_2026[[#This Row],[ASER_]],$B:$G,4,0),"")</f>
        <v>JORGE</v>
      </c>
      <c r="P24" s="6">
        <f>VLOOKUP(DATA_MAYO_2026[[#This Row],[ASER_]],D1_MAYO_2026[[ASESOR_CRR]:[RECUPERO]],6,0)</f>
        <v>2200</v>
      </c>
      <c r="Q24" s="6">
        <f>VLOOKUP(DATA_MAYO_2026[[#This Row],[ASER_]],D1_MAYO_2026[[ASESOR_CRR]:[META]],2,0)</f>
        <v>67500</v>
      </c>
      <c r="R24" t="s">
        <v>81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2000</v>
      </c>
      <c r="Z24">
        <v>0</v>
      </c>
      <c r="AA24">
        <v>0</v>
      </c>
      <c r="AB24">
        <v>200</v>
      </c>
      <c r="AN24" s="54"/>
      <c r="BL24" s="45"/>
      <c r="BW24" s="45" t="s">
        <v>638</v>
      </c>
      <c r="BX24" s="45" t="s">
        <v>125</v>
      </c>
      <c r="BY24" s="45" t="s">
        <v>495</v>
      </c>
      <c r="BZ24" s="45">
        <v>46178</v>
      </c>
      <c r="CA24" s="45">
        <v>1</v>
      </c>
      <c r="CB24" s="45">
        <v>1</v>
      </c>
      <c r="CC24" s="45"/>
      <c r="CD24" s="45">
        <v>1</v>
      </c>
      <c r="CE24" s="45"/>
      <c r="CF24" s="45">
        <v>6.5972222222222224E-4</v>
      </c>
      <c r="CG24" s="45">
        <v>6.5972222222222224E-4</v>
      </c>
      <c r="CH24">
        <v>0.14416666666666667</v>
      </c>
      <c r="CI24">
        <v>4.8692129629629627E-2</v>
      </c>
      <c r="CJ24">
        <v>39</v>
      </c>
      <c r="CK24">
        <v>109</v>
      </c>
      <c r="CL24">
        <v>8</v>
      </c>
      <c r="CM24">
        <v>1.375</v>
      </c>
      <c r="CN24">
        <v>36022</v>
      </c>
      <c r="CO24">
        <v>0.2051</v>
      </c>
      <c r="CW24">
        <v>100</v>
      </c>
    </row>
    <row r="25" spans="1:102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25" s="34" cm="1">
        <f t="array" ref="C25">_xlfn.XLOOKUP(1,(TablaMeta[CONCAT]=$M$3&amp;$N$3&amp;D1_MAYO_2026[[#This Row],[SUPER]])*(TablaMeta[SEGG]=D1_MAYO_2026[[#This Row],[SEGMENTO]]),TablaMeta[Meta_Asesor])</f>
        <v>29500</v>
      </c>
      <c r="D25" s="35">
        <f>IF(D1_MAYO_2026[[#This Row],[RECUPERO]]="VACACIONES","VACACIONES",IFERROR(D1_MAYO_2026[[#This Row],[RECUPERO]]/D1_MAYO_2026[[#This Row],[META]],""))</f>
        <v>0.29830508474576273</v>
      </c>
      <c r="E25" s="35" t="str">
        <f>D1_MAYO_2026[[#This Row],[SUPER]]</f>
        <v>JOHAN</v>
      </c>
      <c r="F25" t="s">
        <v>26</v>
      </c>
      <c r="G25" s="3">
        <v>8800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25" s="55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25" s="55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5"/>
      <c r="M25" s="5">
        <f>DATA_MAYO_2026[[#This Row],[RECUPERO]]/DATA_MAYO_2026[[#This Row],[META]]</f>
        <v>0.21627118644067797</v>
      </c>
      <c r="N25" s="5">
        <f>6-ROUNDUP(_xlfn.RANK.EQ(DATA_MAYO_2026[[#This Row],[AL_AC]],DATA_MAYO_2026[AL_AC],0)/(COUNTA(DATA_MAYO_2026[AL_AC])/5),0)</f>
        <v>3</v>
      </c>
      <c r="O25" s="54" t="str">
        <f>IFERROR(VLOOKUP(DATA_MAYO_2026[[#This Row],[ASER_]],$B:$G,4,0),"")</f>
        <v>JOHAN</v>
      </c>
      <c r="P25" s="6">
        <f>VLOOKUP(DATA_MAYO_2026[[#This Row],[ASER_]],D1_MAYO_2026[[ASESOR_CRR]:[RECUPERO]],6,0)</f>
        <v>6380</v>
      </c>
      <c r="Q25" s="6">
        <f>VLOOKUP(DATA_MAYO_2026[[#This Row],[ASER_]],D1_MAYO_2026[[ASESOR_CRR]:[META]],2,0)</f>
        <v>29500</v>
      </c>
      <c r="R25" t="s">
        <v>564</v>
      </c>
      <c r="S25" s="45">
        <v>0</v>
      </c>
      <c r="T25">
        <v>0</v>
      </c>
      <c r="U25">
        <v>0</v>
      </c>
      <c r="V25">
        <v>0</v>
      </c>
      <c r="W25">
        <v>3500</v>
      </c>
      <c r="X25">
        <v>350</v>
      </c>
      <c r="Y25">
        <v>0</v>
      </c>
      <c r="Z25">
        <v>500</v>
      </c>
      <c r="AA25">
        <v>1000</v>
      </c>
      <c r="AB25">
        <v>1030</v>
      </c>
      <c r="AN25" s="54"/>
      <c r="BW25" s="45" t="s">
        <v>638</v>
      </c>
      <c r="BX25" s="45" t="s">
        <v>125</v>
      </c>
      <c r="BY25" s="45" t="s">
        <v>72</v>
      </c>
      <c r="BZ25" s="45">
        <v>46174</v>
      </c>
      <c r="CA25" s="45">
        <v>1</v>
      </c>
      <c r="CB25" s="45">
        <v>1</v>
      </c>
      <c r="CC25" s="45"/>
      <c r="CD25" s="45">
        <v>1</v>
      </c>
      <c r="CE25" s="45"/>
      <c r="CF25" s="45">
        <v>3.4722222222222222E-5</v>
      </c>
      <c r="CG25" s="45">
        <v>3.4722222222222222E-5</v>
      </c>
      <c r="CH25">
        <v>0.25590277777777776</v>
      </c>
      <c r="CI25">
        <v>5.8749999999999997E-2</v>
      </c>
      <c r="CJ25">
        <v>200</v>
      </c>
      <c r="CK25">
        <v>342</v>
      </c>
      <c r="CL25">
        <v>46</v>
      </c>
      <c r="CM25">
        <v>1.6521739129999999</v>
      </c>
      <c r="CN25">
        <v>27985</v>
      </c>
      <c r="CO25">
        <v>0.23</v>
      </c>
      <c r="CP25">
        <v>6</v>
      </c>
      <c r="CQ25">
        <v>0.13039999999999999</v>
      </c>
      <c r="CR25">
        <v>2845</v>
      </c>
      <c r="CS25">
        <v>474</v>
      </c>
      <c r="CW25">
        <v>64</v>
      </c>
    </row>
    <row r="26" spans="1:102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26" s="34" cm="1">
        <f t="array" ref="C26">_xlfn.XLOOKUP(1,(TablaMeta[CONCAT]=$M$3&amp;$N$3&amp;D1_MAYO_2026[[#This Row],[SUPER]])*(TablaMeta[SEGG]=D1_MAYO_2026[[#This Row],[SEGMENTO]]),TablaMeta[Meta_Asesor])</f>
        <v>29500</v>
      </c>
      <c r="D26" s="35">
        <f>IF(D1_MAYO_2026[[#This Row],[RECUPERO]]="VACACIONES","VACACIONES",IFERROR(D1_MAYO_2026[[#This Row],[RECUPERO]]/D1_MAYO_2026[[#This Row],[META]],""))</f>
        <v>0.2965762711864407</v>
      </c>
      <c r="E26" s="35" t="str">
        <f>D1_MAYO_2026[[#This Row],[SUPER]]</f>
        <v>JOHAN</v>
      </c>
      <c r="F26" t="s">
        <v>12</v>
      </c>
      <c r="G26" s="3">
        <v>8749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26" s="55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26" s="55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5"/>
      <c r="M26" s="5">
        <f>DATA_MAYO_2026[[#This Row],[RECUPERO]]/DATA_MAYO_2026[[#This Row],[META]]</f>
        <v>0.13762711864406779</v>
      </c>
      <c r="N26" s="5">
        <f>6-ROUNDUP(_xlfn.RANK.EQ(DATA_MAYO_2026[[#This Row],[AL_AC]],DATA_MAYO_2026[AL_AC],0)/(COUNTA(DATA_MAYO_2026[AL_AC])/5),0)</f>
        <v>2</v>
      </c>
      <c r="O26" s="54" t="str">
        <f>IFERROR(VLOOKUP(DATA_MAYO_2026[[#This Row],[ASER_]],$B:$G,4,0),"")</f>
        <v>JOHAN</v>
      </c>
      <c r="P26" s="6">
        <f>VLOOKUP(DATA_MAYO_2026[[#This Row],[ASER_]],D1_MAYO_2026[[ASESOR_CRR]:[RECUPERO]],6,0)</f>
        <v>4060</v>
      </c>
      <c r="Q26" s="6">
        <f>VLOOKUP(DATA_MAYO_2026[[#This Row],[ASER_]],D1_MAYO_2026[[ASESOR_CRR]:[META]],2,0)</f>
        <v>29500</v>
      </c>
      <c r="R26" t="s">
        <v>109</v>
      </c>
      <c r="S26" s="45">
        <v>0</v>
      </c>
      <c r="T26">
        <v>0</v>
      </c>
      <c r="U26">
        <v>0</v>
      </c>
      <c r="V26">
        <v>1500</v>
      </c>
      <c r="W26">
        <v>0</v>
      </c>
      <c r="X26">
        <v>0</v>
      </c>
      <c r="Y26">
        <v>1500</v>
      </c>
      <c r="Z26">
        <v>1060</v>
      </c>
      <c r="AA26">
        <v>0</v>
      </c>
      <c r="AB26">
        <v>0</v>
      </c>
      <c r="AN26" s="54"/>
      <c r="BW26" s="45" t="s">
        <v>638</v>
      </c>
      <c r="BX26" s="45" t="s">
        <v>125</v>
      </c>
      <c r="BY26" s="45" t="s">
        <v>72</v>
      </c>
      <c r="BZ26" s="45">
        <v>46176</v>
      </c>
      <c r="CA26" s="45">
        <v>1</v>
      </c>
      <c r="CB26" s="45">
        <v>1</v>
      </c>
      <c r="CC26" s="45"/>
      <c r="CD26" s="45">
        <v>1</v>
      </c>
      <c r="CE26" s="45"/>
      <c r="CF26" s="45">
        <v>1.9675925925925926E-4</v>
      </c>
      <c r="CG26" s="45">
        <v>1.9675925925925926E-4</v>
      </c>
      <c r="CH26">
        <v>0.22040509259259258</v>
      </c>
      <c r="CI26">
        <v>0.16793981481481482</v>
      </c>
      <c r="CJ26">
        <v>173</v>
      </c>
      <c r="CK26">
        <v>423</v>
      </c>
      <c r="CL26">
        <v>25</v>
      </c>
      <c r="CM26">
        <v>1.96</v>
      </c>
      <c r="CN26">
        <v>26709</v>
      </c>
      <c r="CO26">
        <v>0.14449999999999999</v>
      </c>
      <c r="CP26">
        <v>3</v>
      </c>
      <c r="CQ26">
        <v>0.12</v>
      </c>
      <c r="CR26">
        <v>5750</v>
      </c>
      <c r="CS26">
        <v>1917</v>
      </c>
      <c r="CT26">
        <v>2000</v>
      </c>
      <c r="CU26">
        <v>0.3478</v>
      </c>
      <c r="CV26">
        <v>7.5600000000000001E-2</v>
      </c>
      <c r="CW26">
        <v>84</v>
      </c>
      <c r="CX26">
        <v>2000</v>
      </c>
    </row>
    <row r="27" spans="1:102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27" s="34" cm="1">
        <f t="array" ref="C27">_xlfn.XLOOKUP(1,(TablaMeta[CONCAT]=$M$3&amp;$N$3&amp;D1_MAYO_2026[[#This Row],[SUPER]])*(TablaMeta[SEGG]=D1_MAYO_2026[[#This Row],[SEGMENTO]]),TablaMeta[Meta_Asesor])</f>
        <v>29500</v>
      </c>
      <c r="D27" s="35">
        <f>IF(D1_MAYO_2026[[#This Row],[RECUPERO]]="VACACIONES","VACACIONES",IFERROR(D1_MAYO_2026[[#This Row],[RECUPERO]]/D1_MAYO_2026[[#This Row],[META]],""))</f>
        <v>0.27281355932203388</v>
      </c>
      <c r="E27" s="35" t="str">
        <f>D1_MAYO_2026[[#This Row],[SUPER]]</f>
        <v>JOHAN</v>
      </c>
      <c r="F27" t="s">
        <v>61</v>
      </c>
      <c r="G27" s="3">
        <v>8048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27" s="55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27" s="55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5"/>
      <c r="M27" s="5">
        <f>DATA_MAYO_2026[[#This Row],[RECUPERO]]/DATA_MAYO_2026[[#This Row],[META]]</f>
        <v>0.21016949152542372</v>
      </c>
      <c r="N27" s="5">
        <f>6-ROUNDUP(_xlfn.RANK.EQ(DATA_MAYO_2026[[#This Row],[AL_AC]],DATA_MAYO_2026[AL_AC],0)/(COUNTA(DATA_MAYO_2026[AL_AC])/5),0)</f>
        <v>2</v>
      </c>
      <c r="O27" s="54" t="str">
        <f>IFERROR(VLOOKUP(DATA_MAYO_2026[[#This Row],[ASER_]],$B:$G,4,0),"")</f>
        <v>JOHAN</v>
      </c>
      <c r="P27" s="6">
        <f>VLOOKUP(DATA_MAYO_2026[[#This Row],[ASER_]],D1_MAYO_2026[[ASESOR_CRR]:[RECUPERO]],6,0)</f>
        <v>6200</v>
      </c>
      <c r="Q27" s="6">
        <f>VLOOKUP(DATA_MAYO_2026[[#This Row],[ASER_]],D1_MAYO_2026[[ASESOR_CRR]:[META]],2,0)</f>
        <v>29500</v>
      </c>
      <c r="R27" t="s">
        <v>75</v>
      </c>
      <c r="S27">
        <v>0</v>
      </c>
      <c r="T27">
        <v>800</v>
      </c>
      <c r="U27">
        <v>230</v>
      </c>
      <c r="V27">
        <v>2000</v>
      </c>
      <c r="W27">
        <v>0</v>
      </c>
      <c r="X27">
        <v>2000</v>
      </c>
      <c r="Y27">
        <v>0</v>
      </c>
      <c r="Z27">
        <v>0</v>
      </c>
      <c r="AA27">
        <v>0</v>
      </c>
      <c r="AB27">
        <v>1170</v>
      </c>
      <c r="AN27" s="54"/>
      <c r="BW27" s="45" t="s">
        <v>638</v>
      </c>
      <c r="BX27" s="45" t="s">
        <v>125</v>
      </c>
      <c r="BY27" s="45" t="s">
        <v>72</v>
      </c>
      <c r="BZ27" s="45">
        <v>46177</v>
      </c>
      <c r="CA27" s="45">
        <v>1</v>
      </c>
      <c r="CB27" s="45">
        <v>1</v>
      </c>
      <c r="CC27" s="45"/>
      <c r="CD27" s="45">
        <v>1</v>
      </c>
      <c r="CE27" s="45"/>
      <c r="CF27" s="45">
        <v>1.1574074074074075E-4</v>
      </c>
      <c r="CG27" s="45">
        <v>1.1574074074074075E-4</v>
      </c>
      <c r="CH27">
        <v>0.19226851851851851</v>
      </c>
      <c r="CI27">
        <v>0.13805555555555554</v>
      </c>
      <c r="CJ27">
        <v>147</v>
      </c>
      <c r="CK27">
        <v>319</v>
      </c>
      <c r="CL27">
        <v>27</v>
      </c>
      <c r="CM27">
        <v>1.703703704</v>
      </c>
      <c r="CN27">
        <v>31247</v>
      </c>
      <c r="CO27">
        <v>0.1837</v>
      </c>
      <c r="CW27">
        <v>84</v>
      </c>
    </row>
    <row r="28" spans="1:102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28" s="34" cm="1">
        <f t="array" ref="C28">_xlfn.XLOOKUP(1,(TablaMeta[CONCAT]=$M$3&amp;$N$3&amp;D1_MAYO_2026[[#This Row],[SUPER]])*(TablaMeta[SEGG]=D1_MAYO_2026[[#This Row],[SEGMENTO]]),TablaMeta[Meta_Asesor])</f>
        <v>29500</v>
      </c>
      <c r="D28" s="35">
        <f>IF(D1_MAYO_2026[[#This Row],[RECUPERO]]="VACACIONES","VACACIONES",IFERROR(D1_MAYO_2026[[#This Row],[RECUPERO]]/D1_MAYO_2026[[#This Row],[META]],""))</f>
        <v>0.25423728813559321</v>
      </c>
      <c r="E28" s="35" t="str">
        <f>D1_MAYO_2026[[#This Row],[SUPER]]</f>
        <v>JOHAN</v>
      </c>
      <c r="F28" t="s">
        <v>41</v>
      </c>
      <c r="G28" s="3">
        <v>7500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28" s="55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28" s="55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5"/>
      <c r="M28" s="5">
        <f>DATA_MAYO_2026[[#This Row],[RECUPERO]]/DATA_MAYO_2026[[#This Row],[META]]</f>
        <v>0.13389830508474576</v>
      </c>
      <c r="N28" s="5">
        <f>6-ROUNDUP(_xlfn.RANK.EQ(DATA_MAYO_2026[[#This Row],[AL_AC]],DATA_MAYO_2026[AL_AC],0)/(COUNTA(DATA_MAYO_2026[AL_AC])/5),0)</f>
        <v>2</v>
      </c>
      <c r="O28" s="54" t="str">
        <f>IFERROR(VLOOKUP(DATA_MAYO_2026[[#This Row],[ASER_]],$B:$G,4,0),"")</f>
        <v>JOHAN</v>
      </c>
      <c r="P28" s="6">
        <f>VLOOKUP(DATA_MAYO_2026[[#This Row],[ASER_]],D1_MAYO_2026[[ASESOR_CRR]:[RECUPERO]],6,0)</f>
        <v>3950</v>
      </c>
      <c r="Q28" s="6">
        <f>VLOOKUP(DATA_MAYO_2026[[#This Row],[ASER_]],D1_MAYO_2026[[ASESOR_CRR]:[META]],2,0)</f>
        <v>29500</v>
      </c>
      <c r="R28" t="s">
        <v>72</v>
      </c>
      <c r="S28">
        <v>0</v>
      </c>
      <c r="T28">
        <v>0</v>
      </c>
      <c r="U28">
        <v>2000</v>
      </c>
      <c r="V28">
        <v>1750</v>
      </c>
      <c r="W28">
        <v>0</v>
      </c>
      <c r="X28">
        <v>0</v>
      </c>
      <c r="Y28">
        <v>0</v>
      </c>
      <c r="Z28">
        <v>0</v>
      </c>
      <c r="AA28">
        <v>200</v>
      </c>
      <c r="AB28">
        <v>0</v>
      </c>
      <c r="AN28" s="54"/>
      <c r="BW28" s="45" t="s">
        <v>638</v>
      </c>
      <c r="BX28" s="45" t="s">
        <v>125</v>
      </c>
      <c r="BY28" s="45" t="s">
        <v>72</v>
      </c>
      <c r="BZ28" s="45">
        <v>46178</v>
      </c>
      <c r="CA28" s="45">
        <v>1</v>
      </c>
      <c r="CB28" s="45">
        <v>1</v>
      </c>
      <c r="CC28" s="45"/>
      <c r="CD28" s="45">
        <v>1</v>
      </c>
      <c r="CE28" s="45"/>
      <c r="CF28" s="45">
        <v>8.1018518518518516E-5</v>
      </c>
      <c r="CG28" s="45">
        <v>8.1018518518518516E-5</v>
      </c>
      <c r="CH28">
        <v>0.1174537037037037</v>
      </c>
      <c r="CI28">
        <v>8.3055555555555549E-2</v>
      </c>
      <c r="CJ28">
        <v>32</v>
      </c>
      <c r="CK28">
        <v>80</v>
      </c>
      <c r="CL28">
        <v>6</v>
      </c>
      <c r="CM28">
        <v>1</v>
      </c>
      <c r="CN28">
        <v>18014</v>
      </c>
      <c r="CO28">
        <v>0.1875</v>
      </c>
      <c r="CW28">
        <v>100</v>
      </c>
    </row>
    <row r="29" spans="1:102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29" s="34" cm="1">
        <f t="array" ref="C29">_xlfn.XLOOKUP(1,(TablaMeta[CONCAT]=$M$3&amp;$N$3&amp;D1_MAYO_2026[[#This Row],[SUPER]])*(TablaMeta[SEGG]=D1_MAYO_2026[[#This Row],[SEGMENTO]]),TablaMeta[Meta_Asesor])</f>
        <v>29500</v>
      </c>
      <c r="D29" s="35">
        <f>IF(D1_MAYO_2026[[#This Row],[RECUPERO]]="VACACIONES","VACACIONES",IFERROR(D1_MAYO_2026[[#This Row],[RECUPERO]]/D1_MAYO_2026[[#This Row],[META]],""))</f>
        <v>0.21627118644067797</v>
      </c>
      <c r="E29" s="35" t="str">
        <f>D1_MAYO_2026[[#This Row],[SUPER]]</f>
        <v>JOHAN</v>
      </c>
      <c r="F29" t="s">
        <v>640</v>
      </c>
      <c r="G29" s="3">
        <v>6380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9" s="55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5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5"/>
      <c r="M29" s="5">
        <f>DATA_MAYO_2026[[#This Row],[RECUPERO]]/DATA_MAYO_2026[[#This Row],[META]]</f>
        <v>0.2965762711864407</v>
      </c>
      <c r="N29" s="5">
        <f>6-ROUNDUP(_xlfn.RANK.EQ(DATA_MAYO_2026[[#This Row],[AL_AC]],DATA_MAYO_2026[AL_AC],0)/(COUNTA(DATA_MAYO_2026[AL_AC])/5),0)</f>
        <v>4</v>
      </c>
      <c r="O29" s="54" t="str">
        <f>IFERROR(VLOOKUP(DATA_MAYO_2026[[#This Row],[ASER_]],$B:$G,4,0),"")</f>
        <v>JOHAN</v>
      </c>
      <c r="P29" s="6">
        <f>VLOOKUP(DATA_MAYO_2026[[#This Row],[ASER_]],D1_MAYO_2026[[ASESOR_CRR]:[RECUPERO]],6,0)</f>
        <v>8749</v>
      </c>
      <c r="Q29" s="6">
        <f>VLOOKUP(DATA_MAYO_2026[[#This Row],[ASER_]],D1_MAYO_2026[[ASESOR_CRR]:[META]],2,0)</f>
        <v>29500</v>
      </c>
      <c r="R29" t="s">
        <v>12</v>
      </c>
      <c r="S29" s="47">
        <v>0</v>
      </c>
      <c r="T29">
        <v>0</v>
      </c>
      <c r="U29" s="45">
        <v>210</v>
      </c>
      <c r="V29">
        <v>1439</v>
      </c>
      <c r="W29">
        <v>6000</v>
      </c>
      <c r="X29">
        <v>1100</v>
      </c>
      <c r="Y29">
        <v>0</v>
      </c>
      <c r="Z29">
        <v>0</v>
      </c>
      <c r="AA29">
        <v>0</v>
      </c>
      <c r="AB29">
        <v>0</v>
      </c>
      <c r="AN29" s="54"/>
      <c r="BW29" s="45" t="s">
        <v>638</v>
      </c>
      <c r="BX29" s="45" t="s">
        <v>125</v>
      </c>
      <c r="BY29" s="45" t="s">
        <v>12</v>
      </c>
      <c r="BZ29" s="45">
        <v>46174</v>
      </c>
      <c r="CA29" s="45">
        <v>1</v>
      </c>
      <c r="CB29" s="45">
        <v>1</v>
      </c>
      <c r="CC29" s="45"/>
      <c r="CD29" s="45">
        <v>1</v>
      </c>
      <c r="CE29" s="45"/>
      <c r="CF29" s="45">
        <v>1.7361111111111112E-4</v>
      </c>
      <c r="CG29" s="45">
        <v>1.7361111111111112E-4</v>
      </c>
      <c r="CH29">
        <v>0.23979166666666665</v>
      </c>
      <c r="CI29">
        <v>8.8842592592592598E-2</v>
      </c>
      <c r="CJ29">
        <v>110</v>
      </c>
      <c r="CK29">
        <v>258</v>
      </c>
      <c r="CL29">
        <v>36</v>
      </c>
      <c r="CM29">
        <v>1.6944444439999999</v>
      </c>
      <c r="CN29">
        <v>28855</v>
      </c>
      <c r="CO29">
        <v>0.32729999999999998</v>
      </c>
      <c r="CP29">
        <v>7</v>
      </c>
      <c r="CQ29">
        <v>0.19439999999999999</v>
      </c>
      <c r="CR29">
        <v>3369</v>
      </c>
      <c r="CS29">
        <v>481</v>
      </c>
      <c r="CT29">
        <v>300</v>
      </c>
      <c r="CU29">
        <v>8.8999999999999996E-2</v>
      </c>
      <c r="CW29">
        <v>82</v>
      </c>
      <c r="CX29">
        <v>300</v>
      </c>
    </row>
    <row r="30" spans="1:102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30" s="34" cm="1">
        <f t="array" ref="C30">_xlfn.XLOOKUP(1,(TablaMeta[CONCAT]=$M$3&amp;$N$3&amp;D1_MAYO_2026[[#This Row],[SUPER]])*(TablaMeta[SEGG]=D1_MAYO_2026[[#This Row],[SEGMENTO]]),TablaMeta[Meta_Asesor])</f>
        <v>29500</v>
      </c>
      <c r="D30" s="35">
        <f>IF(D1_MAYO_2026[[#This Row],[RECUPERO]]="VACACIONES","VACACIONES",IFERROR(D1_MAYO_2026[[#This Row],[RECUPERO]]/D1_MAYO_2026[[#This Row],[META]],""))</f>
        <v>0.21016949152542372</v>
      </c>
      <c r="E30" s="35" t="str">
        <f>D1_MAYO_2026[[#This Row],[SUPER]]</f>
        <v>JOHAN</v>
      </c>
      <c r="F30" t="s">
        <v>75</v>
      </c>
      <c r="G30" s="3">
        <v>6200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30" s="55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30" s="55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5"/>
      <c r="M30" s="5">
        <f>DATA_MAYO_2026[[#This Row],[RECUPERO]]/DATA_MAYO_2026[[#This Row],[META]]</f>
        <v>0.45613559322033898</v>
      </c>
      <c r="N30" s="5">
        <f>6-ROUNDUP(_xlfn.RANK.EQ(DATA_MAYO_2026[[#This Row],[AL_AC]],DATA_MAYO_2026[AL_AC],0)/(COUNTA(DATA_MAYO_2026[AL_AC])/5),0)</f>
        <v>5</v>
      </c>
      <c r="O30" s="54" t="str">
        <f>IFERROR(VLOOKUP(DATA_MAYO_2026[[#This Row],[ASER_]],$B:$G,4,0),"")</f>
        <v>JOHAN</v>
      </c>
      <c r="P30" s="6">
        <f>VLOOKUP(DATA_MAYO_2026[[#This Row],[ASER_]],D1_MAYO_2026[[ASESOR_CRR]:[RECUPERO]],6,0)</f>
        <v>13456</v>
      </c>
      <c r="Q30" s="6">
        <f>VLOOKUP(DATA_MAYO_2026[[#This Row],[ASER_]],D1_MAYO_2026[[ASESOR_CRR]:[META]],2,0)</f>
        <v>29500</v>
      </c>
      <c r="R30" t="s">
        <v>495</v>
      </c>
      <c r="S30" s="47">
        <v>1000</v>
      </c>
      <c r="T30">
        <v>0</v>
      </c>
      <c r="U30">
        <v>1100</v>
      </c>
      <c r="V30">
        <v>1500</v>
      </c>
      <c r="W30">
        <v>0</v>
      </c>
      <c r="X30">
        <v>100</v>
      </c>
      <c r="Y30">
        <v>0</v>
      </c>
      <c r="Z30">
        <v>2800</v>
      </c>
      <c r="AA30">
        <v>656</v>
      </c>
      <c r="AB30">
        <v>6300</v>
      </c>
      <c r="AN30" s="54"/>
      <c r="BW30" s="45" t="s">
        <v>638</v>
      </c>
      <c r="BX30" s="45" t="s">
        <v>125</v>
      </c>
      <c r="BY30" s="45" t="s">
        <v>12</v>
      </c>
      <c r="BZ30" s="45">
        <v>46175</v>
      </c>
      <c r="CA30" s="45">
        <v>1</v>
      </c>
      <c r="CB30" s="45">
        <v>1</v>
      </c>
      <c r="CC30" s="45"/>
      <c r="CD30" s="45">
        <v>1</v>
      </c>
      <c r="CE30" s="45"/>
      <c r="CF30" s="45">
        <v>4.5138888888888887E-4</v>
      </c>
      <c r="CG30" s="45">
        <v>4.5138888888888887E-4</v>
      </c>
      <c r="CH30">
        <v>0.20879629629629629</v>
      </c>
      <c r="CI30">
        <v>0.10247685185185185</v>
      </c>
      <c r="CJ30">
        <v>93</v>
      </c>
      <c r="CK30">
        <v>199</v>
      </c>
      <c r="CL30">
        <v>29</v>
      </c>
      <c r="CM30">
        <v>1.448275862</v>
      </c>
      <c r="CN30">
        <v>29718</v>
      </c>
      <c r="CO30">
        <v>0.31180000000000002</v>
      </c>
      <c r="CW30">
        <v>84</v>
      </c>
    </row>
    <row r="31" spans="1:102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31" s="34" cm="1">
        <f t="array" ref="C31">_xlfn.XLOOKUP(1,(TablaMeta[CONCAT]=$M$3&amp;$N$3&amp;D1_MAYO_2026[[#This Row],[SUPER]])*(TablaMeta[SEGG]=D1_MAYO_2026[[#This Row],[SEGMENTO]]),TablaMeta[Meta_Asesor])</f>
        <v>29500</v>
      </c>
      <c r="D31" s="35">
        <f>IF(D1_MAYO_2026[[#This Row],[RECUPERO]]="VACACIONES","VACACIONES",IFERROR(D1_MAYO_2026[[#This Row],[RECUPERO]]/D1_MAYO_2026[[#This Row],[META]],""))</f>
        <v>0.13762711864406779</v>
      </c>
      <c r="E31" s="35" t="str">
        <f>D1_MAYO_2026[[#This Row],[SUPER]]</f>
        <v>JOHAN</v>
      </c>
      <c r="F31" t="s">
        <v>109</v>
      </c>
      <c r="G31" s="3">
        <v>4060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1" s="55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1" s="55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5"/>
      <c r="M31" s="5">
        <f>DATA_MAYO_2026[[#This Row],[RECUPERO]]/DATA_MAYO_2026[[#This Row],[META]]</f>
        <v>0.29830508474576273</v>
      </c>
      <c r="N31" s="5">
        <f>6-ROUNDUP(_xlfn.RANK.EQ(DATA_MAYO_2026[[#This Row],[AL_AC]],DATA_MAYO_2026[AL_AC],0)/(COUNTA(DATA_MAYO_2026[AL_AC])/5),0)</f>
        <v>4</v>
      </c>
      <c r="O31" s="54" t="str">
        <f>IFERROR(VLOOKUP(DATA_MAYO_2026[[#This Row],[ASER_]],$B:$G,4,0),"")</f>
        <v>JOHAN</v>
      </c>
      <c r="P31" s="6">
        <f>VLOOKUP(DATA_MAYO_2026[[#This Row],[ASER_]],D1_MAYO_2026[[ASESOR_CRR]:[RECUPERO]],6,0)</f>
        <v>8800</v>
      </c>
      <c r="Q31" s="6">
        <f>VLOOKUP(DATA_MAYO_2026[[#This Row],[ASER_]],D1_MAYO_2026[[ASESOR_CRR]:[META]],2,0)</f>
        <v>29500</v>
      </c>
      <c r="R31" t="s">
        <v>26</v>
      </c>
      <c r="S31" s="47">
        <v>0</v>
      </c>
      <c r="T31">
        <v>0</v>
      </c>
      <c r="U31">
        <v>3700</v>
      </c>
      <c r="V31">
        <v>0</v>
      </c>
      <c r="W31">
        <v>0</v>
      </c>
      <c r="X31">
        <v>300</v>
      </c>
      <c r="Y31">
        <v>500</v>
      </c>
      <c r="Z31">
        <v>300</v>
      </c>
      <c r="AA31">
        <v>3600</v>
      </c>
      <c r="AB31">
        <v>400</v>
      </c>
      <c r="AN31" s="54"/>
      <c r="BW31" s="45" t="s">
        <v>638</v>
      </c>
      <c r="BX31" s="45" t="s">
        <v>125</v>
      </c>
      <c r="BY31" s="45" t="s">
        <v>12</v>
      </c>
      <c r="BZ31" s="45">
        <v>46177</v>
      </c>
      <c r="CA31" s="45">
        <v>1</v>
      </c>
      <c r="CB31" s="45">
        <v>1</v>
      </c>
      <c r="CC31" s="45"/>
      <c r="CD31" s="45">
        <v>1</v>
      </c>
      <c r="CE31" s="45"/>
      <c r="CF31" s="45">
        <v>3.4722222222222224E-4</v>
      </c>
      <c r="CG31" s="45">
        <v>3.4722222222222224E-4</v>
      </c>
      <c r="CH31">
        <v>0.2497337962962963</v>
      </c>
      <c r="CI31">
        <v>8.9641203703703709E-2</v>
      </c>
      <c r="CJ31">
        <v>89</v>
      </c>
      <c r="CK31">
        <v>210</v>
      </c>
      <c r="CL31">
        <v>24</v>
      </c>
      <c r="CM31">
        <v>1.6666666670000001</v>
      </c>
      <c r="CN31">
        <v>38967</v>
      </c>
      <c r="CO31">
        <v>0.2697</v>
      </c>
      <c r="CP31">
        <v>1</v>
      </c>
      <c r="CQ31">
        <v>4.1700000000000001E-2</v>
      </c>
      <c r="CR31">
        <v>870</v>
      </c>
      <c r="CS31">
        <v>870</v>
      </c>
      <c r="CW31">
        <v>92</v>
      </c>
    </row>
    <row r="32" spans="1:102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32" s="34" cm="1">
        <f t="array" ref="C32">_xlfn.XLOOKUP(1,(TablaMeta[CONCAT]=$M$3&amp;$N$3&amp;D1_MAYO_2026[[#This Row],[SUPER]])*(TablaMeta[SEGG]=D1_MAYO_2026[[#This Row],[SEGMENTO]]),TablaMeta[Meta_Asesor])</f>
        <v>29500</v>
      </c>
      <c r="D32" s="35">
        <f>IF(D1_MAYO_2026[[#This Row],[RECUPERO]]="VACACIONES","VACACIONES",IFERROR(D1_MAYO_2026[[#This Row],[RECUPERO]]/D1_MAYO_2026[[#This Row],[META]],""))</f>
        <v>0.13389830508474576</v>
      </c>
      <c r="E32" s="35" t="str">
        <f>D1_MAYO_2026[[#This Row],[SUPER]]</f>
        <v>JOHAN</v>
      </c>
      <c r="F32" t="s">
        <v>72</v>
      </c>
      <c r="G32" s="3">
        <v>3950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32" s="55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32" s="55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5"/>
      <c r="M32" s="5">
        <f>DATA_MAYO_2026[[#This Row],[RECUPERO]]/DATA_MAYO_2026[[#This Row],[META]]</f>
        <v>0.56610169491525419</v>
      </c>
      <c r="N32" s="5">
        <f>6-ROUNDUP(_xlfn.RANK.EQ(DATA_MAYO_2026[[#This Row],[AL_AC]],DATA_MAYO_2026[AL_AC],0)/(COUNTA(DATA_MAYO_2026[AL_AC])/5),0)</f>
        <v>5</v>
      </c>
      <c r="O32" s="54" t="str">
        <f>IFERROR(VLOOKUP(DATA_MAYO_2026[[#This Row],[ASER_]],$B:$G,4,0),"")</f>
        <v>JOHAN</v>
      </c>
      <c r="P32" s="6">
        <f>VLOOKUP(DATA_MAYO_2026[[#This Row],[ASER_]],D1_MAYO_2026[[ASESOR_CRR]:[RECUPERO]],6,0)</f>
        <v>16700</v>
      </c>
      <c r="Q32" s="6">
        <f>VLOOKUP(DATA_MAYO_2026[[#This Row],[ASER_]],D1_MAYO_2026[[ASESOR_CRR]:[META]],2,0)</f>
        <v>29500</v>
      </c>
      <c r="R32" t="s">
        <v>80</v>
      </c>
      <c r="S32" s="47">
        <v>1000</v>
      </c>
      <c r="T32">
        <v>0</v>
      </c>
      <c r="U32">
        <v>1200</v>
      </c>
      <c r="V32">
        <v>0</v>
      </c>
      <c r="W32">
        <v>1500</v>
      </c>
      <c r="X32">
        <v>13000</v>
      </c>
      <c r="Y32">
        <v>0</v>
      </c>
      <c r="Z32">
        <v>0</v>
      </c>
      <c r="AA32">
        <v>0</v>
      </c>
      <c r="AB32">
        <v>0</v>
      </c>
      <c r="AN32" s="54"/>
      <c r="BW32" s="45" t="s">
        <v>638</v>
      </c>
      <c r="BX32" s="45" t="s">
        <v>125</v>
      </c>
      <c r="BY32" s="45" t="s">
        <v>12</v>
      </c>
      <c r="BZ32" s="45">
        <v>46178</v>
      </c>
      <c r="CA32" s="45">
        <v>1</v>
      </c>
      <c r="CB32" s="45">
        <v>1</v>
      </c>
      <c r="CC32" s="45"/>
      <c r="CD32" s="45">
        <v>1</v>
      </c>
      <c r="CE32" s="45"/>
      <c r="CF32" s="45">
        <v>2.5462962962962961E-4</v>
      </c>
      <c r="CG32" s="45">
        <v>2.5462962962962961E-4</v>
      </c>
      <c r="CH32">
        <v>0.12479166666666666</v>
      </c>
      <c r="CI32">
        <v>6.5462962962962959E-2</v>
      </c>
      <c r="CJ32">
        <v>23</v>
      </c>
      <c r="CK32">
        <v>44</v>
      </c>
      <c r="CL32">
        <v>13</v>
      </c>
      <c r="CM32">
        <v>1.076923077</v>
      </c>
      <c r="CN32">
        <v>15138</v>
      </c>
      <c r="CO32">
        <v>0.56520000000000004</v>
      </c>
      <c r="CW32">
        <v>100</v>
      </c>
    </row>
    <row r="33" spans="1:102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33" s="34" cm="1">
        <f t="array" ref="C33">_xlfn.XLOOKUP(1,(TablaMeta[CONCAT]=$M$3&amp;$N$3&amp;D1_MAYO_2026[[#This Row],[SUPER]])*(TablaMeta[SEGG]=D1_MAYO_2026[[#This Row],[SEGMENTO]]),TablaMeta[Meta_Asesor])</f>
        <v>12000</v>
      </c>
      <c r="D33" s="35">
        <f>IF(D1_MAYO_2026[[#This Row],[RECUPERO]]="VACACIONES","VACACIONES",IFERROR(D1_MAYO_2026[[#This Row],[RECUPERO]]/D1_MAYO_2026[[#This Row],[META]],""))</f>
        <v>0.45450000000000002</v>
      </c>
      <c r="E33" s="35" t="str">
        <f>D1_MAYO_2026[[#This Row],[SUPER]]</f>
        <v>LEONOR</v>
      </c>
      <c r="F33" t="s">
        <v>631</v>
      </c>
      <c r="G33" s="3">
        <v>5454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3" s="55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3" s="55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3" s="55"/>
      <c r="M33" s="5">
        <f>DATA_MAYO_2026[[#This Row],[RECUPERO]]/DATA_MAYO_2026[[#This Row],[META]]</f>
        <v>0.27281355932203388</v>
      </c>
      <c r="N33" s="5">
        <f>6-ROUNDUP(_xlfn.RANK.EQ(DATA_MAYO_2026[[#This Row],[AL_AC]],DATA_MAYO_2026[AL_AC],0)/(COUNTA(DATA_MAYO_2026[AL_AC])/5),0)</f>
        <v>3</v>
      </c>
      <c r="O33" s="54" t="str">
        <f>IFERROR(VLOOKUP(DATA_MAYO_2026[[#This Row],[ASER_]],$B:$G,4,0),"")</f>
        <v>JOHAN</v>
      </c>
      <c r="P33" s="6">
        <f>VLOOKUP(DATA_MAYO_2026[[#This Row],[ASER_]],D1_MAYO_2026[[ASESOR_CRR]:[RECUPERO]],6,0)</f>
        <v>8048</v>
      </c>
      <c r="Q33" s="6">
        <f>VLOOKUP(DATA_MAYO_2026[[#This Row],[ASER_]],D1_MAYO_2026[[ASESOR_CRR]:[META]],2,0)</f>
        <v>29500</v>
      </c>
      <c r="R33" t="s">
        <v>61</v>
      </c>
      <c r="S33" s="47">
        <v>0</v>
      </c>
      <c r="T33">
        <v>0</v>
      </c>
      <c r="U33">
        <v>438</v>
      </c>
      <c r="V33">
        <v>0</v>
      </c>
      <c r="W33">
        <v>3700</v>
      </c>
      <c r="X33">
        <v>3610</v>
      </c>
      <c r="Y33">
        <v>0</v>
      </c>
      <c r="Z33">
        <v>0</v>
      </c>
      <c r="AA33">
        <v>0</v>
      </c>
      <c r="AB33" s="6">
        <v>300</v>
      </c>
      <c r="AC33" s="6"/>
      <c r="AD33" s="6"/>
      <c r="AE33" s="6"/>
      <c r="AF33" s="6"/>
      <c r="AG33" s="6"/>
      <c r="AH33" s="6"/>
      <c r="AN33" s="54"/>
      <c r="BW33" s="45" t="s">
        <v>638</v>
      </c>
      <c r="BX33" s="45" t="s">
        <v>125</v>
      </c>
      <c r="BY33" s="45" t="s">
        <v>26</v>
      </c>
      <c r="BZ33" s="45">
        <v>46174</v>
      </c>
      <c r="CA33" s="45">
        <v>1</v>
      </c>
      <c r="CB33" s="45">
        <v>1</v>
      </c>
      <c r="CC33" s="45"/>
      <c r="CD33" s="45">
        <v>1</v>
      </c>
      <c r="CE33" s="45"/>
      <c r="CF33" s="45">
        <v>5.7870370370370373E-5</v>
      </c>
      <c r="CG33" s="45">
        <v>5.7870370370370373E-5</v>
      </c>
      <c r="CH33">
        <v>0.33280092592592592</v>
      </c>
      <c r="CI33">
        <v>3.1620370370370368E-2</v>
      </c>
      <c r="CJ33">
        <v>173</v>
      </c>
      <c r="CK33">
        <v>327</v>
      </c>
      <c r="CL33">
        <v>50</v>
      </c>
      <c r="CM33">
        <v>1.9</v>
      </c>
      <c r="CN33">
        <v>21318</v>
      </c>
      <c r="CO33">
        <v>0.28899999999999998</v>
      </c>
      <c r="CP33">
        <v>7</v>
      </c>
      <c r="CQ33">
        <v>0.14000000000000001</v>
      </c>
      <c r="CR33">
        <v>2774</v>
      </c>
      <c r="CS33">
        <v>396</v>
      </c>
      <c r="CW33">
        <v>68</v>
      </c>
    </row>
    <row r="34" spans="1:102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34" s="34" cm="1">
        <f t="array" ref="C34">_xlfn.XLOOKUP(1,(TablaMeta[CONCAT]=$M$3&amp;$N$3&amp;D1_MAYO_2026[[#This Row],[SUPER]])*(TablaMeta[SEGG]=D1_MAYO_2026[[#This Row],[SEGMENTO]]),TablaMeta[Meta_Asesor])</f>
        <v>12000</v>
      </c>
      <c r="D34" s="35">
        <f>IF(D1_MAYO_2026[[#This Row],[RECUPERO]]="VACACIONES","VACACIONES",IFERROR(D1_MAYO_2026[[#This Row],[RECUPERO]]/D1_MAYO_2026[[#This Row],[META]],""))</f>
        <v>0.375</v>
      </c>
      <c r="E34" s="35" t="str">
        <f>D1_MAYO_2026[[#This Row],[SUPER]]</f>
        <v>LEONOR</v>
      </c>
      <c r="F34" t="s">
        <v>635</v>
      </c>
      <c r="G34" s="3">
        <v>4500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4" s="55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4" s="55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4" s="55"/>
      <c r="M34" s="5">
        <f>DATA_MAYO_2026[[#This Row],[RECUPERO]]/DATA_MAYO_2026[[#This Row],[META]]</f>
        <v>0.25423728813559321</v>
      </c>
      <c r="N34" s="5">
        <f>6-ROUNDUP(_xlfn.RANK.EQ(DATA_MAYO_2026[[#This Row],[AL_AC]],DATA_MAYO_2026[AL_AC],0)/(COUNTA(DATA_MAYO_2026[AL_AC])/5),0)</f>
        <v>3</v>
      </c>
      <c r="O34" s="54" t="str">
        <f>IFERROR(VLOOKUP(DATA_MAYO_2026[[#This Row],[ASER_]],$B:$G,4,0),"")</f>
        <v>JOHAN</v>
      </c>
      <c r="P34" s="6">
        <f>VLOOKUP(DATA_MAYO_2026[[#This Row],[ASER_]],D1_MAYO_2026[[ASESOR_CRR]:[RECUPERO]],6,0)</f>
        <v>7500</v>
      </c>
      <c r="Q34" s="6">
        <f>VLOOKUP(DATA_MAYO_2026[[#This Row],[ASER_]],D1_MAYO_2026[[ASESOR_CRR]:[META]],2,0)</f>
        <v>29500</v>
      </c>
      <c r="R34" t="s">
        <v>41</v>
      </c>
      <c r="S34" s="47">
        <v>0</v>
      </c>
      <c r="T34">
        <v>0</v>
      </c>
      <c r="U34">
        <v>0</v>
      </c>
      <c r="V34">
        <v>2500</v>
      </c>
      <c r="W34">
        <v>0</v>
      </c>
      <c r="X34">
        <v>0</v>
      </c>
      <c r="Y34">
        <v>5000</v>
      </c>
      <c r="Z34">
        <v>0</v>
      </c>
      <c r="AA34">
        <v>0</v>
      </c>
      <c r="AB34" s="6">
        <v>0</v>
      </c>
      <c r="AC34" s="6"/>
      <c r="AD34" s="6"/>
      <c r="AE34" s="6"/>
      <c r="AF34" s="6"/>
      <c r="AG34" s="6"/>
      <c r="AH34" s="6"/>
      <c r="AN34" s="54"/>
      <c r="BW34" s="45" t="s">
        <v>638</v>
      </c>
      <c r="BX34" s="45" t="s">
        <v>125</v>
      </c>
      <c r="BY34" s="45" t="s">
        <v>26</v>
      </c>
      <c r="BZ34" s="45">
        <v>46175</v>
      </c>
      <c r="CA34" s="45">
        <v>1</v>
      </c>
      <c r="CB34" s="45">
        <v>1</v>
      </c>
      <c r="CC34" s="45"/>
      <c r="CD34" s="45">
        <v>1</v>
      </c>
      <c r="CE34" s="45"/>
      <c r="CF34" s="45">
        <v>1.273148148148148E-4</v>
      </c>
      <c r="CG34" s="45">
        <v>1.273148148148148E-4</v>
      </c>
      <c r="CH34">
        <v>0.25203703703703706</v>
      </c>
      <c r="CI34">
        <v>8.385416666666666E-2</v>
      </c>
      <c r="CJ34">
        <v>142</v>
      </c>
      <c r="CK34">
        <v>274</v>
      </c>
      <c r="CL34">
        <v>35</v>
      </c>
      <c r="CM34">
        <v>1.8</v>
      </c>
      <c r="CN34">
        <v>28153</v>
      </c>
      <c r="CO34">
        <v>0.2465</v>
      </c>
      <c r="CP34">
        <v>1</v>
      </c>
      <c r="CQ34">
        <v>2.86E-2</v>
      </c>
      <c r="CR34">
        <v>1250</v>
      </c>
      <c r="CS34">
        <v>1250</v>
      </c>
      <c r="CW34">
        <v>94</v>
      </c>
    </row>
    <row r="35" spans="1:102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35" s="34" cm="1">
        <f t="array" ref="C35">_xlfn.XLOOKUP(1,(TablaMeta[CONCAT]=$M$3&amp;$N$3&amp;D1_MAYO_2026[[#This Row],[SUPER]])*(TablaMeta[SEGG]=D1_MAYO_2026[[#This Row],[SEGMENTO]]),TablaMeta[Meta_Asesor])</f>
        <v>12000</v>
      </c>
      <c r="D35" s="35">
        <f>IF(D1_MAYO_2026[[#This Row],[RECUPERO]]="VACACIONES","VACACIONES",IFERROR(D1_MAYO_2026[[#This Row],[RECUPERO]]/D1_MAYO_2026[[#This Row],[META]],""))</f>
        <v>0.30416666666666664</v>
      </c>
      <c r="E35" s="35" t="str">
        <f>D1_MAYO_2026[[#This Row],[SUPER]]</f>
        <v>LEONOR</v>
      </c>
      <c r="F35" t="s">
        <v>603</v>
      </c>
      <c r="G35" s="3">
        <v>3650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5" s="55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5" s="55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5" s="55"/>
      <c r="M35" s="5">
        <f>DATA_MAYO_2026[[#This Row],[RECUPERO]]/DATA_MAYO_2026[[#This Row],[META]]</f>
        <v>0.12666666666666668</v>
      </c>
      <c r="N35" s="5">
        <f>6-ROUNDUP(_xlfn.RANK.EQ(DATA_MAYO_2026[[#This Row],[AL_AC]],DATA_MAYO_2026[AL_AC],0)/(COUNTA(DATA_MAYO_2026[AL_AC])/5),0)</f>
        <v>2</v>
      </c>
      <c r="O35" s="54" t="str">
        <f>IFERROR(VLOOKUP(DATA_MAYO_2026[[#This Row],[ASER_]],$B:$G,4,0),"")</f>
        <v>LEONOR</v>
      </c>
      <c r="P35" s="6">
        <f>VLOOKUP(DATA_MAYO_2026[[#This Row],[ASER_]],D1_MAYO_2026[[ASESOR_CRR]:[RECUPERO]],6,0)</f>
        <v>1520</v>
      </c>
      <c r="Q35" s="6">
        <f>VLOOKUP(DATA_MAYO_2026[[#This Row],[ASER_]],D1_MAYO_2026[[ASESOR_CRR]:[META]],2,0)</f>
        <v>12000</v>
      </c>
      <c r="R35" t="s">
        <v>49</v>
      </c>
      <c r="S35" s="45">
        <v>220</v>
      </c>
      <c r="T35">
        <v>0</v>
      </c>
      <c r="U35">
        <v>0</v>
      </c>
      <c r="V35">
        <v>500</v>
      </c>
      <c r="W35" s="5">
        <v>0</v>
      </c>
      <c r="X35" s="6">
        <v>0</v>
      </c>
      <c r="Y35" s="6">
        <v>400</v>
      </c>
      <c r="Z35" s="6">
        <v>0</v>
      </c>
      <c r="AA35" s="6">
        <v>400</v>
      </c>
      <c r="AB35" s="6">
        <v>0</v>
      </c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4"/>
      <c r="BW35" s="45" t="s">
        <v>638</v>
      </c>
      <c r="BX35" s="45" t="s">
        <v>125</v>
      </c>
      <c r="BY35" s="45" t="s">
        <v>26</v>
      </c>
      <c r="BZ35" s="45">
        <v>46177</v>
      </c>
      <c r="CA35" s="45">
        <v>1</v>
      </c>
      <c r="CB35" s="45">
        <v>1</v>
      </c>
      <c r="CC35" s="45"/>
      <c r="CD35" s="45">
        <v>1</v>
      </c>
      <c r="CE35" s="45"/>
      <c r="CF35" s="45">
        <v>6.9444444444444444E-5</v>
      </c>
      <c r="CG35" s="45">
        <v>6.9444444444444444E-5</v>
      </c>
      <c r="CH35">
        <v>0.26734953703703701</v>
      </c>
      <c r="CI35">
        <v>8.6018518518518522E-2</v>
      </c>
      <c r="CJ35">
        <v>217</v>
      </c>
      <c r="CK35">
        <v>443</v>
      </c>
      <c r="CL35">
        <v>29</v>
      </c>
      <c r="CM35">
        <v>1.3448275860000001</v>
      </c>
      <c r="CN35">
        <v>30839</v>
      </c>
      <c r="CO35">
        <v>0.1336</v>
      </c>
      <c r="CW35">
        <v>84</v>
      </c>
    </row>
    <row r="36" spans="1:102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36" s="34" cm="1">
        <f t="array" ref="C36">_xlfn.XLOOKUP(1,(TablaMeta[CONCAT]=$M$3&amp;$N$3&amp;D1_MAYO_2026[[#This Row],[SUPER]])*(TablaMeta[SEGG]=D1_MAYO_2026[[#This Row],[SEGMENTO]]),TablaMeta[Meta_Asesor])</f>
        <v>12000</v>
      </c>
      <c r="D36" s="35">
        <f>IF(D1_MAYO_2026[[#This Row],[RECUPERO]]="VACACIONES","VACACIONES",IFERROR(D1_MAYO_2026[[#This Row],[RECUPERO]]/D1_MAYO_2026[[#This Row],[META]],""))</f>
        <v>0.24916666666666668</v>
      </c>
      <c r="E36" s="35" t="str">
        <f>D1_MAYO_2026[[#This Row],[SUPER]]</f>
        <v>LEONOR</v>
      </c>
      <c r="F36" t="s">
        <v>636</v>
      </c>
      <c r="G36" s="3">
        <v>2990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6" s="55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6" s="55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6" s="55"/>
      <c r="M36" s="5">
        <f>DATA_MAYO_2026[[#This Row],[RECUPERO]]/DATA_MAYO_2026[[#This Row],[META]]</f>
        <v>0.30416666666666664</v>
      </c>
      <c r="N36" s="5">
        <f>6-ROUNDUP(_xlfn.RANK.EQ(DATA_MAYO_2026[[#This Row],[AL_AC]],DATA_MAYO_2026[AL_AC],0)/(COUNTA(DATA_MAYO_2026[AL_AC])/5),0)</f>
        <v>4</v>
      </c>
      <c r="O36" s="54" t="str">
        <f>IFERROR(VLOOKUP(DATA_MAYO_2026[[#This Row],[ASER_]],$B:$G,4,0),"")</f>
        <v>LEONOR</v>
      </c>
      <c r="P36" s="6">
        <f>VLOOKUP(DATA_MAYO_2026[[#This Row],[ASER_]],D1_MAYO_2026[[ASESOR_CRR]:[RECUPERO]],6,0)</f>
        <v>3650</v>
      </c>
      <c r="Q36" s="6">
        <f>VLOOKUP(DATA_MAYO_2026[[#This Row],[ASER_]],D1_MAYO_2026[[ASESOR_CRR]:[META]],2,0)</f>
        <v>12000</v>
      </c>
      <c r="R36" t="s">
        <v>600</v>
      </c>
      <c r="S36" s="45">
        <v>750</v>
      </c>
      <c r="T36">
        <v>700</v>
      </c>
      <c r="U36">
        <v>0</v>
      </c>
      <c r="V36">
        <v>0</v>
      </c>
      <c r="W36" s="5">
        <v>1240</v>
      </c>
      <c r="X36" s="6">
        <v>0</v>
      </c>
      <c r="Y36" s="6">
        <v>0</v>
      </c>
      <c r="Z36" s="6">
        <v>150</v>
      </c>
      <c r="AA36" s="6">
        <v>810</v>
      </c>
      <c r="AB36" s="6">
        <v>0</v>
      </c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4"/>
      <c r="BW36" s="45" t="s">
        <v>638</v>
      </c>
      <c r="BX36" s="45" t="s">
        <v>125</v>
      </c>
      <c r="BY36" s="45" t="s">
        <v>26</v>
      </c>
      <c r="BZ36" s="45">
        <v>46178</v>
      </c>
      <c r="CA36" s="45">
        <v>1</v>
      </c>
      <c r="CB36" s="45">
        <v>1</v>
      </c>
      <c r="CC36" s="45"/>
      <c r="CD36" s="45">
        <v>1</v>
      </c>
      <c r="CE36" s="45"/>
      <c r="CF36" s="45">
        <v>6.9444444444444444E-5</v>
      </c>
      <c r="CG36" s="45">
        <v>6.9444444444444444E-5</v>
      </c>
      <c r="CH36">
        <v>0.14839120370370371</v>
      </c>
      <c r="CI36">
        <v>4.9988425925925929E-2</v>
      </c>
      <c r="CJ36">
        <v>53</v>
      </c>
      <c r="CK36">
        <v>100</v>
      </c>
      <c r="CL36">
        <v>4</v>
      </c>
      <c r="CM36">
        <v>1</v>
      </c>
      <c r="CN36">
        <v>46372</v>
      </c>
      <c r="CO36">
        <v>7.5499999999999998E-2</v>
      </c>
      <c r="CW36">
        <v>100</v>
      </c>
    </row>
    <row r="37" spans="1:102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37" s="34" cm="1">
        <f t="array" ref="C37">_xlfn.XLOOKUP(1,(TablaMeta[CONCAT]=$M$3&amp;$N$3&amp;D1_MAYO_2026[[#This Row],[SUPER]])*(TablaMeta[SEGG]=D1_MAYO_2026[[#This Row],[SEGMENTO]]),TablaMeta[Meta_Asesor])</f>
        <v>12000</v>
      </c>
      <c r="D37" s="35">
        <f>IF(D1_MAYO_2026[[#This Row],[RECUPERO]]="VACACIONES","VACACIONES",IFERROR(D1_MAYO_2026[[#This Row],[RECUPERO]]/D1_MAYO_2026[[#This Row],[META]],""))</f>
        <v>0.24083333333333334</v>
      </c>
      <c r="E37" s="35" t="str">
        <f>D1_MAYO_2026[[#This Row],[SUPER]]</f>
        <v>LEONOR</v>
      </c>
      <c r="F37" t="s">
        <v>633</v>
      </c>
      <c r="G37" s="3">
        <v>2890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7" s="55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7" s="55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7" s="55"/>
      <c r="M37" s="5">
        <f>DATA_MAYO_2026[[#This Row],[RECUPERO]]/DATA_MAYO_2026[[#This Row],[META]]</f>
        <v>0.24083333333333334</v>
      </c>
      <c r="N37" s="5">
        <f>6-ROUNDUP(_xlfn.RANK.EQ(DATA_MAYO_2026[[#This Row],[AL_AC]],DATA_MAYO_2026[AL_AC],0)/(COUNTA(DATA_MAYO_2026[AL_AC])/5),0)</f>
        <v>3</v>
      </c>
      <c r="O37" s="54" t="str">
        <f>IFERROR(VLOOKUP(DATA_MAYO_2026[[#This Row],[ASER_]],$B:$G,4,0),"")</f>
        <v>LEONOR</v>
      </c>
      <c r="P37" s="6">
        <f>VLOOKUP(DATA_MAYO_2026[[#This Row],[ASER_]],D1_MAYO_2026[[ASESOR_CRR]:[RECUPERO]],6,0)</f>
        <v>2890</v>
      </c>
      <c r="Q37" s="6">
        <f>VLOOKUP(DATA_MAYO_2026[[#This Row],[ASER_]],D1_MAYO_2026[[ASESOR_CRR]:[META]],2,0)</f>
        <v>12000</v>
      </c>
      <c r="R37" t="s">
        <v>51</v>
      </c>
      <c r="S37" s="45">
        <v>100</v>
      </c>
      <c r="T37">
        <v>0</v>
      </c>
      <c r="U37">
        <v>0</v>
      </c>
      <c r="V37">
        <v>800</v>
      </c>
      <c r="W37" s="5">
        <v>240</v>
      </c>
      <c r="X37" s="6">
        <v>0</v>
      </c>
      <c r="Y37" s="6">
        <v>500</v>
      </c>
      <c r="Z37" s="6">
        <v>1100</v>
      </c>
      <c r="AA37" s="6">
        <v>0</v>
      </c>
      <c r="AB37" s="6">
        <v>150</v>
      </c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4"/>
      <c r="BW37" s="45" t="s">
        <v>638</v>
      </c>
      <c r="BX37" s="45" t="s">
        <v>125</v>
      </c>
      <c r="BY37" s="45" t="s">
        <v>564</v>
      </c>
      <c r="BZ37" s="45">
        <v>46174</v>
      </c>
      <c r="CA37" s="45">
        <v>1</v>
      </c>
      <c r="CB37" s="45">
        <v>1</v>
      </c>
      <c r="CC37" s="45"/>
      <c r="CD37" s="45">
        <v>1</v>
      </c>
      <c r="CE37" s="45"/>
      <c r="CF37" s="45">
        <v>4.1666666666666669E-4</v>
      </c>
      <c r="CG37" s="45">
        <v>4.1666666666666669E-4</v>
      </c>
      <c r="CH37">
        <v>0.29771990740740739</v>
      </c>
      <c r="CI37">
        <v>4.1944444444444444E-2</v>
      </c>
      <c r="CJ37">
        <v>165</v>
      </c>
      <c r="CK37">
        <v>230</v>
      </c>
      <c r="CL37">
        <v>29</v>
      </c>
      <c r="CM37">
        <v>1.5862068970000001</v>
      </c>
      <c r="CN37">
        <v>19800</v>
      </c>
      <c r="CO37">
        <v>0.17580000000000001</v>
      </c>
      <c r="CP37">
        <v>7</v>
      </c>
      <c r="CQ37">
        <v>0.2414</v>
      </c>
      <c r="CR37">
        <v>2695</v>
      </c>
      <c r="CS37">
        <v>385</v>
      </c>
      <c r="CW37">
        <v>86</v>
      </c>
    </row>
    <row r="38" spans="1:102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38" s="34" cm="1">
        <f t="array" ref="C38">_xlfn.XLOOKUP(1,(TablaMeta[CONCAT]=$M$3&amp;$N$3&amp;D1_MAYO_2026[[#This Row],[SUPER]])*(TablaMeta[SEGG]=D1_MAYO_2026[[#This Row],[SEGMENTO]]),TablaMeta[Meta_Asesor])</f>
        <v>12000</v>
      </c>
      <c r="D38" s="35">
        <f>IF(D1_MAYO_2026[[#This Row],[RECUPERO]]="VACACIONES","VACACIONES",IFERROR(D1_MAYO_2026[[#This Row],[RECUPERO]]/D1_MAYO_2026[[#This Row],[META]],""))</f>
        <v>0.21875</v>
      </c>
      <c r="E38" s="35" t="str">
        <f>D1_MAYO_2026[[#This Row],[SUPER]]</f>
        <v>LEONOR</v>
      </c>
      <c r="F38" t="s">
        <v>55</v>
      </c>
      <c r="G38" s="3">
        <v>2625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8" s="55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8" s="55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8" s="55"/>
      <c r="M38" s="5">
        <f>DATA_MAYO_2026[[#This Row],[RECUPERO]]/DATA_MAYO_2026[[#This Row],[META]]</f>
        <v>4.766666666666667E-2</v>
      </c>
      <c r="N38" s="5">
        <f>6-ROUNDUP(_xlfn.RANK.EQ(DATA_MAYO_2026[[#This Row],[AL_AC]],DATA_MAYO_2026[AL_AC],0)/(COUNTA(DATA_MAYO_2026[AL_AC])/5),0)</f>
        <v>1</v>
      </c>
      <c r="O38" s="54" t="str">
        <f>IFERROR(VLOOKUP(DATA_MAYO_2026[[#This Row],[ASER_]],$B:$G,4,0),"")</f>
        <v>LEONOR</v>
      </c>
      <c r="P38" s="6">
        <f>VLOOKUP(DATA_MAYO_2026[[#This Row],[ASER_]],D1_MAYO_2026[[ASESOR_CRR]:[RECUPERO]],6,0)</f>
        <v>572</v>
      </c>
      <c r="Q38" s="6">
        <f>VLOOKUP(DATA_MAYO_2026[[#This Row],[ASER_]],D1_MAYO_2026[[ASESOR_CRR]:[META]],2,0)</f>
        <v>12000</v>
      </c>
      <c r="R38" t="s">
        <v>50</v>
      </c>
      <c r="S38" s="45">
        <v>0</v>
      </c>
      <c r="T38">
        <v>0</v>
      </c>
      <c r="U38">
        <v>0</v>
      </c>
      <c r="V38">
        <v>500</v>
      </c>
      <c r="W38" s="5">
        <v>72</v>
      </c>
      <c r="X38" s="6">
        <v>0</v>
      </c>
      <c r="Y38" s="6">
        <v>0</v>
      </c>
      <c r="Z38" s="6">
        <v>0</v>
      </c>
      <c r="AA38" s="6">
        <v>0</v>
      </c>
      <c r="AB38" s="6">
        <v>0</v>
      </c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4"/>
      <c r="BW38" s="45" t="s">
        <v>638</v>
      </c>
      <c r="BX38" s="45" t="s">
        <v>125</v>
      </c>
      <c r="BY38" s="45" t="s">
        <v>564</v>
      </c>
      <c r="BZ38" s="45">
        <v>46175</v>
      </c>
      <c r="CA38" s="45">
        <v>1</v>
      </c>
      <c r="CB38" s="45">
        <v>1</v>
      </c>
      <c r="CC38" s="45"/>
      <c r="CD38" s="45">
        <v>1</v>
      </c>
      <c r="CE38" s="45"/>
      <c r="CF38" s="45">
        <v>6.9444444444444444E-5</v>
      </c>
      <c r="CG38" s="45">
        <v>6.9444444444444444E-5</v>
      </c>
      <c r="CH38">
        <v>0.24752314814814816</v>
      </c>
      <c r="CI38">
        <v>6.3287037037037031E-2</v>
      </c>
      <c r="CJ38">
        <v>144</v>
      </c>
      <c r="CK38">
        <v>201</v>
      </c>
      <c r="CL38">
        <v>32</v>
      </c>
      <c r="CM38">
        <v>1.5625</v>
      </c>
      <c r="CN38">
        <v>28306</v>
      </c>
      <c r="CO38">
        <v>0.22220000000000001</v>
      </c>
      <c r="CP38">
        <v>1</v>
      </c>
      <c r="CQ38">
        <v>3.1300000000000001E-2</v>
      </c>
      <c r="CR38">
        <v>480</v>
      </c>
      <c r="CS38">
        <v>480</v>
      </c>
      <c r="CW38">
        <v>92</v>
      </c>
    </row>
    <row r="39" spans="1:102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39" s="34" cm="1">
        <f t="array" ref="C39">_xlfn.XLOOKUP(1,(TablaMeta[CONCAT]=$M$3&amp;$N$3&amp;D1_MAYO_2026[[#This Row],[SUPER]])*(TablaMeta[SEGG]=D1_MAYO_2026[[#This Row],[SEGMENTO]]),TablaMeta[Meta_Asesor])</f>
        <v>12000</v>
      </c>
      <c r="D39" s="35">
        <f>IF(D1_MAYO_2026[[#This Row],[RECUPERO]]="VACACIONES","VACACIONES",IFERROR(D1_MAYO_2026[[#This Row],[RECUPERO]]/D1_MAYO_2026[[#This Row],[META]],""))</f>
        <v>0.17833333333333334</v>
      </c>
      <c r="E39" s="35" t="str">
        <f>D1_MAYO_2026[[#This Row],[SUPER]]</f>
        <v>LEONOR</v>
      </c>
      <c r="F39" t="s">
        <v>630</v>
      </c>
      <c r="G39" s="3">
        <v>2140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39" s="55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39" s="55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9" s="55"/>
      <c r="M39" s="5">
        <f>DATA_MAYO_2026[[#This Row],[RECUPERO]]/DATA_MAYO_2026[[#This Row],[META]]</f>
        <v>0.375</v>
      </c>
      <c r="N39" s="5">
        <f>6-ROUNDUP(_xlfn.RANK.EQ(DATA_MAYO_2026[[#This Row],[AL_AC]],DATA_MAYO_2026[AL_AC],0)/(COUNTA(DATA_MAYO_2026[AL_AC])/5),0)</f>
        <v>4</v>
      </c>
      <c r="O39" s="54" t="str">
        <f>IFERROR(VLOOKUP(DATA_MAYO_2026[[#This Row],[ASER_]],$B:$G,4,0),"")</f>
        <v>LEONOR</v>
      </c>
      <c r="P39" s="6">
        <f>VLOOKUP(DATA_MAYO_2026[[#This Row],[ASER_]],D1_MAYO_2026[[ASESOR_CRR]:[RECUPERO]],6,0)</f>
        <v>4500</v>
      </c>
      <c r="Q39" s="6">
        <f>VLOOKUP(DATA_MAYO_2026[[#This Row],[ASER_]],D1_MAYO_2026[[ASESOR_CRR]:[META]],2,0)</f>
        <v>12000</v>
      </c>
      <c r="R39" t="s">
        <v>73</v>
      </c>
      <c r="S39" s="45">
        <v>0</v>
      </c>
      <c r="T39">
        <v>0</v>
      </c>
      <c r="U39">
        <v>950</v>
      </c>
      <c r="V39">
        <v>0</v>
      </c>
      <c r="W39" s="5">
        <v>0</v>
      </c>
      <c r="X39" s="6">
        <v>0</v>
      </c>
      <c r="Y39" s="6">
        <v>2500</v>
      </c>
      <c r="Z39" s="6">
        <v>300</v>
      </c>
      <c r="AA39" s="6">
        <v>0</v>
      </c>
      <c r="AB39" s="6">
        <v>750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4"/>
      <c r="BW39" s="45" t="s">
        <v>638</v>
      </c>
      <c r="BX39" s="45" t="s">
        <v>125</v>
      </c>
      <c r="BY39" s="45" t="s">
        <v>564</v>
      </c>
      <c r="BZ39" s="45">
        <v>46176</v>
      </c>
      <c r="CA39" s="45">
        <v>1</v>
      </c>
      <c r="CB39" s="45">
        <v>1</v>
      </c>
      <c r="CC39" s="45"/>
      <c r="CD39" s="45">
        <v>1</v>
      </c>
      <c r="CE39" s="45"/>
      <c r="CF39" s="45">
        <v>1.273148148148148E-4</v>
      </c>
      <c r="CG39" s="45">
        <v>1.273148148148148E-4</v>
      </c>
      <c r="CH39">
        <v>0.31737268518518519</v>
      </c>
      <c r="CI39">
        <v>9.1655092592592594E-2</v>
      </c>
      <c r="CJ39">
        <v>166</v>
      </c>
      <c r="CK39">
        <v>286</v>
      </c>
      <c r="CL39">
        <v>26</v>
      </c>
      <c r="CM39">
        <v>1.538461538</v>
      </c>
      <c r="CN39">
        <v>26071</v>
      </c>
      <c r="CO39">
        <v>0.15659999999999999</v>
      </c>
      <c r="CW39">
        <v>68</v>
      </c>
    </row>
    <row r="40" spans="1:102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40" s="34" cm="1">
        <f t="array" ref="C40">_xlfn.XLOOKUP(1,(TablaMeta[CONCAT]=$M$3&amp;$N$3&amp;D1_MAYO_2026[[#This Row],[SUPER]])*(TablaMeta[SEGG]=D1_MAYO_2026[[#This Row],[SEGMENTO]]),TablaMeta[Meta_Asesor])</f>
        <v>12000</v>
      </c>
      <c r="D40" s="35">
        <f>IF(D1_MAYO_2026[[#This Row],[RECUPERO]]="VACACIONES","VACACIONES",IFERROR(D1_MAYO_2026[[#This Row],[RECUPERO]]/D1_MAYO_2026[[#This Row],[META]],""))</f>
        <v>0.12666666666666668</v>
      </c>
      <c r="E40" s="35" t="str">
        <f>D1_MAYO_2026[[#This Row],[SUPER]]</f>
        <v>LEONOR</v>
      </c>
      <c r="F40" t="s">
        <v>49</v>
      </c>
      <c r="G40" s="3">
        <v>1520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0" s="55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0" s="55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0" s="55"/>
      <c r="M40" s="5">
        <f>DATA_MAYO_2026[[#This Row],[RECUPERO]]/DATA_MAYO_2026[[#This Row],[META]]</f>
        <v>0.11166666666666666</v>
      </c>
      <c r="N40" s="5">
        <f>6-ROUNDUP(_xlfn.RANK.EQ(DATA_MAYO_2026[[#This Row],[AL_AC]],DATA_MAYO_2026[AL_AC],0)/(COUNTA(DATA_MAYO_2026[AL_AC])/5),0)</f>
        <v>2</v>
      </c>
      <c r="O40" s="54" t="str">
        <f>IFERROR(VLOOKUP(DATA_MAYO_2026[[#This Row],[ASER_]],$B:$G,4,0),"")</f>
        <v>LEONOR</v>
      </c>
      <c r="P40" s="6">
        <f>VLOOKUP(DATA_MAYO_2026[[#This Row],[ASER_]],D1_MAYO_2026[[ASESOR_CRR]:[RECUPERO]],6,0)</f>
        <v>1340</v>
      </c>
      <c r="Q40" s="6">
        <f>VLOOKUP(DATA_MAYO_2026[[#This Row],[ASER_]],D1_MAYO_2026[[ASESOR_CRR]:[META]],2,0)</f>
        <v>12000</v>
      </c>
      <c r="R40" t="s">
        <v>599</v>
      </c>
      <c r="S40">
        <v>0</v>
      </c>
      <c r="T40">
        <v>300</v>
      </c>
      <c r="U40">
        <v>350</v>
      </c>
      <c r="V40">
        <v>295</v>
      </c>
      <c r="W40" s="5">
        <v>0</v>
      </c>
      <c r="X40" s="6">
        <v>225</v>
      </c>
      <c r="Y40" s="6">
        <v>0</v>
      </c>
      <c r="Z40" s="6">
        <v>0</v>
      </c>
      <c r="AA40" s="6">
        <v>0</v>
      </c>
      <c r="AB40" s="6">
        <v>170</v>
      </c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4"/>
      <c r="BW40" s="45" t="s">
        <v>638</v>
      </c>
      <c r="BX40" s="45" t="s">
        <v>125</v>
      </c>
      <c r="BY40" s="45" t="s">
        <v>564</v>
      </c>
      <c r="BZ40" s="45">
        <v>46177</v>
      </c>
      <c r="CA40" s="45">
        <v>1</v>
      </c>
      <c r="CB40" s="45">
        <v>1</v>
      </c>
      <c r="CC40" s="45"/>
      <c r="CD40" s="45">
        <v>1</v>
      </c>
      <c r="CE40" s="45"/>
      <c r="CF40" s="45">
        <v>0</v>
      </c>
      <c r="CG40" s="45">
        <v>0</v>
      </c>
      <c r="CH40">
        <v>0.27368055555555554</v>
      </c>
      <c r="CI40">
        <v>9.8657407407407402E-2</v>
      </c>
      <c r="CJ40">
        <v>120</v>
      </c>
      <c r="CK40">
        <v>218</v>
      </c>
      <c r="CL40">
        <v>20</v>
      </c>
      <c r="CM40">
        <v>1.85</v>
      </c>
      <c r="CN40">
        <v>20369</v>
      </c>
      <c r="CO40">
        <v>0.16669999999999999</v>
      </c>
      <c r="CW40">
        <v>84</v>
      </c>
    </row>
    <row r="41" spans="1:102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41" s="34" cm="1">
        <f t="array" ref="C41">_xlfn.XLOOKUP(1,(TablaMeta[CONCAT]=$M$3&amp;$N$3&amp;D1_MAYO_2026[[#This Row],[SUPER]])*(TablaMeta[SEGG]=D1_MAYO_2026[[#This Row],[SEGMENTO]]),TablaMeta[Meta_Asesor])</f>
        <v>12000</v>
      </c>
      <c r="D41" s="35">
        <f>IF(D1_MAYO_2026[[#This Row],[RECUPERO]]="VACACIONES","VACACIONES",IFERROR(D1_MAYO_2026[[#This Row],[RECUPERO]]/D1_MAYO_2026[[#This Row],[META]],""))</f>
        <v>0.11166666666666666</v>
      </c>
      <c r="E41" s="35" t="str">
        <f>D1_MAYO_2026[[#This Row],[SUPER]]</f>
        <v>LEONOR</v>
      </c>
      <c r="F41" t="s">
        <v>632</v>
      </c>
      <c r="G41" s="3">
        <v>1340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41" s="55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41" s="55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1" s="55"/>
      <c r="M41" s="5">
        <f>DATA_MAYO_2026[[#This Row],[RECUPERO]]/DATA_MAYO_2026[[#This Row],[META]]</f>
        <v>9.5916666666666664E-2</v>
      </c>
      <c r="N41" s="5">
        <f>6-ROUNDUP(_xlfn.RANK.EQ(DATA_MAYO_2026[[#This Row],[AL_AC]],DATA_MAYO_2026[AL_AC],0)/(COUNTA(DATA_MAYO_2026[AL_AC])/5),0)</f>
        <v>2</v>
      </c>
      <c r="O41" s="54" t="str">
        <f>IFERROR(VLOOKUP(DATA_MAYO_2026[[#This Row],[ASER_]],$B:$G,4,0),"")</f>
        <v>LEONOR</v>
      </c>
      <c r="P41" s="6">
        <f>VLOOKUP(DATA_MAYO_2026[[#This Row],[ASER_]],D1_MAYO_2026[[ASESOR_CRR]:[RECUPERO]],6,0)</f>
        <v>1151</v>
      </c>
      <c r="Q41" s="6">
        <f>VLOOKUP(DATA_MAYO_2026[[#This Row],[ASER_]],D1_MAYO_2026[[ASESOR_CRR]:[META]],2,0)</f>
        <v>12000</v>
      </c>
      <c r="R41" t="s">
        <v>77</v>
      </c>
      <c r="S41" s="45">
        <v>0</v>
      </c>
      <c r="T41">
        <v>0</v>
      </c>
      <c r="U41">
        <v>200</v>
      </c>
      <c r="V41">
        <v>600</v>
      </c>
      <c r="W41">
        <v>0</v>
      </c>
      <c r="X41" s="5">
        <v>351</v>
      </c>
      <c r="Y41" s="76">
        <v>0</v>
      </c>
      <c r="Z41" s="6">
        <v>0</v>
      </c>
      <c r="AA41" s="6">
        <v>0</v>
      </c>
      <c r="AB41" s="6">
        <v>0</v>
      </c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4"/>
      <c r="BW41" s="45" t="s">
        <v>638</v>
      </c>
      <c r="BX41" s="45" t="s">
        <v>125</v>
      </c>
      <c r="BY41" s="45" t="s">
        <v>564</v>
      </c>
      <c r="BZ41" s="45">
        <v>46178</v>
      </c>
      <c r="CA41" s="45">
        <v>1</v>
      </c>
      <c r="CB41" s="45">
        <v>1</v>
      </c>
      <c r="CC41" s="45"/>
      <c r="CD41" s="45">
        <v>1</v>
      </c>
      <c r="CE41" s="45"/>
      <c r="CF41" s="45">
        <v>9.2592592592592588E-5</v>
      </c>
      <c r="CG41" s="45">
        <v>9.2592592592592588E-5</v>
      </c>
      <c r="CH41">
        <v>0.14233796296296297</v>
      </c>
      <c r="CI41">
        <v>6.3599537037037038E-2</v>
      </c>
      <c r="CJ41">
        <v>40</v>
      </c>
      <c r="CK41">
        <v>67</v>
      </c>
      <c r="CL41">
        <v>5</v>
      </c>
      <c r="CM41">
        <v>1</v>
      </c>
      <c r="CN41">
        <v>28825</v>
      </c>
      <c r="CO41">
        <v>0.125</v>
      </c>
      <c r="CW41">
        <v>100</v>
      </c>
    </row>
    <row r="42" spans="1:102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42" s="34" cm="1">
        <f t="array" ref="C42">_xlfn.XLOOKUP(1,(TablaMeta[CONCAT]=$M$3&amp;$N$3&amp;D1_MAYO_2026[[#This Row],[SUPER]])*(TablaMeta[SEGG]=D1_MAYO_2026[[#This Row],[SEGMENTO]]),TablaMeta[Meta_Asesor])</f>
        <v>12000</v>
      </c>
      <c r="D42" s="35">
        <f>IF(D1_MAYO_2026[[#This Row],[RECUPERO]]="VACACIONES","VACACIONES",IFERROR(D1_MAYO_2026[[#This Row],[RECUPERO]]/D1_MAYO_2026[[#This Row],[META]],""))</f>
        <v>9.5916666666666664E-2</v>
      </c>
      <c r="E42" s="35" t="str">
        <f>D1_MAYO_2026[[#This Row],[SUPER]]</f>
        <v>LEONOR</v>
      </c>
      <c r="F42" t="s">
        <v>77</v>
      </c>
      <c r="G42" s="3">
        <v>1151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2" s="55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2" s="55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2" s="55"/>
      <c r="M42" s="5">
        <f>DATA_MAYO_2026[[#This Row],[RECUPERO]]/DATA_MAYO_2026[[#This Row],[META]]</f>
        <v>0.21875</v>
      </c>
      <c r="N42" s="5">
        <f>6-ROUNDUP(_xlfn.RANK.EQ(DATA_MAYO_2026[[#This Row],[AL_AC]],DATA_MAYO_2026[AL_AC],0)/(COUNTA(DATA_MAYO_2026[AL_AC])/5),0)</f>
        <v>3</v>
      </c>
      <c r="O42" s="54" t="str">
        <f>IFERROR(VLOOKUP(DATA_MAYO_2026[[#This Row],[ASER_]],$B:$G,4,0),"")</f>
        <v>LEONOR</v>
      </c>
      <c r="P42" s="6">
        <f>VLOOKUP(DATA_MAYO_2026[[#This Row],[ASER_]],D1_MAYO_2026[[ASESOR_CRR]:[RECUPERO]],6,0)</f>
        <v>2625</v>
      </c>
      <c r="Q42" s="6">
        <f>VLOOKUP(DATA_MAYO_2026[[#This Row],[ASER_]],D1_MAYO_2026[[ASESOR_CRR]:[META]],2,0)</f>
        <v>12000</v>
      </c>
      <c r="R42" t="s">
        <v>55</v>
      </c>
      <c r="S42" s="3">
        <v>325</v>
      </c>
      <c r="T42">
        <v>0</v>
      </c>
      <c r="U42">
        <v>380</v>
      </c>
      <c r="V42">
        <v>300</v>
      </c>
      <c r="W42">
        <v>0</v>
      </c>
      <c r="X42" s="5">
        <v>290</v>
      </c>
      <c r="Y42" s="6">
        <v>500</v>
      </c>
      <c r="Z42" s="6">
        <v>600</v>
      </c>
      <c r="AA42" s="6">
        <v>0</v>
      </c>
      <c r="AB42" s="6">
        <v>230</v>
      </c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4"/>
      <c r="BW42" s="45" t="s">
        <v>638</v>
      </c>
      <c r="BX42" s="45" t="s">
        <v>125</v>
      </c>
      <c r="BY42" s="45" t="s">
        <v>75</v>
      </c>
      <c r="BZ42" s="45">
        <v>46174</v>
      </c>
      <c r="CA42" s="45">
        <v>1</v>
      </c>
      <c r="CB42" s="45">
        <v>1</v>
      </c>
      <c r="CC42" s="45"/>
      <c r="CD42" s="45">
        <v>1</v>
      </c>
      <c r="CE42" s="45"/>
      <c r="CF42" s="45">
        <v>5.7870370370370373E-5</v>
      </c>
      <c r="CG42" s="45">
        <v>5.7870370370370373E-5</v>
      </c>
      <c r="CH42">
        <v>0.29168981481481482</v>
      </c>
      <c r="CI42">
        <v>4.252314814814815E-2</v>
      </c>
      <c r="CJ42">
        <v>135</v>
      </c>
      <c r="CK42">
        <v>220</v>
      </c>
      <c r="CL42">
        <v>34</v>
      </c>
      <c r="CM42">
        <v>1.7647058819999999</v>
      </c>
      <c r="CN42">
        <v>30713</v>
      </c>
      <c r="CO42">
        <v>0.25190000000000001</v>
      </c>
      <c r="CP42">
        <v>8</v>
      </c>
      <c r="CQ42">
        <v>0.23530000000000001</v>
      </c>
      <c r="CR42">
        <v>4400</v>
      </c>
      <c r="CS42">
        <v>550</v>
      </c>
      <c r="CW42">
        <v>84</v>
      </c>
    </row>
    <row r="43" spans="1:102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43" s="34" cm="1">
        <f t="array" ref="C43">_xlfn.XLOOKUP(1,(TablaMeta[CONCAT]=$M$3&amp;$N$3&amp;D1_MAYO_2026[[#This Row],[SUPER]])*(TablaMeta[SEGG]=D1_MAYO_2026[[#This Row],[SEGMENTO]]),TablaMeta[Meta_Asesor])</f>
        <v>12000</v>
      </c>
      <c r="D43" s="35">
        <f>IF(D1_MAYO_2026[[#This Row],[RECUPERO]]="VACACIONES","VACACIONES",IFERROR(D1_MAYO_2026[[#This Row],[RECUPERO]]/D1_MAYO_2026[[#This Row],[META]],""))</f>
        <v>4.766666666666667E-2</v>
      </c>
      <c r="E43" s="35" t="str">
        <f>D1_MAYO_2026[[#This Row],[SUPER]]</f>
        <v>LEONOR</v>
      </c>
      <c r="F43" t="s">
        <v>634</v>
      </c>
      <c r="G43" s="3">
        <v>572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43" s="55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43" s="55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3" s="55"/>
      <c r="M43" s="5">
        <f>DATA_MAYO_2026[[#This Row],[RECUPERO]]/DATA_MAYO_2026[[#This Row],[META]]</f>
        <v>0.24916666666666668</v>
      </c>
      <c r="N43" s="5">
        <f>6-ROUNDUP(_xlfn.RANK.EQ(DATA_MAYO_2026[[#This Row],[AL_AC]],DATA_MAYO_2026[AL_AC],0)/(COUNTA(DATA_MAYO_2026[AL_AC])/5),0)</f>
        <v>3</v>
      </c>
      <c r="O43" s="54" t="str">
        <f>IFERROR(VLOOKUP(DATA_MAYO_2026[[#This Row],[ASER_]],$B:$G,4,0),"")</f>
        <v>LEONOR</v>
      </c>
      <c r="P43" s="6">
        <f>VLOOKUP(DATA_MAYO_2026[[#This Row],[ASER_]],D1_MAYO_2026[[ASESOR_CRR]:[RECUPERO]],6,0)</f>
        <v>2990</v>
      </c>
      <c r="Q43" s="6">
        <f>VLOOKUP(DATA_MAYO_2026[[#This Row],[ASER_]],D1_MAYO_2026[[ASESOR_CRR]:[META]],2,0)</f>
        <v>12000</v>
      </c>
      <c r="R43" t="s">
        <v>549</v>
      </c>
      <c r="S43" s="3">
        <v>0</v>
      </c>
      <c r="T43">
        <v>250</v>
      </c>
      <c r="U43">
        <v>230</v>
      </c>
      <c r="V43">
        <v>400</v>
      </c>
      <c r="W43">
        <v>0</v>
      </c>
      <c r="X43" s="5">
        <v>430</v>
      </c>
      <c r="Y43" s="6">
        <v>930</v>
      </c>
      <c r="Z43" s="6">
        <v>0</v>
      </c>
      <c r="AA43" s="6">
        <v>0</v>
      </c>
      <c r="AB43" s="6">
        <v>750</v>
      </c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4"/>
      <c r="BW43" s="45" t="s">
        <v>638</v>
      </c>
      <c r="BX43" s="45" t="s">
        <v>125</v>
      </c>
      <c r="BY43" s="45" t="s">
        <v>75</v>
      </c>
      <c r="BZ43" s="45">
        <v>46175</v>
      </c>
      <c r="CA43" s="45">
        <v>1</v>
      </c>
      <c r="CB43" s="45">
        <v>1</v>
      </c>
      <c r="CC43" s="45"/>
      <c r="CD43" s="45">
        <v>1</v>
      </c>
      <c r="CE43" s="45"/>
      <c r="CF43" s="45">
        <v>2.7777777777777778E-4</v>
      </c>
      <c r="CG43" s="45">
        <v>2.7777777777777778E-4</v>
      </c>
      <c r="CH43">
        <v>0.22780092592592593</v>
      </c>
      <c r="CI43">
        <v>9.0011574074074077E-2</v>
      </c>
      <c r="CJ43">
        <v>111</v>
      </c>
      <c r="CK43">
        <v>224</v>
      </c>
      <c r="CL43">
        <v>33</v>
      </c>
      <c r="CM43">
        <v>2.0909090909999999</v>
      </c>
      <c r="CN43">
        <v>20521</v>
      </c>
      <c r="CO43">
        <v>0.29730000000000001</v>
      </c>
      <c r="CP43">
        <v>2</v>
      </c>
      <c r="CQ43">
        <v>6.0600000000000001E-2</v>
      </c>
      <c r="CR43">
        <v>1030</v>
      </c>
      <c r="CS43">
        <v>515</v>
      </c>
      <c r="CT43">
        <v>800</v>
      </c>
      <c r="CU43">
        <v>0.77669999999999995</v>
      </c>
      <c r="CV43">
        <v>0.1163</v>
      </c>
      <c r="CW43">
        <v>98</v>
      </c>
      <c r="CX43">
        <v>800</v>
      </c>
    </row>
    <row r="44" spans="1:102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44" s="34" cm="1">
        <f t="array" ref="C44">_xlfn.XLOOKUP(1,(TablaMeta[CONCAT]=$M$3&amp;$N$3&amp;D1_MAYO_2026[[#This Row],[SUPER]])*(TablaMeta[SEGG]=D1_MAYO_2026[[#This Row],[SEGMENTO]]),TablaMeta[Meta_Asesor])</f>
        <v>38500</v>
      </c>
      <c r="D44" s="35">
        <f>IF(D1_MAYO_2026[[#This Row],[RECUPERO]]="VACACIONES","VACACIONES",IFERROR(D1_MAYO_2026[[#This Row],[RECUPERO]]/D1_MAYO_2026[[#This Row],[META]],""))</f>
        <v>0.79298701298701302</v>
      </c>
      <c r="E44" s="35" t="str">
        <f>D1_MAYO_2026[[#This Row],[SUPER]]</f>
        <v>SANDY</v>
      </c>
      <c r="F44" t="s">
        <v>22</v>
      </c>
      <c r="G44" s="3">
        <v>30530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44" s="55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44" s="55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5"/>
      <c r="M44" s="5">
        <f>DATA_MAYO_2026[[#This Row],[RECUPERO]]/DATA_MAYO_2026[[#This Row],[META]]</f>
        <v>0.17833333333333334</v>
      </c>
      <c r="N44" s="5">
        <f>6-ROUNDUP(_xlfn.RANK.EQ(DATA_MAYO_2026[[#This Row],[AL_AC]],DATA_MAYO_2026[AL_AC],0)/(COUNTA(DATA_MAYO_2026[AL_AC])/5),0)</f>
        <v>2</v>
      </c>
      <c r="O44" s="54" t="str">
        <f>IFERROR(VLOOKUP(DATA_MAYO_2026[[#This Row],[ASER_]],$B:$G,4,0),"")</f>
        <v>LEONOR</v>
      </c>
      <c r="P44" s="6">
        <f>VLOOKUP(DATA_MAYO_2026[[#This Row],[ASER_]],D1_MAYO_2026[[ASESOR_CRR]:[RECUPERO]],6,0)</f>
        <v>2140</v>
      </c>
      <c r="Q44" s="6">
        <f>VLOOKUP(DATA_MAYO_2026[[#This Row],[ASER_]],D1_MAYO_2026[[ASESOR_CRR]:[META]],2,0)</f>
        <v>12000</v>
      </c>
      <c r="R44" t="s">
        <v>630</v>
      </c>
      <c r="S44" s="3">
        <v>0</v>
      </c>
      <c r="T44">
        <v>0</v>
      </c>
      <c r="U44">
        <v>0</v>
      </c>
      <c r="V44">
        <v>160</v>
      </c>
      <c r="W44">
        <v>0</v>
      </c>
      <c r="X44" s="5">
        <v>100</v>
      </c>
      <c r="Y44" s="6">
        <v>600</v>
      </c>
      <c r="Z44" s="6">
        <v>0</v>
      </c>
      <c r="AA44" s="6">
        <v>480</v>
      </c>
      <c r="AB44" s="6">
        <v>800</v>
      </c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4"/>
      <c r="BW44" s="45" t="s">
        <v>638</v>
      </c>
      <c r="BX44" s="45" t="s">
        <v>125</v>
      </c>
      <c r="BY44" s="45" t="s">
        <v>75</v>
      </c>
      <c r="BZ44" s="45">
        <v>46176</v>
      </c>
      <c r="CA44" s="45">
        <v>1</v>
      </c>
      <c r="CB44" s="45">
        <v>1</v>
      </c>
      <c r="CC44" s="45"/>
      <c r="CD44" s="45">
        <v>1</v>
      </c>
      <c r="CE44" s="45"/>
      <c r="CF44" s="45">
        <v>7.0601851851851847E-4</v>
      </c>
      <c r="CG44" s="45">
        <v>7.0601851851851847E-4</v>
      </c>
      <c r="CH44">
        <v>0.29614583333333333</v>
      </c>
      <c r="CI44">
        <v>9.9537037037037035E-2</v>
      </c>
      <c r="CJ44">
        <v>143</v>
      </c>
      <c r="CK44">
        <v>282</v>
      </c>
      <c r="CL44">
        <v>20</v>
      </c>
      <c r="CM44">
        <v>1.65</v>
      </c>
      <c r="CN44">
        <v>30505</v>
      </c>
      <c r="CO44">
        <v>0.1399</v>
      </c>
      <c r="CW44">
        <v>68</v>
      </c>
    </row>
    <row r="45" spans="1:102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45" s="34" cm="1">
        <f t="array" ref="C45">_xlfn.XLOOKUP(1,(TablaMeta[CONCAT]=$M$3&amp;$N$3&amp;D1_MAYO_2026[[#This Row],[SUPER]])*(TablaMeta[SEGG]=D1_MAYO_2026[[#This Row],[SEGMENTO]]),TablaMeta[Meta_Asesor])</f>
        <v>38500</v>
      </c>
      <c r="D45" s="35">
        <f>IF(D1_MAYO_2026[[#This Row],[RECUPERO]]="VACACIONES","VACACIONES",IFERROR(D1_MAYO_2026[[#This Row],[RECUPERO]]/D1_MAYO_2026[[#This Row],[META]],""))</f>
        <v>0.58090909090909093</v>
      </c>
      <c r="E45" s="35" t="str">
        <f>D1_MAYO_2026[[#This Row],[SUPER]]</f>
        <v>SANDY</v>
      </c>
      <c r="F45" t="s">
        <v>493</v>
      </c>
      <c r="G45" s="3">
        <v>22365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5" s="55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5" s="55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5"/>
      <c r="M45" s="5">
        <f>DATA_MAYO_2026[[#This Row],[RECUPERO]]/DATA_MAYO_2026[[#This Row],[META]]</f>
        <v>0.45450000000000002</v>
      </c>
      <c r="N45" s="5">
        <f>6-ROUNDUP(_xlfn.RANK.EQ(DATA_MAYO_2026[[#This Row],[AL_AC]],DATA_MAYO_2026[AL_AC],0)/(COUNTA(DATA_MAYO_2026[AL_AC])/5),0)</f>
        <v>5</v>
      </c>
      <c r="O45" s="54" t="str">
        <f>IFERROR(VLOOKUP(DATA_MAYO_2026[[#This Row],[ASER_]],$B:$G,4,0),"")</f>
        <v>LEONOR</v>
      </c>
      <c r="P45" s="6">
        <f>VLOOKUP(DATA_MAYO_2026[[#This Row],[ASER_]],D1_MAYO_2026[[ASESOR_CRR]:[RECUPERO]],6,0)</f>
        <v>5454</v>
      </c>
      <c r="Q45" s="6">
        <f>VLOOKUP(DATA_MAYO_2026[[#This Row],[ASER_]],D1_MAYO_2026[[ASESOR_CRR]:[META]],2,0)</f>
        <v>12000</v>
      </c>
      <c r="R45" t="s">
        <v>37</v>
      </c>
      <c r="S45" s="3">
        <v>225</v>
      </c>
      <c r="T45">
        <v>353</v>
      </c>
      <c r="U45">
        <v>0</v>
      </c>
      <c r="V45">
        <v>400</v>
      </c>
      <c r="W45">
        <v>700</v>
      </c>
      <c r="X45" s="5">
        <v>0</v>
      </c>
      <c r="Y45" s="6">
        <v>0</v>
      </c>
      <c r="Z45" s="6">
        <v>810</v>
      </c>
      <c r="AA45" s="6">
        <v>200</v>
      </c>
      <c r="AB45" s="6">
        <v>2766</v>
      </c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4"/>
      <c r="BW45" s="45" t="s">
        <v>638</v>
      </c>
      <c r="BX45" s="45" t="s">
        <v>125</v>
      </c>
      <c r="BY45" s="45" t="s">
        <v>75</v>
      </c>
      <c r="BZ45" s="45">
        <v>46177</v>
      </c>
      <c r="CA45" s="45">
        <v>1</v>
      </c>
      <c r="CB45" s="45">
        <v>1</v>
      </c>
      <c r="CC45" s="45"/>
      <c r="CD45" s="45">
        <v>1</v>
      </c>
      <c r="CE45" s="45"/>
      <c r="CF45" s="45">
        <v>1.261574074074074E-3</v>
      </c>
      <c r="CG45" s="45">
        <v>1.261574074074074E-3</v>
      </c>
      <c r="CH45">
        <v>0.24265046296296297</v>
      </c>
      <c r="CI45">
        <v>8.6932870370370369E-2</v>
      </c>
      <c r="CJ45">
        <v>114</v>
      </c>
      <c r="CK45">
        <v>208</v>
      </c>
      <c r="CL45">
        <v>16</v>
      </c>
      <c r="CM45">
        <v>2.0625</v>
      </c>
      <c r="CN45">
        <v>26576</v>
      </c>
      <c r="CO45">
        <v>0.1404</v>
      </c>
      <c r="CP45">
        <v>1</v>
      </c>
      <c r="CQ45">
        <v>6.25E-2</v>
      </c>
      <c r="CR45">
        <v>2000</v>
      </c>
      <c r="CS45">
        <v>2000</v>
      </c>
      <c r="CW45">
        <v>94</v>
      </c>
    </row>
    <row r="46" spans="1:102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46" s="34" cm="1">
        <f t="array" ref="C46">_xlfn.XLOOKUP(1,(TablaMeta[CONCAT]=$M$3&amp;$N$3&amp;D1_MAYO_2026[[#This Row],[SUPER]])*(TablaMeta[SEGG]=D1_MAYO_2026[[#This Row],[SEGMENTO]]),TablaMeta[Meta_Asesor])</f>
        <v>38500</v>
      </c>
      <c r="D46" s="35">
        <f>IF(D1_MAYO_2026[[#This Row],[RECUPERO]]="VACACIONES","VACACIONES",IFERROR(D1_MAYO_2026[[#This Row],[RECUPERO]]/D1_MAYO_2026[[#This Row],[META]],""))</f>
        <v>0.43922077922077923</v>
      </c>
      <c r="E46" s="35" t="str">
        <f>D1_MAYO_2026[[#This Row],[SUPER]]</f>
        <v>SANDY</v>
      </c>
      <c r="F46" t="s">
        <v>42</v>
      </c>
      <c r="G46" s="3">
        <v>16910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46" s="55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46" s="55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5"/>
      <c r="M46" s="5">
        <f>DATA_MAYO_2026[[#This Row],[RECUPERO]]/DATA_MAYO_2026[[#This Row],[META]]</f>
        <v>0.43922077922077923</v>
      </c>
      <c r="N46" s="5">
        <f>6-ROUNDUP(_xlfn.RANK.EQ(DATA_MAYO_2026[[#This Row],[AL_AC]],DATA_MAYO_2026[AL_AC],0)/(COUNTA(DATA_MAYO_2026[AL_AC])/5),0)</f>
        <v>5</v>
      </c>
      <c r="O46" s="54" t="str">
        <f>IFERROR(VLOOKUP(DATA_MAYO_2026[[#This Row],[ASER_]],$B:$G,4,0),"")</f>
        <v>SANDY</v>
      </c>
      <c r="P46" s="6">
        <f>VLOOKUP(DATA_MAYO_2026[[#This Row],[ASER_]],D1_MAYO_2026[[ASESOR_CRR]:[RECUPERO]],6,0)</f>
        <v>16910</v>
      </c>
      <c r="Q46" s="6">
        <f>VLOOKUP(DATA_MAYO_2026[[#This Row],[ASER_]],D1_MAYO_2026[[ASESOR_CRR]:[META]],2,0)</f>
        <v>38500</v>
      </c>
      <c r="R46" t="s">
        <v>42</v>
      </c>
      <c r="S46" s="3">
        <v>0</v>
      </c>
      <c r="T46">
        <v>15000</v>
      </c>
      <c r="U46">
        <v>0</v>
      </c>
      <c r="V46">
        <v>1000</v>
      </c>
      <c r="W46">
        <v>410</v>
      </c>
      <c r="X46" s="5">
        <v>0</v>
      </c>
      <c r="Y46" s="6">
        <v>0</v>
      </c>
      <c r="Z46" s="6">
        <v>400</v>
      </c>
      <c r="AA46" s="6">
        <v>100</v>
      </c>
      <c r="AB46" s="6">
        <v>0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4"/>
      <c r="BW46" s="45" t="s">
        <v>638</v>
      </c>
      <c r="BX46" s="45" t="s">
        <v>125</v>
      </c>
      <c r="BY46" s="45" t="s">
        <v>75</v>
      </c>
      <c r="BZ46" s="45">
        <v>46178</v>
      </c>
      <c r="CA46" s="45">
        <v>1</v>
      </c>
      <c r="CB46" s="45">
        <v>1</v>
      </c>
      <c r="CC46" s="45"/>
      <c r="CD46" s="45">
        <v>1</v>
      </c>
      <c r="CE46" s="45"/>
      <c r="CF46" s="45">
        <v>4.5138888888888887E-4</v>
      </c>
      <c r="CG46" s="45">
        <v>4.5138888888888887E-4</v>
      </c>
      <c r="CH46">
        <v>0.1482175925925926</v>
      </c>
      <c r="CI46">
        <v>5.1597222222222225E-2</v>
      </c>
      <c r="CJ46">
        <v>36</v>
      </c>
      <c r="CK46">
        <v>67</v>
      </c>
      <c r="CL46">
        <v>4</v>
      </c>
      <c r="CM46">
        <v>1</v>
      </c>
      <c r="CN46">
        <v>24421</v>
      </c>
      <c r="CO46">
        <v>0.1111</v>
      </c>
      <c r="CW46">
        <v>100</v>
      </c>
    </row>
    <row r="47" spans="1:102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47" s="34" cm="1">
        <f t="array" ref="C47">_xlfn.XLOOKUP(1,(TablaMeta[CONCAT]=$M$3&amp;$N$3&amp;D1_MAYO_2026[[#This Row],[SUPER]])*(TablaMeta[SEGG]=D1_MAYO_2026[[#This Row],[SEGMENTO]]),TablaMeta[Meta_Asesor])</f>
        <v>38500</v>
      </c>
      <c r="D47" s="35">
        <f>IF(D1_MAYO_2026[[#This Row],[RECUPERO]]="VACACIONES","VACACIONES",IFERROR(D1_MAYO_2026[[#This Row],[RECUPERO]]/D1_MAYO_2026[[#This Row],[META]],""))</f>
        <v>0.41</v>
      </c>
      <c r="E47" s="35" t="str">
        <f>D1_MAYO_2026[[#This Row],[SUPER]]</f>
        <v>SANDY</v>
      </c>
      <c r="F47" t="s">
        <v>32</v>
      </c>
      <c r="G47" s="3">
        <v>15785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47" s="55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47" s="55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5"/>
      <c r="M47" s="5">
        <f>DATA_MAYO_2026[[#This Row],[RECUPERO]]/DATA_MAYO_2026[[#This Row],[META]]</f>
        <v>0.36441558441558441</v>
      </c>
      <c r="N47" s="5">
        <f>6-ROUNDUP(_xlfn.RANK.EQ(DATA_MAYO_2026[[#This Row],[AL_AC]],DATA_MAYO_2026[AL_AC],0)/(COUNTA(DATA_MAYO_2026[AL_AC])/5),0)</f>
        <v>4</v>
      </c>
      <c r="O47" s="54" t="str">
        <f>IFERROR(VLOOKUP(DATA_MAYO_2026[[#This Row],[ASER_]],$B:$G,4,0),"")</f>
        <v>SANDY</v>
      </c>
      <c r="P47" s="6">
        <f>VLOOKUP(DATA_MAYO_2026[[#This Row],[ASER_]],D1_MAYO_2026[[ASESOR_CRR]:[RECUPERO]],6,0)</f>
        <v>14030</v>
      </c>
      <c r="Q47" s="6">
        <f>VLOOKUP(DATA_MAYO_2026[[#This Row],[ASER_]],D1_MAYO_2026[[ASESOR_CRR]:[META]],2,0)</f>
        <v>38500</v>
      </c>
      <c r="R47" t="s">
        <v>58</v>
      </c>
      <c r="S47" s="3">
        <v>250</v>
      </c>
      <c r="T47">
        <v>8780</v>
      </c>
      <c r="U47">
        <v>250</v>
      </c>
      <c r="V47">
        <v>0</v>
      </c>
      <c r="W47">
        <v>1800</v>
      </c>
      <c r="X47" s="5">
        <v>1700</v>
      </c>
      <c r="Y47" s="6">
        <v>0</v>
      </c>
      <c r="Z47" s="6">
        <v>0</v>
      </c>
      <c r="AA47" s="6">
        <v>1000</v>
      </c>
      <c r="AB47" s="6">
        <v>250</v>
      </c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4"/>
      <c r="BW47" s="45" t="s">
        <v>638</v>
      </c>
      <c r="BX47" s="45" t="s">
        <v>2</v>
      </c>
      <c r="BY47" s="45" t="s">
        <v>15</v>
      </c>
      <c r="BZ47" s="45">
        <v>46175</v>
      </c>
      <c r="CA47" s="45">
        <v>1</v>
      </c>
      <c r="CB47" s="45">
        <v>1</v>
      </c>
      <c r="CC47" s="45"/>
      <c r="CD47" s="45">
        <v>1</v>
      </c>
      <c r="CE47" s="45"/>
      <c r="CF47" s="45">
        <v>2.3148148148148147E-5</v>
      </c>
      <c r="CG47" s="45">
        <v>2.3148148148148147E-5</v>
      </c>
      <c r="CH47">
        <v>0.14059027777777777</v>
      </c>
      <c r="CI47">
        <v>0.16702546296296297</v>
      </c>
      <c r="CJ47">
        <v>64</v>
      </c>
      <c r="CK47">
        <v>91</v>
      </c>
      <c r="CL47">
        <v>32</v>
      </c>
      <c r="CM47">
        <v>1.6875</v>
      </c>
      <c r="CN47">
        <v>21979</v>
      </c>
      <c r="CO47">
        <v>0.5</v>
      </c>
      <c r="CP47">
        <v>14</v>
      </c>
      <c r="CQ47">
        <v>0.4375</v>
      </c>
      <c r="CR47">
        <v>9695</v>
      </c>
      <c r="CS47">
        <v>693</v>
      </c>
      <c r="CW47">
        <v>62</v>
      </c>
    </row>
    <row r="48" spans="1:102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48" s="34" cm="1">
        <f t="array" ref="C48">_xlfn.XLOOKUP(1,(TablaMeta[CONCAT]=$M$3&amp;$N$3&amp;D1_MAYO_2026[[#This Row],[SUPER]])*(TablaMeta[SEGG]=D1_MAYO_2026[[#This Row],[SEGMENTO]]),TablaMeta[Meta_Asesor])</f>
        <v>38500</v>
      </c>
      <c r="D48" s="35">
        <f>IF(D1_MAYO_2026[[#This Row],[RECUPERO]]="VACACIONES","VACACIONES",IFERROR(D1_MAYO_2026[[#This Row],[RECUPERO]]/D1_MAYO_2026[[#This Row],[META]],""))</f>
        <v>0.37702337662337659</v>
      </c>
      <c r="E48" s="35" t="str">
        <f>D1_MAYO_2026[[#This Row],[SUPER]]</f>
        <v>SANDY</v>
      </c>
      <c r="F48" t="s">
        <v>85</v>
      </c>
      <c r="G48" s="3">
        <v>14515.4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8" s="55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8" s="55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5"/>
      <c r="M48" s="5">
        <f>DATA_MAYO_2026[[#This Row],[RECUPERO]]/DATA_MAYO_2026[[#This Row],[META]]</f>
        <v>0.58090909090909093</v>
      </c>
      <c r="N48" s="5">
        <f>6-ROUNDUP(_xlfn.RANK.EQ(DATA_MAYO_2026[[#This Row],[AL_AC]],DATA_MAYO_2026[AL_AC],0)/(COUNTA(DATA_MAYO_2026[AL_AC])/5),0)</f>
        <v>5</v>
      </c>
      <c r="O48" s="54" t="str">
        <f>IFERROR(VLOOKUP(DATA_MAYO_2026[[#This Row],[ASER_]],$B:$G,4,0),"")</f>
        <v>SANDY</v>
      </c>
      <c r="P48" s="6">
        <f>VLOOKUP(DATA_MAYO_2026[[#This Row],[ASER_]],D1_MAYO_2026[[ASESOR_CRR]:[RECUPERO]],6,0)</f>
        <v>22365</v>
      </c>
      <c r="Q48" s="6">
        <f>VLOOKUP(DATA_MAYO_2026[[#This Row],[ASER_]],D1_MAYO_2026[[ASESOR_CRR]:[META]],2,0)</f>
        <v>38500</v>
      </c>
      <c r="R48" t="s">
        <v>493</v>
      </c>
      <c r="S48">
        <v>0</v>
      </c>
      <c r="T48">
        <v>1730</v>
      </c>
      <c r="U48">
        <v>5680</v>
      </c>
      <c r="V48">
        <v>400</v>
      </c>
      <c r="W48">
        <v>8720</v>
      </c>
      <c r="X48" s="5">
        <v>4700</v>
      </c>
      <c r="Y48" s="6">
        <v>0</v>
      </c>
      <c r="Z48" s="6">
        <v>0</v>
      </c>
      <c r="AA48" s="6">
        <v>775</v>
      </c>
      <c r="AB48" s="6">
        <v>360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4"/>
      <c r="BW48" s="45" t="s">
        <v>638</v>
      </c>
      <c r="BX48" s="45" t="s">
        <v>2</v>
      </c>
      <c r="BY48" s="45" t="s">
        <v>15</v>
      </c>
      <c r="BZ48" s="45">
        <v>46176</v>
      </c>
      <c r="CA48" s="45">
        <v>1</v>
      </c>
      <c r="CB48" s="45">
        <v>1</v>
      </c>
      <c r="CC48" s="45"/>
      <c r="CD48" s="45">
        <v>1</v>
      </c>
      <c r="CE48" s="45"/>
      <c r="CF48" s="45">
        <v>8.1018518518518516E-5</v>
      </c>
      <c r="CG48" s="45">
        <v>8.1018518518518516E-5</v>
      </c>
      <c r="CH48">
        <v>0.2464699074074074</v>
      </c>
      <c r="CI48">
        <v>0.14582175925925925</v>
      </c>
      <c r="CJ48">
        <v>75</v>
      </c>
      <c r="CK48">
        <v>101</v>
      </c>
      <c r="CL48">
        <v>17</v>
      </c>
      <c r="CM48">
        <v>1.588235294</v>
      </c>
      <c r="CN48">
        <v>35100</v>
      </c>
      <c r="CO48">
        <v>0.22670000000000001</v>
      </c>
      <c r="CW48">
        <v>66</v>
      </c>
    </row>
    <row r="49" spans="1:102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9" s="34" cm="1">
        <f t="array" ref="C49">_xlfn.XLOOKUP(1,(TablaMeta[CONCAT]=$M$3&amp;$N$3&amp;D1_MAYO_2026[[#This Row],[SUPER]])*(TablaMeta[SEGG]=D1_MAYO_2026[[#This Row],[SEGMENTO]]),TablaMeta[Meta_Asesor])</f>
        <v>38500</v>
      </c>
      <c r="D49" s="35">
        <f>IF(D1_MAYO_2026[[#This Row],[RECUPERO]]="VACACIONES","VACACIONES",IFERROR(D1_MAYO_2026[[#This Row],[RECUPERO]]/D1_MAYO_2026[[#This Row],[META]],""))</f>
        <v>0.36441558441558441</v>
      </c>
      <c r="E49" s="35" t="str">
        <f>D1_MAYO_2026[[#This Row],[SUPER]]</f>
        <v>SANDY</v>
      </c>
      <c r="F49" t="s">
        <v>58</v>
      </c>
      <c r="G49" s="3">
        <v>14030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9" s="55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9" s="55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5"/>
      <c r="M49" s="5">
        <f>DATA_MAYO_2026[[#This Row],[RECUPERO]]/DATA_MAYO_2026[[#This Row],[META]]</f>
        <v>0.37702337662337659</v>
      </c>
      <c r="N49" s="5">
        <f>6-ROUNDUP(_xlfn.RANK.EQ(DATA_MAYO_2026[[#This Row],[AL_AC]],DATA_MAYO_2026[AL_AC],0)/(COUNTA(DATA_MAYO_2026[AL_AC])/5),0)</f>
        <v>4</v>
      </c>
      <c r="O49" s="54" t="str">
        <f>IFERROR(VLOOKUP(DATA_MAYO_2026[[#This Row],[ASER_]],$B:$G,4,0),"")</f>
        <v>SANDY</v>
      </c>
      <c r="P49" s="6">
        <f>VLOOKUP(DATA_MAYO_2026[[#This Row],[ASER_]],D1_MAYO_2026[[ASESOR_CRR]:[RECUPERO]],6,0)</f>
        <v>14515.4</v>
      </c>
      <c r="Q49" s="6">
        <f>VLOOKUP(DATA_MAYO_2026[[#This Row],[ASER_]],D1_MAYO_2026[[ASESOR_CRR]:[META]],2,0)</f>
        <v>38500</v>
      </c>
      <c r="R49" t="s">
        <v>85</v>
      </c>
      <c r="S49">
        <v>5195</v>
      </c>
      <c r="T49">
        <v>1006</v>
      </c>
      <c r="U49">
        <v>633.4</v>
      </c>
      <c r="V49">
        <v>0</v>
      </c>
      <c r="W49">
        <v>880</v>
      </c>
      <c r="X49" s="5">
        <v>0</v>
      </c>
      <c r="Y49" s="6">
        <v>0</v>
      </c>
      <c r="Z49" s="6">
        <v>380</v>
      </c>
      <c r="AA49" s="6">
        <v>1056</v>
      </c>
      <c r="AB49" s="6">
        <v>5365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4"/>
      <c r="BW49" s="45" t="s">
        <v>638</v>
      </c>
      <c r="BX49" s="45" t="s">
        <v>2</v>
      </c>
      <c r="BY49" s="45" t="s">
        <v>15</v>
      </c>
      <c r="BZ49" s="45">
        <v>46177</v>
      </c>
      <c r="CA49" s="45">
        <v>1</v>
      </c>
      <c r="CB49" s="45">
        <v>1</v>
      </c>
      <c r="CC49" s="45"/>
      <c r="CD49" s="45">
        <v>1</v>
      </c>
      <c r="CE49" s="45"/>
      <c r="CF49" s="45">
        <v>4.6296296296296294E-5</v>
      </c>
      <c r="CG49" s="45">
        <v>4.6296296296296294E-5</v>
      </c>
      <c r="CH49">
        <v>0.22971064814814815</v>
      </c>
      <c r="CI49">
        <v>0.10355324074074074</v>
      </c>
      <c r="CJ49">
        <v>81</v>
      </c>
      <c r="CK49">
        <v>111</v>
      </c>
      <c r="CL49">
        <v>24</v>
      </c>
      <c r="CM49">
        <v>1.6666666670000001</v>
      </c>
      <c r="CN49">
        <v>32376</v>
      </c>
      <c r="CO49">
        <v>0.29630000000000001</v>
      </c>
      <c r="CW49">
        <v>92</v>
      </c>
    </row>
    <row r="50" spans="1:102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50" s="34" cm="1">
        <f t="array" ref="C50">_xlfn.XLOOKUP(1,(TablaMeta[CONCAT]=$M$3&amp;$N$3&amp;D1_MAYO_2026[[#This Row],[SUPER]])*(TablaMeta[SEGG]=D1_MAYO_2026[[#This Row],[SEGMENTO]]),TablaMeta[Meta_Asesor])</f>
        <v>38500</v>
      </c>
      <c r="D50" s="35">
        <f>IF(D1_MAYO_2026[[#This Row],[RECUPERO]]="VACACIONES","VACACIONES",IFERROR(D1_MAYO_2026[[#This Row],[RECUPERO]]/D1_MAYO_2026[[#This Row],[META]],""))</f>
        <v>3.4285714285714287E-2</v>
      </c>
      <c r="E50" s="35" t="str">
        <f>D1_MAYO_2026[[#This Row],[SUPER]]</f>
        <v>SANDY</v>
      </c>
      <c r="F50" t="s">
        <v>96</v>
      </c>
      <c r="G50" s="3">
        <v>1320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0" s="55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0" s="55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5"/>
      <c r="M50" s="5">
        <f>DATA_MAYO_2026[[#This Row],[RECUPERO]]/DATA_MAYO_2026[[#This Row],[META]]</f>
        <v>0.79298701298701302</v>
      </c>
      <c r="N50" s="5">
        <f>6-ROUNDUP(_xlfn.RANK.EQ(DATA_MAYO_2026[[#This Row],[AL_AC]],DATA_MAYO_2026[AL_AC],0)/(COUNTA(DATA_MAYO_2026[AL_AC])/5),0)</f>
        <v>5</v>
      </c>
      <c r="O50" s="54" t="str">
        <f>IFERROR(VLOOKUP(DATA_MAYO_2026[[#This Row],[ASER_]],$B:$G,4,0),"")</f>
        <v>SANDY</v>
      </c>
      <c r="P50" s="6">
        <f>VLOOKUP(DATA_MAYO_2026[[#This Row],[ASER_]],D1_MAYO_2026[[ASESOR_CRR]:[RECUPERO]],6,0)</f>
        <v>30530</v>
      </c>
      <c r="Q50" s="6">
        <f>VLOOKUP(DATA_MAYO_2026[[#This Row],[ASER_]],D1_MAYO_2026[[ASESOR_CRR]:[META]],2,0)</f>
        <v>38500</v>
      </c>
      <c r="R50" t="s">
        <v>22</v>
      </c>
      <c r="S50">
        <v>1400</v>
      </c>
      <c r="T50">
        <v>0</v>
      </c>
      <c r="U50">
        <v>0</v>
      </c>
      <c r="V50">
        <v>0</v>
      </c>
      <c r="W50">
        <v>100</v>
      </c>
      <c r="X50" s="5">
        <v>200</v>
      </c>
      <c r="Y50" s="6">
        <v>16500</v>
      </c>
      <c r="Z50" s="6">
        <v>0</v>
      </c>
      <c r="AA50" s="6">
        <v>500</v>
      </c>
      <c r="AB50" s="6">
        <v>11830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4"/>
      <c r="BW50" s="45" t="s">
        <v>638</v>
      </c>
      <c r="BX50" s="45" t="s">
        <v>2</v>
      </c>
      <c r="BY50" s="45" t="s">
        <v>15</v>
      </c>
      <c r="BZ50" s="45">
        <v>46178</v>
      </c>
      <c r="CA50" s="45">
        <v>1</v>
      </c>
      <c r="CB50" s="45">
        <v>1</v>
      </c>
      <c r="CC50" s="45"/>
      <c r="CD50" s="45">
        <v>1</v>
      </c>
      <c r="CE50" s="45"/>
      <c r="CF50" s="45">
        <v>3.4722222222222222E-5</v>
      </c>
      <c r="CG50" s="45">
        <v>3.4722222222222222E-5</v>
      </c>
      <c r="CH50">
        <v>0.1542361111111111</v>
      </c>
      <c r="CI50">
        <v>1.0543981481481482E-2</v>
      </c>
      <c r="CJ50">
        <v>29</v>
      </c>
      <c r="CK50">
        <v>34</v>
      </c>
      <c r="CL50">
        <v>7</v>
      </c>
      <c r="CM50">
        <v>1.1428571430000001</v>
      </c>
      <c r="CN50">
        <v>38060</v>
      </c>
      <c r="CO50">
        <v>0.2414</v>
      </c>
      <c r="CW50">
        <v>92</v>
      </c>
    </row>
    <row r="51" spans="1:102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51" s="34" cm="1">
        <f t="array" ref="C51">_xlfn.XLOOKUP(1,(TablaMeta[CONCAT]=$M$3&amp;$N$3&amp;D1_MAYO_2026[[#This Row],[SUPER]])*(TablaMeta[SEGG]=D1_MAYO_2026[[#This Row],[SEGMENTO]]),TablaMeta[Meta_Asesor])</f>
        <v>72000</v>
      </c>
      <c r="D51" s="35">
        <f>IF(D1_MAYO_2026[[#This Row],[RECUPERO]]="VACACIONES","VACACIONES",IFERROR(D1_MAYO_2026[[#This Row],[RECUPERO]]/D1_MAYO_2026[[#This Row],[META]],""))</f>
        <v>0.29097222222222224</v>
      </c>
      <c r="E51" s="35" t="str">
        <f>D1_MAYO_2026[[#This Row],[SUPER]]</f>
        <v>SANDY</v>
      </c>
      <c r="F51" t="s">
        <v>59</v>
      </c>
      <c r="G51" s="3">
        <v>20950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51" s="55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51" s="55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1" s="55"/>
      <c r="M51" s="5">
        <f>DATA_MAYO_2026[[#This Row],[RECUPERO]]/DATA_MAYO_2026[[#This Row],[META]]</f>
        <v>3.4285714285714287E-2</v>
      </c>
      <c r="N51" s="5">
        <f>6-ROUNDUP(_xlfn.RANK.EQ(DATA_MAYO_2026[[#This Row],[AL_AC]],DATA_MAYO_2026[AL_AC],0)/(COUNTA(DATA_MAYO_2026[AL_AC])/5),0)</f>
        <v>1</v>
      </c>
      <c r="O51" s="54" t="str">
        <f>IFERROR(VLOOKUP(DATA_MAYO_2026[[#This Row],[ASER_]],$B:$G,4,0),"")</f>
        <v>SANDY</v>
      </c>
      <c r="P51" s="6">
        <f>VLOOKUP(DATA_MAYO_2026[[#This Row],[ASER_]],D1_MAYO_2026[[ASESOR_CRR]:[RECUPERO]],6,0)</f>
        <v>1320</v>
      </c>
      <c r="Q51" s="6">
        <f>VLOOKUP(DATA_MAYO_2026[[#This Row],[ASER_]],D1_MAYO_2026[[ASESOR_CRR]:[META]],2,0)</f>
        <v>38500</v>
      </c>
      <c r="R51" t="s">
        <v>96</v>
      </c>
      <c r="S51">
        <v>0</v>
      </c>
      <c r="T51">
        <v>0</v>
      </c>
      <c r="U51">
        <v>460</v>
      </c>
      <c r="V51">
        <v>400</v>
      </c>
      <c r="W51">
        <v>300</v>
      </c>
      <c r="X51" s="5">
        <v>0</v>
      </c>
      <c r="Y51" s="6">
        <v>0</v>
      </c>
      <c r="Z51" s="6">
        <v>0</v>
      </c>
      <c r="AA51" s="6">
        <v>0</v>
      </c>
      <c r="AB51" s="6">
        <v>160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4"/>
      <c r="BW51" s="45" t="s">
        <v>638</v>
      </c>
      <c r="BX51" s="45" t="s">
        <v>2</v>
      </c>
      <c r="BY51" s="45" t="s">
        <v>24</v>
      </c>
      <c r="BZ51" s="45">
        <v>46175</v>
      </c>
      <c r="CA51" s="45">
        <v>1</v>
      </c>
      <c r="CB51" s="45">
        <v>1</v>
      </c>
      <c r="CC51" s="45"/>
      <c r="CD51" s="45">
        <v>1</v>
      </c>
      <c r="CE51" s="45"/>
      <c r="CF51" s="45">
        <v>1.3888888888888889E-4</v>
      </c>
      <c r="CG51" s="45">
        <v>1.3888888888888889E-4</v>
      </c>
      <c r="CH51">
        <v>0.17958333333333334</v>
      </c>
      <c r="CI51">
        <v>0.13045138888888888</v>
      </c>
      <c r="CJ51">
        <v>54</v>
      </c>
      <c r="CK51">
        <v>122</v>
      </c>
      <c r="CL51">
        <v>25</v>
      </c>
      <c r="CM51">
        <v>2.12</v>
      </c>
      <c r="CN51">
        <v>27239</v>
      </c>
      <c r="CO51">
        <v>0.46300000000000002</v>
      </c>
      <c r="CP51">
        <v>2</v>
      </c>
      <c r="CQ51">
        <v>0.08</v>
      </c>
      <c r="CR51">
        <v>2360</v>
      </c>
      <c r="CS51">
        <v>1180</v>
      </c>
      <c r="CT51">
        <v>100</v>
      </c>
      <c r="CU51">
        <v>4.24E-2</v>
      </c>
      <c r="CV51">
        <v>1.6199999999999999E-2</v>
      </c>
      <c r="CW51">
        <v>50</v>
      </c>
      <c r="CX51">
        <v>100</v>
      </c>
    </row>
    <row r="52" spans="1:102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52" s="34" cm="1">
        <f t="array" ref="C52">_xlfn.XLOOKUP(1,(TablaMeta[CONCAT]=$M$3&amp;$N$3&amp;D1_MAYO_2026[[#This Row],[SUPER]])*(TablaMeta[SEGG]=D1_MAYO_2026[[#This Row],[SEGMENTO]]),TablaMeta[Meta_Asesor])</f>
        <v>72000</v>
      </c>
      <c r="D52" s="35">
        <f>IF(D1_MAYO_2026[[#This Row],[RECUPERO]]="VACACIONES","VACACIONES",IFERROR(D1_MAYO_2026[[#This Row],[RECUPERO]]/D1_MAYO_2026[[#This Row],[META]],""))</f>
        <v>0.18133333333333335</v>
      </c>
      <c r="E52" s="35" t="str">
        <f>D1_MAYO_2026[[#This Row],[SUPER]]</f>
        <v>SANDY</v>
      </c>
      <c r="F52" t="s">
        <v>60</v>
      </c>
      <c r="G52" s="3">
        <v>13056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2" s="55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2" s="55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2" s="55"/>
      <c r="M52" s="5">
        <f>DATA_MAYO_2026[[#This Row],[RECUPERO]]/DATA_MAYO_2026[[#This Row],[META]]</f>
        <v>0.41</v>
      </c>
      <c r="N52" s="5">
        <f>6-ROUNDUP(_xlfn.RANK.EQ(DATA_MAYO_2026[[#This Row],[AL_AC]],DATA_MAYO_2026[AL_AC],0)/(COUNTA(DATA_MAYO_2026[AL_AC])/5),0)</f>
        <v>4</v>
      </c>
      <c r="O52" s="54" t="str">
        <f>IFERROR(VLOOKUP(DATA_MAYO_2026[[#This Row],[ASER_]],$B:$G,4,0),"")</f>
        <v>SANDY</v>
      </c>
      <c r="P52" s="6">
        <f>VLOOKUP(DATA_MAYO_2026[[#This Row],[ASER_]],D1_MAYO_2026[[ASESOR_CRR]:[RECUPERO]],6,0)</f>
        <v>15785</v>
      </c>
      <c r="Q52" s="6">
        <f>VLOOKUP(DATA_MAYO_2026[[#This Row],[ASER_]],D1_MAYO_2026[[ASESOR_CRR]:[META]],2,0)</f>
        <v>38500</v>
      </c>
      <c r="R52" t="s">
        <v>32</v>
      </c>
      <c r="S52">
        <v>0</v>
      </c>
      <c r="T52">
        <v>0</v>
      </c>
      <c r="U52">
        <v>0</v>
      </c>
      <c r="V52">
        <v>4000</v>
      </c>
      <c r="W52">
        <v>0</v>
      </c>
      <c r="X52" s="5">
        <v>4000</v>
      </c>
      <c r="Y52" s="6">
        <v>0</v>
      </c>
      <c r="Z52" s="6">
        <v>1500</v>
      </c>
      <c r="AA52" s="6">
        <v>0</v>
      </c>
      <c r="AB52" s="6">
        <v>6285</v>
      </c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4"/>
      <c r="BW52" s="45" t="s">
        <v>638</v>
      </c>
      <c r="BX52" s="45" t="s">
        <v>2</v>
      </c>
      <c r="BY52" s="45" t="s">
        <v>13</v>
      </c>
      <c r="BZ52" s="45">
        <v>46174</v>
      </c>
      <c r="CA52" s="45">
        <v>1</v>
      </c>
      <c r="CB52" s="45">
        <v>1</v>
      </c>
      <c r="CC52" s="45"/>
      <c r="CD52" s="45">
        <v>1</v>
      </c>
      <c r="CE52" s="45"/>
      <c r="CF52" s="45">
        <v>1.273148148148148E-4</v>
      </c>
      <c r="CG52" s="45">
        <v>1.273148148148148E-4</v>
      </c>
      <c r="CH52">
        <v>0.24517361111111111</v>
      </c>
      <c r="CI52">
        <v>6.9340277777777778E-2</v>
      </c>
      <c r="CJ52">
        <v>133</v>
      </c>
      <c r="CK52">
        <v>238</v>
      </c>
      <c r="CL52">
        <v>36</v>
      </c>
      <c r="CM52">
        <v>1.8055555560000001</v>
      </c>
      <c r="CN52">
        <v>36294</v>
      </c>
      <c r="CO52">
        <v>0.2707</v>
      </c>
      <c r="CP52">
        <v>11</v>
      </c>
      <c r="CQ52">
        <v>0.30559999999999998</v>
      </c>
      <c r="CR52">
        <v>17002</v>
      </c>
      <c r="CS52">
        <v>1546</v>
      </c>
      <c r="CT52">
        <v>7700</v>
      </c>
      <c r="CU52">
        <v>0.45290000000000002</v>
      </c>
      <c r="CV52">
        <v>0.2455</v>
      </c>
      <c r="CW52">
        <v>88</v>
      </c>
      <c r="CX52">
        <v>3850</v>
      </c>
    </row>
    <row r="53" spans="1:102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53" s="34" cm="1">
        <f t="array" ref="C53">_xlfn.XLOOKUP(1,(TablaMeta[CONCAT]=$M$3&amp;$N$3&amp;D1_MAYO_2026[[#This Row],[SUPER]])*(TablaMeta[SEGG]=D1_MAYO_2026[[#This Row],[SEGMENTO]]),TablaMeta[Meta_Asesor])</f>
        <v>72000</v>
      </c>
      <c r="D53" s="35">
        <f>IF(D1_MAYO_2026[[#This Row],[RECUPERO]]="VACACIONES","VACACIONES",IFERROR(D1_MAYO_2026[[#This Row],[RECUPERO]]/D1_MAYO_2026[[#This Row],[META]],""))</f>
        <v>8.8888888888888892E-2</v>
      </c>
      <c r="E53" s="35" t="str">
        <f>D1_MAYO_2026[[#This Row],[SUPER]]</f>
        <v>SANDY</v>
      </c>
      <c r="F53" t="s">
        <v>79</v>
      </c>
      <c r="G53" s="3">
        <v>6400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3" s="55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3" s="55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3" s="55"/>
      <c r="M53" s="5">
        <f>DATA_MAYO_2026[[#This Row],[RECUPERO]]/DATA_MAYO_2026[[#This Row],[META]]</f>
        <v>0.18133333333333335</v>
      </c>
      <c r="N53" s="5">
        <f>6-ROUNDUP(_xlfn.RANK.EQ(DATA_MAYO_2026[[#This Row],[AL_AC]],DATA_MAYO_2026[AL_AC],0)/(COUNTA(DATA_MAYO_2026[AL_AC])/5),0)</f>
        <v>2</v>
      </c>
      <c r="O53" s="54" t="str">
        <f>IFERROR(VLOOKUP(DATA_MAYO_2026[[#This Row],[ASER_]],$B:$G,4,0),"")</f>
        <v>SANDY</v>
      </c>
      <c r="P53" s="6">
        <f>VLOOKUP(DATA_MAYO_2026[[#This Row],[ASER_]],D1_MAYO_2026[[ASESOR_CRR]:[RECUPERO]],6,0)</f>
        <v>13056</v>
      </c>
      <c r="Q53" s="6">
        <f>VLOOKUP(DATA_MAYO_2026[[#This Row],[ASER_]],D1_MAYO_2026[[ASESOR_CRR]:[META]],2,0)</f>
        <v>72000</v>
      </c>
      <c r="R53" t="s">
        <v>60</v>
      </c>
      <c r="S53">
        <v>800</v>
      </c>
      <c r="T53">
        <v>11256</v>
      </c>
      <c r="U53">
        <v>0</v>
      </c>
      <c r="V53">
        <v>0</v>
      </c>
      <c r="W53">
        <v>0</v>
      </c>
      <c r="X53" s="5">
        <v>1000</v>
      </c>
      <c r="Y53" s="6">
        <v>0</v>
      </c>
      <c r="Z53" s="6">
        <v>0</v>
      </c>
      <c r="AA53" s="6">
        <v>0</v>
      </c>
      <c r="AB53" s="6">
        <v>0</v>
      </c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4"/>
      <c r="BW53" s="45" t="s">
        <v>638</v>
      </c>
      <c r="BX53" s="45" t="s">
        <v>2</v>
      </c>
      <c r="BY53" s="45" t="s">
        <v>13</v>
      </c>
      <c r="BZ53" s="45">
        <v>46177</v>
      </c>
      <c r="CA53" s="45">
        <v>1</v>
      </c>
      <c r="CB53" s="45">
        <v>1</v>
      </c>
      <c r="CC53" s="45"/>
      <c r="CD53" s="45">
        <v>1</v>
      </c>
      <c r="CE53" s="45"/>
      <c r="CF53" s="45">
        <v>1.9675925925925926E-4</v>
      </c>
      <c r="CG53" s="45">
        <v>1.9675925925925926E-4</v>
      </c>
      <c r="CH53">
        <v>0.22636574074074073</v>
      </c>
      <c r="CI53">
        <v>9.3599537037037037E-2</v>
      </c>
      <c r="CJ53">
        <v>94</v>
      </c>
      <c r="CK53">
        <v>198</v>
      </c>
      <c r="CL53">
        <v>11</v>
      </c>
      <c r="CM53">
        <v>1.636363636</v>
      </c>
      <c r="CN53">
        <v>30213</v>
      </c>
      <c r="CO53">
        <v>0.11700000000000001</v>
      </c>
      <c r="CW53">
        <v>92</v>
      </c>
    </row>
    <row r="54" spans="1:102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54" s="34" cm="1">
        <f t="array" ref="C54">_xlfn.XLOOKUP(1,(TablaMeta[CONCAT]=$M$3&amp;$N$3&amp;D1_MAYO_2026[[#This Row],[SUPER]])*(TablaMeta[SEGG]=D1_MAYO_2026[[#This Row],[SEGMENTO]]),TablaMeta[Meta_Asesor])</f>
        <v>72000</v>
      </c>
      <c r="D54" s="35">
        <f>IF(D1_MAYO_2026[[#This Row],[RECUPERO]]="VACACIONES","VACACIONES",IFERROR(D1_MAYO_2026[[#This Row],[RECUPERO]]/D1_MAYO_2026[[#This Row],[META]],""))</f>
        <v>7.6666666666666661E-2</v>
      </c>
      <c r="E54" s="35" t="str">
        <f>D1_MAYO_2026[[#This Row],[SUPER]]</f>
        <v>SANDY</v>
      </c>
      <c r="F54" t="s">
        <v>68</v>
      </c>
      <c r="G54" s="3">
        <v>5520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4" s="55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4" s="55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4" s="5">
        <f>DATA_MAYO_2026[[#This Row],[RECUPERO]]/DATA_MAYO_2026[[#This Row],[META]]</f>
        <v>0.29097222222222224</v>
      </c>
      <c r="N54" s="5">
        <f>6-ROUNDUP(_xlfn.RANK.EQ(DATA_MAYO_2026[[#This Row],[AL_AC]],DATA_MAYO_2026[AL_AC],0)/(COUNTA(DATA_MAYO_2026[AL_AC])/5),0)</f>
        <v>3</v>
      </c>
      <c r="O54" s="54" t="str">
        <f>IFERROR(VLOOKUP(DATA_MAYO_2026[[#This Row],[ASER_]],$B:$G,4,0),"")</f>
        <v>SANDY</v>
      </c>
      <c r="P54" s="6">
        <f>VLOOKUP(DATA_MAYO_2026[[#This Row],[ASER_]],D1_MAYO_2026[[ASESOR_CRR]:[RECUPERO]],6,0)</f>
        <v>20950</v>
      </c>
      <c r="Q54" s="6">
        <f>VLOOKUP(DATA_MAYO_2026[[#This Row],[ASER_]],D1_MAYO_2026[[ASESOR_CRR]:[META]],2,0)</f>
        <v>72000</v>
      </c>
      <c r="R54" t="s">
        <v>59</v>
      </c>
      <c r="S54">
        <v>0</v>
      </c>
      <c r="T54">
        <v>3550</v>
      </c>
      <c r="U54">
        <v>3000</v>
      </c>
      <c r="V54">
        <v>0</v>
      </c>
      <c r="W54">
        <v>1500</v>
      </c>
      <c r="X54" s="5">
        <v>1000</v>
      </c>
      <c r="Y54" s="6">
        <v>2200</v>
      </c>
      <c r="Z54" s="6">
        <v>3500</v>
      </c>
      <c r="AA54" s="6">
        <v>6100</v>
      </c>
      <c r="AB54" s="6">
        <v>100</v>
      </c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4"/>
      <c r="BW54" s="45" t="s">
        <v>638</v>
      </c>
      <c r="BX54" s="45" t="s">
        <v>2</v>
      </c>
      <c r="BY54" s="45" t="s">
        <v>65</v>
      </c>
      <c r="BZ54" s="45">
        <v>46174</v>
      </c>
      <c r="CA54" s="45">
        <v>1</v>
      </c>
      <c r="CB54" s="45">
        <v>1</v>
      </c>
      <c r="CC54" s="45"/>
      <c r="CD54" s="45">
        <v>1</v>
      </c>
      <c r="CE54" s="45"/>
      <c r="CF54" s="45">
        <v>9.2592592592592588E-5</v>
      </c>
      <c r="CG54" s="45">
        <v>9.2592592592592588E-5</v>
      </c>
      <c r="CH54">
        <v>0.28506944444444443</v>
      </c>
      <c r="CI54">
        <v>3.9884259259259258E-2</v>
      </c>
      <c r="CJ54">
        <v>26</v>
      </c>
      <c r="CK54">
        <v>41</v>
      </c>
      <c r="CL54">
        <v>19</v>
      </c>
      <c r="CM54">
        <v>1.6315789469999999</v>
      </c>
      <c r="CN54">
        <v>26771</v>
      </c>
      <c r="CO54">
        <v>0.73080000000000001</v>
      </c>
      <c r="CP54">
        <v>9</v>
      </c>
      <c r="CQ54">
        <v>0.47370000000000001</v>
      </c>
      <c r="CR54">
        <v>4409</v>
      </c>
      <c r="CS54">
        <v>490</v>
      </c>
      <c r="CT54">
        <v>1105</v>
      </c>
      <c r="CU54">
        <v>0.25059999999999999</v>
      </c>
      <c r="CW54">
        <v>82</v>
      </c>
      <c r="CX54">
        <v>1105</v>
      </c>
    </row>
    <row r="55" spans="1:102" x14ac:dyDescent="0.25">
      <c r="H55"/>
      <c r="M55" s="5">
        <f>DATA_MAYO_2026[[#This Row],[RECUPERO]]/DATA_MAYO_2026[[#This Row],[META]]</f>
        <v>8.8888888888888892E-2</v>
      </c>
      <c r="N55" s="5">
        <f>6-ROUNDUP(_xlfn.RANK.EQ(DATA_MAYO_2026[[#This Row],[AL_AC]],DATA_MAYO_2026[AL_AC],0)/(COUNTA(DATA_MAYO_2026[AL_AC])/5),0)</f>
        <v>1</v>
      </c>
      <c r="O55" s="54" t="str">
        <f>IFERROR(VLOOKUP(DATA_MAYO_2026[[#This Row],[ASER_]],$B:$G,4,0),"")</f>
        <v>SANDY</v>
      </c>
      <c r="P55" s="6">
        <f>VLOOKUP(DATA_MAYO_2026[[#This Row],[ASER_]],D1_MAYO_2026[[ASESOR_CRR]:[RECUPERO]],6,0)</f>
        <v>6400</v>
      </c>
      <c r="Q55" s="6">
        <f>VLOOKUP(DATA_MAYO_2026[[#This Row],[ASER_]],D1_MAYO_2026[[ASESOR_CRR]:[META]],2,0)</f>
        <v>72000</v>
      </c>
      <c r="R55" t="s">
        <v>79</v>
      </c>
      <c r="S55">
        <v>0</v>
      </c>
      <c r="T55">
        <v>1000</v>
      </c>
      <c r="U55">
        <v>0</v>
      </c>
      <c r="V55">
        <v>0</v>
      </c>
      <c r="W55">
        <v>0</v>
      </c>
      <c r="X55" s="5">
        <v>0</v>
      </c>
      <c r="Y55" s="6">
        <v>3900</v>
      </c>
      <c r="Z55" s="6">
        <v>0</v>
      </c>
      <c r="AA55" s="6">
        <v>0</v>
      </c>
      <c r="AB55" s="6">
        <v>1500</v>
      </c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4"/>
      <c r="BW55" s="45" t="s">
        <v>638</v>
      </c>
      <c r="BX55" s="45" t="s">
        <v>2</v>
      </c>
      <c r="BY55" s="45" t="s">
        <v>65</v>
      </c>
      <c r="BZ55" s="45">
        <v>46175</v>
      </c>
      <c r="CA55" s="45">
        <v>1</v>
      </c>
      <c r="CB55" s="45">
        <v>1</v>
      </c>
      <c r="CC55" s="45"/>
      <c r="CD55" s="45">
        <v>1</v>
      </c>
      <c r="CE55" s="45"/>
      <c r="CF55" s="45">
        <v>2.199074074074074E-4</v>
      </c>
      <c r="CG55" s="45">
        <v>2.199074074074074E-4</v>
      </c>
      <c r="CH55">
        <v>0.18406249999999999</v>
      </c>
      <c r="CI55">
        <v>0.12263888888888889</v>
      </c>
      <c r="CJ55">
        <v>29</v>
      </c>
      <c r="CK55">
        <v>51</v>
      </c>
      <c r="CL55">
        <v>18</v>
      </c>
      <c r="CM55">
        <v>1.111111111</v>
      </c>
      <c r="CN55">
        <v>25433</v>
      </c>
      <c r="CO55">
        <v>0.62070000000000003</v>
      </c>
      <c r="CP55">
        <v>14</v>
      </c>
      <c r="CQ55">
        <v>0.77780000000000005</v>
      </c>
      <c r="CR55">
        <v>11109</v>
      </c>
      <c r="CS55">
        <v>794</v>
      </c>
      <c r="CT55">
        <v>1176</v>
      </c>
      <c r="CU55">
        <v>0.10589999999999999</v>
      </c>
      <c r="CW55">
        <v>74</v>
      </c>
      <c r="CX55">
        <v>588</v>
      </c>
    </row>
    <row r="56" spans="1:102" x14ac:dyDescent="0.25">
      <c r="H56"/>
      <c r="M56" s="5">
        <f>DATA_MAYO_2026[[#This Row],[RECUPERO]]/DATA_MAYO_2026[[#This Row],[META]]</f>
        <v>7.6666666666666661E-2</v>
      </c>
      <c r="N56" s="5">
        <f>6-ROUNDUP(_xlfn.RANK.EQ(DATA_MAYO_2026[[#This Row],[AL_AC]],DATA_MAYO_2026[AL_AC],0)/(COUNTA(DATA_MAYO_2026[AL_AC])/5),0)</f>
        <v>1</v>
      </c>
      <c r="O56" s="54" t="str">
        <f>IFERROR(VLOOKUP(DATA_MAYO_2026[[#This Row],[ASER_]],$B:$G,4,0),"")</f>
        <v>SANDY</v>
      </c>
      <c r="P56" s="6">
        <f>VLOOKUP(DATA_MAYO_2026[[#This Row],[ASER_]],D1_MAYO_2026[[ASESOR_CRR]:[RECUPERO]],6,0)</f>
        <v>5520</v>
      </c>
      <c r="Q56" s="6">
        <f>VLOOKUP(DATA_MAYO_2026[[#This Row],[ASER_]],D1_MAYO_2026[[ASESOR_CRR]:[META]],2,0)</f>
        <v>72000</v>
      </c>
      <c r="R56" t="s">
        <v>68</v>
      </c>
      <c r="S56">
        <v>2020</v>
      </c>
      <c r="T56">
        <v>0</v>
      </c>
      <c r="U56">
        <v>0</v>
      </c>
      <c r="V56">
        <v>0</v>
      </c>
      <c r="W56">
        <v>0</v>
      </c>
      <c r="X56" s="5">
        <v>1500</v>
      </c>
      <c r="Y56" s="6">
        <v>1500</v>
      </c>
      <c r="Z56" s="6">
        <v>500</v>
      </c>
      <c r="AA56" s="6">
        <v>0</v>
      </c>
      <c r="AB56" s="6">
        <v>0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4"/>
      <c r="BW56" s="45" t="s">
        <v>638</v>
      </c>
      <c r="BX56" s="45" t="s">
        <v>2</v>
      </c>
      <c r="BY56" s="45" t="s">
        <v>65</v>
      </c>
      <c r="BZ56" s="45">
        <v>46176</v>
      </c>
      <c r="CA56" s="45">
        <v>1</v>
      </c>
      <c r="CB56" s="45">
        <v>1</v>
      </c>
      <c r="CC56" s="45"/>
      <c r="CD56" s="45">
        <v>1</v>
      </c>
      <c r="CE56" s="45"/>
      <c r="CF56" s="45">
        <v>1.8518518518518518E-4</v>
      </c>
      <c r="CG56" s="45">
        <v>1.8518518518518518E-4</v>
      </c>
      <c r="CH56">
        <v>0.32185185185185183</v>
      </c>
      <c r="CI56">
        <v>7.6006944444444446E-2</v>
      </c>
      <c r="CJ56">
        <v>50</v>
      </c>
      <c r="CK56">
        <v>106</v>
      </c>
      <c r="CL56">
        <v>11</v>
      </c>
      <c r="CM56">
        <v>1.5454545449999999</v>
      </c>
      <c r="CN56">
        <v>28774</v>
      </c>
      <c r="CO56">
        <v>0.22</v>
      </c>
      <c r="CP56">
        <v>1</v>
      </c>
      <c r="CQ56">
        <v>9.0899999999999995E-2</v>
      </c>
      <c r="CR56">
        <v>370</v>
      </c>
      <c r="CS56">
        <v>370</v>
      </c>
      <c r="CW56">
        <v>80</v>
      </c>
    </row>
    <row r="57" spans="1:102" x14ac:dyDescent="0.25">
      <c r="F57" s="3"/>
      <c r="G57" s="1"/>
      <c r="H57"/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BW57" s="45" t="s">
        <v>638</v>
      </c>
      <c r="BX57" s="45" t="s">
        <v>2</v>
      </c>
      <c r="BY57" s="45" t="s">
        <v>65</v>
      </c>
      <c r="BZ57" s="45">
        <v>46177</v>
      </c>
      <c r="CA57" s="45">
        <v>1</v>
      </c>
      <c r="CB57" s="45">
        <v>1</v>
      </c>
      <c r="CC57" s="45"/>
      <c r="CD57" s="45">
        <v>1</v>
      </c>
      <c r="CE57" s="45"/>
      <c r="CF57" s="45">
        <v>1.9675925925925926E-4</v>
      </c>
      <c r="CG57" s="45">
        <v>1.9675925925925926E-4</v>
      </c>
      <c r="CH57">
        <v>0.24182870370370371</v>
      </c>
      <c r="CI57">
        <v>9.2268518518518514E-2</v>
      </c>
      <c r="CJ57">
        <v>50</v>
      </c>
      <c r="CK57">
        <v>101</v>
      </c>
      <c r="CL57">
        <v>10</v>
      </c>
      <c r="CM57">
        <v>1.6</v>
      </c>
      <c r="CN57">
        <v>29669</v>
      </c>
      <c r="CO57">
        <v>0.2</v>
      </c>
      <c r="CW57">
        <v>92</v>
      </c>
    </row>
    <row r="58" spans="1:102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BW58" s="45" t="s">
        <v>638</v>
      </c>
      <c r="BX58" s="45" t="s">
        <v>2</v>
      </c>
      <c r="BY58" s="45" t="s">
        <v>65</v>
      </c>
      <c r="BZ58" s="45">
        <v>46178</v>
      </c>
      <c r="CA58" s="45">
        <v>1</v>
      </c>
      <c r="CB58" s="45">
        <v>1</v>
      </c>
      <c r="CC58" s="45"/>
      <c r="CD58" s="45">
        <v>1</v>
      </c>
      <c r="CE58" s="45"/>
      <c r="CF58" s="45">
        <v>1.7361111111111112E-4</v>
      </c>
      <c r="CG58" s="45">
        <v>1.7361111111111112E-4</v>
      </c>
      <c r="CH58">
        <v>0.14548611111111112</v>
      </c>
      <c r="CI58">
        <v>5.2164351851851851E-2</v>
      </c>
      <c r="CJ58">
        <v>19</v>
      </c>
      <c r="CK58">
        <v>41</v>
      </c>
      <c r="CL58">
        <v>3</v>
      </c>
      <c r="CM58">
        <v>1</v>
      </c>
      <c r="CN58">
        <v>40228</v>
      </c>
      <c r="CO58">
        <v>0.15790000000000001</v>
      </c>
      <c r="CW58">
        <v>92</v>
      </c>
    </row>
    <row r="59" spans="1:102" x14ac:dyDescent="0.25">
      <c r="F59" s="3"/>
      <c r="G59" s="1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BW59" s="45" t="s">
        <v>638</v>
      </c>
      <c r="BX59" s="45" t="s">
        <v>2</v>
      </c>
      <c r="BY59" s="45" t="s">
        <v>25</v>
      </c>
      <c r="BZ59" s="45">
        <v>46175</v>
      </c>
      <c r="CA59" s="45">
        <v>1</v>
      </c>
      <c r="CB59" s="45">
        <v>1</v>
      </c>
      <c r="CC59" s="45"/>
      <c r="CD59" s="45">
        <v>1</v>
      </c>
      <c r="CE59" s="45"/>
      <c r="CF59" s="45">
        <v>5.2083333333333333E-4</v>
      </c>
      <c r="CG59" s="45">
        <v>5.2083333333333333E-4</v>
      </c>
      <c r="CH59">
        <v>0.16901620370370371</v>
      </c>
      <c r="CI59">
        <v>0.12400462962962963</v>
      </c>
      <c r="CJ59">
        <v>75</v>
      </c>
      <c r="CK59">
        <v>120</v>
      </c>
      <c r="CL59">
        <v>31</v>
      </c>
      <c r="CM59">
        <v>1.8064516129999999</v>
      </c>
      <c r="CN59">
        <v>25547</v>
      </c>
      <c r="CO59">
        <v>0.4133</v>
      </c>
      <c r="CP59">
        <v>9</v>
      </c>
      <c r="CQ59">
        <v>0.2903</v>
      </c>
      <c r="CR59">
        <v>14709</v>
      </c>
      <c r="CS59">
        <v>1634</v>
      </c>
      <c r="CT59">
        <v>11500</v>
      </c>
      <c r="CU59">
        <v>0.78180000000000005</v>
      </c>
      <c r="CV59">
        <v>0.1404</v>
      </c>
      <c r="CW59">
        <v>86</v>
      </c>
      <c r="CX59">
        <v>3833</v>
      </c>
    </row>
    <row r="60" spans="1:102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BW60" s="45" t="s">
        <v>638</v>
      </c>
      <c r="BX60" s="45" t="s">
        <v>2</v>
      </c>
      <c r="BY60" s="45" t="s">
        <v>25</v>
      </c>
      <c r="BZ60" s="45">
        <v>46176</v>
      </c>
      <c r="CA60" s="45">
        <v>1</v>
      </c>
      <c r="CB60" s="45">
        <v>1</v>
      </c>
      <c r="CC60" s="45"/>
      <c r="CD60" s="45">
        <v>1</v>
      </c>
      <c r="CE60" s="45"/>
      <c r="CF60" s="45">
        <v>0</v>
      </c>
      <c r="CG60" s="45">
        <v>0</v>
      </c>
      <c r="CH60">
        <v>0.2333449074074074</v>
      </c>
      <c r="CI60">
        <v>0.14143518518518519</v>
      </c>
      <c r="CJ60">
        <v>93</v>
      </c>
      <c r="CK60">
        <v>137</v>
      </c>
      <c r="CL60">
        <v>17</v>
      </c>
      <c r="CM60">
        <v>2.2941176470000002</v>
      </c>
      <c r="CN60">
        <v>20963</v>
      </c>
      <c r="CO60">
        <v>0.18279999999999999</v>
      </c>
      <c r="CP60">
        <v>4</v>
      </c>
      <c r="CQ60">
        <v>0.23530000000000001</v>
      </c>
      <c r="CR60">
        <v>2470</v>
      </c>
      <c r="CS60">
        <v>618</v>
      </c>
      <c r="CT60">
        <v>1623</v>
      </c>
      <c r="CU60">
        <v>0.65710000000000002</v>
      </c>
      <c r="CV60">
        <v>0.20949999999999999</v>
      </c>
      <c r="CW60">
        <v>98</v>
      </c>
      <c r="CX60">
        <v>1623</v>
      </c>
    </row>
    <row r="61" spans="1:102" x14ac:dyDescent="0.25">
      <c r="G61" s="3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BW61" s="45" t="s">
        <v>638</v>
      </c>
      <c r="BX61" s="45" t="s">
        <v>2</v>
      </c>
      <c r="BY61" s="45" t="s">
        <v>10</v>
      </c>
      <c r="BZ61" s="45">
        <v>46174</v>
      </c>
      <c r="CA61" s="45">
        <v>1</v>
      </c>
      <c r="CB61" s="45">
        <v>1</v>
      </c>
      <c r="CC61" s="45"/>
      <c r="CD61" s="45">
        <v>1</v>
      </c>
      <c r="CE61" s="45"/>
      <c r="CF61" s="45">
        <v>9.2592592592592588E-5</v>
      </c>
      <c r="CG61" s="45">
        <v>9.2592592592592588E-5</v>
      </c>
      <c r="CH61">
        <v>0.23458333333333334</v>
      </c>
      <c r="CI61">
        <v>7.2881944444444444E-2</v>
      </c>
      <c r="CJ61">
        <v>116</v>
      </c>
      <c r="CK61">
        <v>187</v>
      </c>
      <c r="CL61">
        <v>33</v>
      </c>
      <c r="CM61">
        <v>1.6969696970000001</v>
      </c>
      <c r="CN61">
        <v>33887</v>
      </c>
      <c r="CO61">
        <v>0.28449999999999998</v>
      </c>
      <c r="CP61">
        <v>2</v>
      </c>
      <c r="CQ61">
        <v>6.0600000000000001E-2</v>
      </c>
      <c r="CR61">
        <v>1850</v>
      </c>
      <c r="CS61">
        <v>925</v>
      </c>
      <c r="CW61">
        <v>50</v>
      </c>
    </row>
    <row r="62" spans="1:102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BW62" s="45" t="s">
        <v>638</v>
      </c>
      <c r="BX62" s="45" t="s">
        <v>2</v>
      </c>
      <c r="BY62" s="45" t="s">
        <v>10</v>
      </c>
      <c r="BZ62" s="45">
        <v>46175</v>
      </c>
      <c r="CA62" s="45">
        <v>1</v>
      </c>
      <c r="CB62" s="45">
        <v>1</v>
      </c>
      <c r="CC62" s="45"/>
      <c r="CD62" s="45">
        <v>1</v>
      </c>
      <c r="CE62" s="45"/>
      <c r="CF62" s="45">
        <v>2.6620370370370372E-4</v>
      </c>
      <c r="CG62" s="45">
        <v>2.6620370370370372E-4</v>
      </c>
      <c r="CH62">
        <v>0.19569444444444445</v>
      </c>
      <c r="CI62">
        <v>0.10887731481481482</v>
      </c>
      <c r="CJ62">
        <v>138</v>
      </c>
      <c r="CK62">
        <v>230</v>
      </c>
      <c r="CL62">
        <v>38</v>
      </c>
      <c r="CM62">
        <v>1.447368421</v>
      </c>
      <c r="CN62">
        <v>33128</v>
      </c>
      <c r="CO62">
        <v>0.27539999999999998</v>
      </c>
      <c r="CP62">
        <v>7</v>
      </c>
      <c r="CQ62">
        <v>0.1842</v>
      </c>
      <c r="CR62">
        <v>2355</v>
      </c>
      <c r="CS62">
        <v>336</v>
      </c>
      <c r="CW62">
        <v>48</v>
      </c>
    </row>
    <row r="63" spans="1:102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BW63" s="45" t="s">
        <v>638</v>
      </c>
      <c r="BX63" s="45" t="s">
        <v>2</v>
      </c>
      <c r="BY63" s="45" t="s">
        <v>10</v>
      </c>
      <c r="BZ63" s="45">
        <v>46176</v>
      </c>
      <c r="CA63" s="45">
        <v>1</v>
      </c>
      <c r="CB63" s="45">
        <v>1</v>
      </c>
      <c r="CC63" s="45"/>
      <c r="CD63" s="45">
        <v>1</v>
      </c>
      <c r="CE63" s="45"/>
      <c r="CF63" s="45">
        <v>1.6203703703703703E-4</v>
      </c>
      <c r="CG63" s="45">
        <v>1.6203703703703703E-4</v>
      </c>
      <c r="CH63">
        <v>0.30574074074074076</v>
      </c>
      <c r="CI63">
        <v>9.4907407407407413E-2</v>
      </c>
      <c r="CJ63">
        <v>142</v>
      </c>
      <c r="CK63">
        <v>254</v>
      </c>
      <c r="CL63">
        <v>40</v>
      </c>
      <c r="CM63">
        <v>1.875</v>
      </c>
      <c r="CN63">
        <v>31746</v>
      </c>
      <c r="CO63">
        <v>0.28170000000000001</v>
      </c>
      <c r="CP63">
        <v>1</v>
      </c>
      <c r="CQ63">
        <v>2.5000000000000001E-2</v>
      </c>
      <c r="CR63">
        <v>4150</v>
      </c>
      <c r="CS63">
        <v>4150</v>
      </c>
      <c r="CW63">
        <v>72</v>
      </c>
    </row>
    <row r="64" spans="1:102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BW64" s="45" t="s">
        <v>638</v>
      </c>
      <c r="BX64" s="45" t="s">
        <v>2</v>
      </c>
      <c r="BY64" s="45" t="s">
        <v>10</v>
      </c>
      <c r="BZ64" s="45">
        <v>46177</v>
      </c>
      <c r="CA64" s="45">
        <v>1</v>
      </c>
      <c r="CB64" s="45">
        <v>1</v>
      </c>
      <c r="CC64" s="45"/>
      <c r="CD64" s="45">
        <v>1</v>
      </c>
      <c r="CE64" s="45"/>
      <c r="CF64" s="45">
        <v>5.7870370370370373E-5</v>
      </c>
      <c r="CG64" s="45">
        <v>5.7870370370370373E-5</v>
      </c>
      <c r="CH64">
        <v>0.24394675925925927</v>
      </c>
      <c r="CI64">
        <v>8.5821759259259264E-2</v>
      </c>
      <c r="CJ64">
        <v>101</v>
      </c>
      <c r="CK64">
        <v>193</v>
      </c>
      <c r="CL64">
        <v>18</v>
      </c>
      <c r="CM64">
        <v>1.888888889</v>
      </c>
      <c r="CN64">
        <v>39539</v>
      </c>
      <c r="CO64">
        <v>0.1782</v>
      </c>
      <c r="CP64">
        <v>2</v>
      </c>
      <c r="CQ64">
        <v>0.1111</v>
      </c>
      <c r="CR64">
        <v>7000</v>
      </c>
      <c r="CS64">
        <v>3500</v>
      </c>
      <c r="CW64">
        <v>100</v>
      </c>
    </row>
    <row r="65" spans="7:102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BW65" s="45" t="s">
        <v>638</v>
      </c>
      <c r="BX65" s="45" t="s">
        <v>2</v>
      </c>
      <c r="BY65" s="45" t="s">
        <v>10</v>
      </c>
      <c r="BZ65" s="45">
        <v>46178</v>
      </c>
      <c r="CA65" s="45">
        <v>1</v>
      </c>
      <c r="CB65" s="45">
        <v>1</v>
      </c>
      <c r="CC65" s="45"/>
      <c r="CD65" s="45">
        <v>1</v>
      </c>
      <c r="CE65" s="45"/>
      <c r="CF65" s="45">
        <v>1.3888888888888889E-4</v>
      </c>
      <c r="CG65" s="45">
        <v>1.3888888888888889E-4</v>
      </c>
      <c r="CH65">
        <v>0.12969907407407408</v>
      </c>
      <c r="CI65">
        <v>6.3541666666666663E-2</v>
      </c>
      <c r="CJ65">
        <v>40</v>
      </c>
      <c r="CK65">
        <v>48</v>
      </c>
      <c r="CL65">
        <v>9</v>
      </c>
      <c r="CM65">
        <v>1</v>
      </c>
      <c r="CN65">
        <v>20431</v>
      </c>
      <c r="CO65">
        <v>0.22500000000000001</v>
      </c>
      <c r="CW65">
        <v>92</v>
      </c>
    </row>
    <row r="66" spans="7:10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BW66" s="45" t="s">
        <v>638</v>
      </c>
      <c r="BX66" s="45" t="s">
        <v>2</v>
      </c>
      <c r="BY66" s="45" t="s">
        <v>76</v>
      </c>
      <c r="BZ66" s="45">
        <v>46177</v>
      </c>
      <c r="CA66" s="45">
        <v>1</v>
      </c>
      <c r="CB66" s="45">
        <v>1</v>
      </c>
      <c r="CC66" s="45"/>
      <c r="CD66" s="45">
        <v>1</v>
      </c>
      <c r="CE66" s="45"/>
      <c r="CF66" s="45">
        <v>1.1574074074074073E-5</v>
      </c>
      <c r="CG66" s="45">
        <v>1.1574074074074073E-5</v>
      </c>
      <c r="CH66">
        <v>0.2469675925925926</v>
      </c>
      <c r="CI66">
        <v>7.048611111111111E-2</v>
      </c>
      <c r="CJ66">
        <v>135</v>
      </c>
      <c r="CK66">
        <v>165</v>
      </c>
      <c r="CL66">
        <v>12</v>
      </c>
      <c r="CM66">
        <v>1.6666666670000001</v>
      </c>
      <c r="CN66">
        <v>30825</v>
      </c>
      <c r="CO66">
        <v>8.8900000000000007E-2</v>
      </c>
      <c r="CW66">
        <v>92</v>
      </c>
    </row>
    <row r="67" spans="7:10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BW67" s="45" t="s">
        <v>638</v>
      </c>
      <c r="BX67" s="45" t="s">
        <v>2</v>
      </c>
      <c r="BY67" s="45" t="s">
        <v>76</v>
      </c>
      <c r="BZ67" s="45">
        <v>46178</v>
      </c>
      <c r="CA67" s="45">
        <v>1</v>
      </c>
      <c r="CB67" s="45">
        <v>1</v>
      </c>
      <c r="CC67" s="45"/>
      <c r="CD67" s="45">
        <v>1</v>
      </c>
      <c r="CE67" s="45"/>
      <c r="CF67" s="45">
        <v>3.3564814814814812E-4</v>
      </c>
      <c r="CG67" s="45">
        <v>3.3564814814814812E-4</v>
      </c>
      <c r="CH67">
        <v>0.13680555555555557</v>
      </c>
      <c r="CI67">
        <v>4.3807870370370372E-2</v>
      </c>
      <c r="CJ67">
        <v>44</v>
      </c>
      <c r="CK67">
        <v>51</v>
      </c>
      <c r="CL67">
        <v>6</v>
      </c>
      <c r="CM67">
        <v>1</v>
      </c>
      <c r="CN67">
        <v>44125</v>
      </c>
      <c r="CO67">
        <v>0.13639999999999999</v>
      </c>
      <c r="CP67">
        <v>1</v>
      </c>
      <c r="CQ67">
        <v>0.16669999999999999</v>
      </c>
      <c r="CR67">
        <v>745</v>
      </c>
      <c r="CS67">
        <v>745</v>
      </c>
      <c r="CW67">
        <v>100</v>
      </c>
    </row>
    <row r="68" spans="7:10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BW68" s="45" t="s">
        <v>638</v>
      </c>
      <c r="BX68" s="45" t="s">
        <v>6</v>
      </c>
      <c r="BY68" s="45" t="s">
        <v>19</v>
      </c>
      <c r="BZ68" s="45">
        <v>46174</v>
      </c>
      <c r="CA68" s="45">
        <v>1</v>
      </c>
      <c r="CB68" s="45">
        <v>1</v>
      </c>
      <c r="CC68" s="45"/>
      <c r="CD68" s="45">
        <v>1</v>
      </c>
      <c r="CE68" s="45"/>
      <c r="CF68" s="45">
        <v>1.6203703703703703E-4</v>
      </c>
      <c r="CG68" s="45">
        <v>1.6203703703703703E-4</v>
      </c>
      <c r="CH68">
        <v>0.25446759259259261</v>
      </c>
      <c r="CI68">
        <v>5.1666666666666666E-2</v>
      </c>
      <c r="CJ68">
        <v>148</v>
      </c>
      <c r="CK68">
        <v>209</v>
      </c>
      <c r="CL68">
        <v>29</v>
      </c>
      <c r="CM68">
        <v>1.862068966</v>
      </c>
      <c r="CN68">
        <v>24645</v>
      </c>
      <c r="CO68">
        <v>0.19589999999999999</v>
      </c>
      <c r="CP68">
        <v>2</v>
      </c>
      <c r="CQ68">
        <v>6.9000000000000006E-2</v>
      </c>
      <c r="CR68">
        <v>830</v>
      </c>
      <c r="CS68">
        <v>415</v>
      </c>
      <c r="CT68">
        <v>300</v>
      </c>
      <c r="CU68">
        <v>0.3614</v>
      </c>
      <c r="CW68">
        <v>54</v>
      </c>
      <c r="CX68">
        <v>300</v>
      </c>
    </row>
    <row r="69" spans="7:10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BW69" s="45" t="s">
        <v>638</v>
      </c>
      <c r="BX69" s="45" t="s">
        <v>6</v>
      </c>
      <c r="BY69" s="45" t="s">
        <v>19</v>
      </c>
      <c r="BZ69" s="45">
        <v>46175</v>
      </c>
      <c r="CA69" s="45">
        <v>1</v>
      </c>
      <c r="CB69" s="45">
        <v>1</v>
      </c>
      <c r="CC69" s="45"/>
      <c r="CD69" s="45">
        <v>1</v>
      </c>
      <c r="CE69" s="45"/>
      <c r="CF69" s="45">
        <v>8.1018518518518516E-5</v>
      </c>
      <c r="CG69" s="45">
        <v>8.1018518518518516E-5</v>
      </c>
      <c r="CH69">
        <v>0.28753472222222221</v>
      </c>
      <c r="CI69">
        <v>8.1689814814814812E-2</v>
      </c>
      <c r="CJ69">
        <v>184</v>
      </c>
      <c r="CK69">
        <v>250</v>
      </c>
      <c r="CL69">
        <v>14</v>
      </c>
      <c r="CM69">
        <v>1.3571428569999999</v>
      </c>
      <c r="CN69">
        <v>29114</v>
      </c>
      <c r="CO69">
        <v>7.6100000000000001E-2</v>
      </c>
      <c r="CW69">
        <v>32</v>
      </c>
    </row>
    <row r="70" spans="7:102" x14ac:dyDescent="0.25"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  <c r="BW70" s="45" t="s">
        <v>638</v>
      </c>
      <c r="BX70" s="45" t="s">
        <v>6</v>
      </c>
      <c r="BY70" s="45" t="s">
        <v>19</v>
      </c>
      <c r="BZ70" s="45">
        <v>46176</v>
      </c>
      <c r="CA70" s="45">
        <v>1</v>
      </c>
      <c r="CB70" s="45">
        <v>1</v>
      </c>
      <c r="CC70" s="45"/>
      <c r="CD70" s="45">
        <v>1</v>
      </c>
      <c r="CE70" s="45"/>
      <c r="CF70" s="45">
        <v>6.9444444444444444E-5</v>
      </c>
      <c r="CG70" s="45">
        <v>6.9444444444444444E-5</v>
      </c>
      <c r="CH70">
        <v>0.25746527777777778</v>
      </c>
      <c r="CI70">
        <v>0.11543981481481481</v>
      </c>
      <c r="CJ70">
        <v>181</v>
      </c>
      <c r="CK70">
        <v>301</v>
      </c>
      <c r="CL70">
        <v>25</v>
      </c>
      <c r="CM70">
        <v>1.52</v>
      </c>
      <c r="CN70">
        <v>19912</v>
      </c>
      <c r="CO70">
        <v>0.1381</v>
      </c>
      <c r="CW70">
        <v>66</v>
      </c>
    </row>
    <row r="71" spans="7:102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BW71" s="45" t="s">
        <v>638</v>
      </c>
      <c r="BX71" s="45" t="s">
        <v>6</v>
      </c>
      <c r="BY71" s="45" t="s">
        <v>19</v>
      </c>
      <c r="BZ71" s="45">
        <v>46177</v>
      </c>
      <c r="CA71" s="45">
        <v>1</v>
      </c>
      <c r="CB71" s="45">
        <v>1</v>
      </c>
      <c r="CC71" s="45"/>
      <c r="CD71" s="45">
        <v>1</v>
      </c>
      <c r="CE71" s="45"/>
      <c r="CF71" s="45">
        <v>4.6296296296296294E-5</v>
      </c>
      <c r="CG71" s="45">
        <v>4.6296296296296294E-5</v>
      </c>
      <c r="CH71">
        <v>0.27819444444444447</v>
      </c>
      <c r="CI71">
        <v>8.5601851851851846E-2</v>
      </c>
      <c r="CJ71">
        <v>191</v>
      </c>
      <c r="CK71">
        <v>295</v>
      </c>
      <c r="CL71">
        <v>11</v>
      </c>
      <c r="CM71">
        <v>1.5454545449999999</v>
      </c>
      <c r="CN71">
        <v>19433</v>
      </c>
      <c r="CO71">
        <v>5.7599999999999998E-2</v>
      </c>
      <c r="CW71">
        <v>66</v>
      </c>
    </row>
    <row r="72" spans="7:102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BW72" s="45" t="s">
        <v>638</v>
      </c>
      <c r="BX72" s="45" t="s">
        <v>6</v>
      </c>
      <c r="BY72" s="45" t="s">
        <v>19</v>
      </c>
      <c r="BZ72" s="45">
        <v>46178</v>
      </c>
      <c r="CA72" s="45">
        <v>1</v>
      </c>
      <c r="CB72" s="45">
        <v>1</v>
      </c>
      <c r="CC72" s="45"/>
      <c r="CD72" s="45">
        <v>1</v>
      </c>
      <c r="CE72" s="45"/>
      <c r="CF72" s="45">
        <v>2.199074074074074E-4</v>
      </c>
      <c r="CG72" s="45">
        <v>2.199074074074074E-4</v>
      </c>
      <c r="CH72">
        <v>0.14239583333333333</v>
      </c>
      <c r="CI72">
        <v>5.3287037037037036E-2</v>
      </c>
      <c r="CJ72">
        <v>46</v>
      </c>
      <c r="CK72">
        <v>59</v>
      </c>
      <c r="CL72">
        <v>4</v>
      </c>
      <c r="CM72">
        <v>1</v>
      </c>
      <c r="CN72">
        <v>23458</v>
      </c>
      <c r="CO72">
        <v>8.6999999999999994E-2</v>
      </c>
      <c r="CW72">
        <v>100</v>
      </c>
    </row>
    <row r="73" spans="7:102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BW73" s="45" t="s">
        <v>638</v>
      </c>
      <c r="BX73" s="45" t="s">
        <v>6</v>
      </c>
      <c r="BY73" s="45" t="s">
        <v>105</v>
      </c>
      <c r="BZ73" s="45">
        <v>46174</v>
      </c>
      <c r="CA73" s="45">
        <v>1</v>
      </c>
      <c r="CB73" s="45">
        <v>1</v>
      </c>
      <c r="CC73" s="45"/>
      <c r="CD73" s="45">
        <v>1</v>
      </c>
      <c r="CE73" s="45"/>
      <c r="CF73" s="45">
        <v>1.5046296296296297E-4</v>
      </c>
      <c r="CG73" s="45">
        <v>1.5046296296296297E-4</v>
      </c>
      <c r="CH73">
        <v>0.23468749999999999</v>
      </c>
      <c r="CI73">
        <v>6.7418981481481483E-2</v>
      </c>
      <c r="CJ73">
        <v>78</v>
      </c>
      <c r="CK73">
        <v>152</v>
      </c>
      <c r="CL73">
        <v>24</v>
      </c>
      <c r="CM73">
        <v>1.9166666670000001</v>
      </c>
      <c r="CN73">
        <v>19848</v>
      </c>
      <c r="CO73">
        <v>0.30769999999999997</v>
      </c>
      <c r="CP73">
        <v>2</v>
      </c>
      <c r="CQ73">
        <v>8.3299999999999999E-2</v>
      </c>
      <c r="CR73">
        <v>11500</v>
      </c>
      <c r="CS73">
        <v>5750</v>
      </c>
      <c r="CW73">
        <v>56</v>
      </c>
    </row>
    <row r="74" spans="7:102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BW74" s="45" t="s">
        <v>638</v>
      </c>
      <c r="BX74" s="45" t="s">
        <v>6</v>
      </c>
      <c r="BY74" s="45" t="s">
        <v>105</v>
      </c>
      <c r="BZ74" s="45">
        <v>46175</v>
      </c>
      <c r="CA74" s="45">
        <v>1</v>
      </c>
      <c r="CB74" s="45">
        <v>1</v>
      </c>
      <c r="CC74" s="45"/>
      <c r="CD74" s="45">
        <v>1</v>
      </c>
      <c r="CE74" s="45"/>
      <c r="CF74" s="45">
        <v>2.199074074074074E-4</v>
      </c>
      <c r="CG74" s="45">
        <v>2.199074074074074E-4</v>
      </c>
      <c r="CH74">
        <v>0.26003472222222224</v>
      </c>
      <c r="CI74">
        <v>7.4560185185185188E-2</v>
      </c>
      <c r="CJ74">
        <v>85</v>
      </c>
      <c r="CK74">
        <v>156</v>
      </c>
      <c r="CL74">
        <v>11</v>
      </c>
      <c r="CM74">
        <v>1.9090909089999999</v>
      </c>
      <c r="CN74">
        <v>25299</v>
      </c>
      <c r="CO74">
        <v>0.12939999999999999</v>
      </c>
      <c r="CP74">
        <v>1</v>
      </c>
      <c r="CQ74">
        <v>9.0899999999999995E-2</v>
      </c>
      <c r="CR74">
        <v>7500</v>
      </c>
      <c r="CS74">
        <v>7500</v>
      </c>
      <c r="CT74">
        <v>4000</v>
      </c>
      <c r="CU74">
        <v>0.5333</v>
      </c>
      <c r="CW74">
        <v>52</v>
      </c>
      <c r="CX74">
        <v>4000</v>
      </c>
    </row>
    <row r="75" spans="7:10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BW75" s="45" t="s">
        <v>638</v>
      </c>
      <c r="BX75" s="45" t="s">
        <v>6</v>
      </c>
      <c r="BY75" s="45" t="s">
        <v>105</v>
      </c>
      <c r="BZ75" s="45">
        <v>46177</v>
      </c>
      <c r="CA75" s="45">
        <v>1</v>
      </c>
      <c r="CB75" s="45">
        <v>1</v>
      </c>
      <c r="CC75" s="45"/>
      <c r="CD75" s="45">
        <v>1</v>
      </c>
      <c r="CE75" s="45"/>
      <c r="CF75" s="45">
        <v>5.7870370370370373E-5</v>
      </c>
      <c r="CG75" s="45">
        <v>5.7870370370370373E-5</v>
      </c>
      <c r="CH75">
        <v>0.27135416666666667</v>
      </c>
      <c r="CI75">
        <v>6.7060185185185181E-2</v>
      </c>
      <c r="CJ75">
        <v>76</v>
      </c>
      <c r="CK75">
        <v>173</v>
      </c>
      <c r="CL75">
        <v>6</v>
      </c>
      <c r="CM75">
        <v>1.3333333329999999</v>
      </c>
      <c r="CN75">
        <v>105516</v>
      </c>
      <c r="CO75">
        <v>7.8899999999999998E-2</v>
      </c>
      <c r="CW75">
        <v>66</v>
      </c>
    </row>
    <row r="76" spans="7:102" x14ac:dyDescent="0.25">
      <c r="AO76" s="6"/>
      <c r="BW76" s="45" t="s">
        <v>638</v>
      </c>
      <c r="BX76" s="45" t="s">
        <v>6</v>
      </c>
      <c r="BY76" s="45" t="s">
        <v>35</v>
      </c>
      <c r="BZ76" s="45">
        <v>46174</v>
      </c>
      <c r="CA76" s="45">
        <v>1</v>
      </c>
      <c r="CB76" s="45">
        <v>1</v>
      </c>
      <c r="CC76" s="45"/>
      <c r="CD76" s="45">
        <v>1</v>
      </c>
      <c r="CE76" s="45"/>
      <c r="CF76" s="45">
        <v>1.5046296296296297E-4</v>
      </c>
      <c r="CG76" s="45">
        <v>1.5046296296296297E-4</v>
      </c>
      <c r="CH76">
        <v>0.21355324074074075</v>
      </c>
      <c r="CI76">
        <v>9.5462962962962958E-2</v>
      </c>
      <c r="CJ76">
        <v>69</v>
      </c>
      <c r="CK76">
        <v>110</v>
      </c>
      <c r="CL76">
        <v>23</v>
      </c>
      <c r="CM76">
        <v>1.608695652</v>
      </c>
      <c r="CN76">
        <v>30281</v>
      </c>
      <c r="CO76">
        <v>0.33329999999999999</v>
      </c>
      <c r="CP76">
        <v>13</v>
      </c>
      <c r="CQ76">
        <v>0.56520000000000004</v>
      </c>
      <c r="CR76">
        <v>15971</v>
      </c>
      <c r="CS76">
        <v>1229</v>
      </c>
      <c r="CT76">
        <v>700</v>
      </c>
      <c r="CU76">
        <v>4.3799999999999999E-2</v>
      </c>
      <c r="CV76">
        <v>0.85229999999999995</v>
      </c>
      <c r="CW76">
        <v>78</v>
      </c>
      <c r="CX76">
        <v>700</v>
      </c>
    </row>
    <row r="77" spans="7:102" x14ac:dyDescent="0.25">
      <c r="AO77" s="6"/>
      <c r="BW77" s="45" t="s">
        <v>638</v>
      </c>
      <c r="BX77" s="45" t="s">
        <v>6</v>
      </c>
      <c r="BY77" s="45" t="s">
        <v>35</v>
      </c>
      <c r="BZ77" s="45">
        <v>46175</v>
      </c>
      <c r="CA77" s="45">
        <v>1</v>
      </c>
      <c r="CB77" s="45">
        <v>1</v>
      </c>
      <c r="CC77" s="45"/>
      <c r="CD77" s="45">
        <v>1</v>
      </c>
      <c r="CE77" s="45"/>
      <c r="CF77" s="45">
        <v>6.9444444444444444E-5</v>
      </c>
      <c r="CG77" s="45">
        <v>6.9444444444444444E-5</v>
      </c>
      <c r="CH77">
        <v>0.24689814814814814</v>
      </c>
      <c r="CI77">
        <v>0.10261574074074074</v>
      </c>
      <c r="CJ77">
        <v>66</v>
      </c>
      <c r="CK77">
        <v>109</v>
      </c>
      <c r="CL77">
        <v>15</v>
      </c>
      <c r="CM77">
        <v>1.8666666670000001</v>
      </c>
      <c r="CN77">
        <v>13572</v>
      </c>
      <c r="CO77">
        <v>0.2273</v>
      </c>
      <c r="CP77">
        <v>3</v>
      </c>
      <c r="CQ77">
        <v>0.2</v>
      </c>
      <c r="CR77">
        <v>5500</v>
      </c>
      <c r="CS77">
        <v>1833</v>
      </c>
      <c r="CT77">
        <v>5240</v>
      </c>
      <c r="CU77">
        <v>0.95269999999999999</v>
      </c>
      <c r="CV77">
        <v>0.1041</v>
      </c>
      <c r="CW77">
        <v>80</v>
      </c>
      <c r="CX77">
        <v>2620</v>
      </c>
    </row>
    <row r="78" spans="7:102" x14ac:dyDescent="0.25">
      <c r="AO78" s="6"/>
      <c r="BW78" s="45" t="s">
        <v>638</v>
      </c>
      <c r="BX78" s="45" t="s">
        <v>6</v>
      </c>
      <c r="BY78" s="45" t="s">
        <v>35</v>
      </c>
      <c r="BZ78" s="45">
        <v>46176</v>
      </c>
      <c r="CA78" s="45">
        <v>1</v>
      </c>
      <c r="CB78" s="45">
        <v>1</v>
      </c>
      <c r="CC78" s="45"/>
      <c r="CD78" s="45">
        <v>1</v>
      </c>
      <c r="CE78" s="45"/>
      <c r="CF78" s="45">
        <v>8.1018518518518516E-5</v>
      </c>
      <c r="CG78" s="45">
        <v>8.1018518518518516E-5</v>
      </c>
      <c r="CH78">
        <v>0.26021990740740741</v>
      </c>
      <c r="CI78">
        <v>9.5740740740740737E-2</v>
      </c>
      <c r="CJ78">
        <v>92</v>
      </c>
      <c r="CK78">
        <v>144</v>
      </c>
      <c r="CL78">
        <v>15</v>
      </c>
      <c r="CM78">
        <v>1.8666666670000001</v>
      </c>
      <c r="CN78">
        <v>41173</v>
      </c>
      <c r="CO78">
        <v>0.16300000000000001</v>
      </c>
      <c r="CW78">
        <v>66</v>
      </c>
    </row>
    <row r="79" spans="7:102" x14ac:dyDescent="0.25">
      <c r="AO79" s="6"/>
      <c r="BW79" s="45" t="s">
        <v>638</v>
      </c>
      <c r="BX79" s="45" t="s">
        <v>6</v>
      </c>
      <c r="BY79" s="45" t="s">
        <v>35</v>
      </c>
      <c r="BZ79" s="45">
        <v>46177</v>
      </c>
      <c r="CA79" s="45">
        <v>1</v>
      </c>
      <c r="CB79" s="45">
        <v>1</v>
      </c>
      <c r="CC79" s="45"/>
      <c r="CD79" s="45">
        <v>1</v>
      </c>
      <c r="CE79" s="45"/>
      <c r="CF79" s="45">
        <v>9.2592592592592588E-5</v>
      </c>
      <c r="CG79" s="45">
        <v>9.2592592592592588E-5</v>
      </c>
      <c r="CH79">
        <v>0.25535879629629632</v>
      </c>
      <c r="CI79">
        <v>8.621527777777778E-2</v>
      </c>
      <c r="CJ79">
        <v>67</v>
      </c>
      <c r="CK79">
        <v>127</v>
      </c>
      <c r="CL79">
        <v>10</v>
      </c>
      <c r="CM79">
        <v>2</v>
      </c>
      <c r="CN79">
        <v>36044</v>
      </c>
      <c r="CO79">
        <v>0.14929999999999999</v>
      </c>
      <c r="CP79">
        <v>1</v>
      </c>
      <c r="CQ79">
        <v>0.1</v>
      </c>
      <c r="CR79">
        <v>210</v>
      </c>
      <c r="CS79">
        <v>210</v>
      </c>
      <c r="CW79">
        <v>78</v>
      </c>
    </row>
    <row r="80" spans="7:102" x14ac:dyDescent="0.25">
      <c r="AO80" s="6"/>
      <c r="BW80" s="45" t="s">
        <v>638</v>
      </c>
      <c r="BX80" s="45" t="s">
        <v>6</v>
      </c>
      <c r="BY80" s="45" t="s">
        <v>35</v>
      </c>
      <c r="BZ80" s="45">
        <v>46178</v>
      </c>
      <c r="CA80" s="45">
        <v>1</v>
      </c>
      <c r="CB80" s="45">
        <v>1</v>
      </c>
      <c r="CC80" s="45"/>
      <c r="CD80" s="45">
        <v>1</v>
      </c>
      <c r="CE80" s="45"/>
      <c r="CF80" s="45">
        <v>1.0416666666666667E-4</v>
      </c>
      <c r="CG80" s="45">
        <v>1.0416666666666667E-4</v>
      </c>
      <c r="CH80">
        <v>0.10401620370370371</v>
      </c>
      <c r="CI80">
        <v>8.3171296296296299E-2</v>
      </c>
      <c r="CJ80">
        <v>9</v>
      </c>
      <c r="CK80">
        <v>14</v>
      </c>
      <c r="CL80">
        <v>7</v>
      </c>
      <c r="CM80">
        <v>1.1428571430000001</v>
      </c>
      <c r="CN80">
        <v>31862</v>
      </c>
      <c r="CO80">
        <v>0.77780000000000005</v>
      </c>
      <c r="CW80">
        <v>100</v>
      </c>
    </row>
    <row r="81" spans="41:102" x14ac:dyDescent="0.25">
      <c r="AO81" s="6"/>
      <c r="BW81" s="45" t="s">
        <v>638</v>
      </c>
      <c r="BX81" s="45" t="s">
        <v>6</v>
      </c>
      <c r="BY81" s="45" t="s">
        <v>31</v>
      </c>
      <c r="BZ81" s="45">
        <v>46174</v>
      </c>
      <c r="CA81" s="45">
        <v>1</v>
      </c>
      <c r="CB81" s="45">
        <v>1</v>
      </c>
      <c r="CC81" s="45"/>
      <c r="CD81" s="45">
        <v>1</v>
      </c>
      <c r="CE81" s="45"/>
      <c r="CF81" s="45">
        <v>6.8287037037037036E-4</v>
      </c>
      <c r="CG81" s="45">
        <v>6.8287037037037036E-4</v>
      </c>
      <c r="CH81">
        <v>0.23303240740740741</v>
      </c>
      <c r="CI81">
        <v>7.1087962962962964E-2</v>
      </c>
      <c r="CJ81">
        <v>54</v>
      </c>
      <c r="CK81">
        <v>97</v>
      </c>
      <c r="CL81">
        <v>13</v>
      </c>
      <c r="CM81">
        <v>2.538461538</v>
      </c>
      <c r="CN81">
        <v>8421</v>
      </c>
      <c r="CO81">
        <v>0.2407</v>
      </c>
      <c r="CP81">
        <v>1</v>
      </c>
      <c r="CQ81">
        <v>7.6899999999999996E-2</v>
      </c>
      <c r="CR81">
        <v>1000</v>
      </c>
      <c r="CS81">
        <v>1000</v>
      </c>
      <c r="CT81">
        <v>1000</v>
      </c>
      <c r="CU81">
        <v>1</v>
      </c>
      <c r="CV81">
        <v>0.49080000000000001</v>
      </c>
      <c r="CW81">
        <v>66</v>
      </c>
      <c r="CX81">
        <v>1000</v>
      </c>
    </row>
    <row r="82" spans="41:102" x14ac:dyDescent="0.25">
      <c r="AO82" s="6"/>
      <c r="BW82" s="45" t="s">
        <v>638</v>
      </c>
      <c r="BX82" s="45" t="s">
        <v>6</v>
      </c>
      <c r="BY82" s="45" t="s">
        <v>31</v>
      </c>
      <c r="BZ82" s="45">
        <v>46175</v>
      </c>
      <c r="CA82" s="45">
        <v>1</v>
      </c>
      <c r="CB82" s="45">
        <v>1</v>
      </c>
      <c r="CC82" s="45"/>
      <c r="CD82" s="45">
        <v>1</v>
      </c>
      <c r="CE82" s="45"/>
      <c r="CF82" s="45">
        <v>9.9537037037037042E-4</v>
      </c>
      <c r="CG82" s="45">
        <v>9.9537037037037042E-4</v>
      </c>
      <c r="CH82">
        <v>0.25907407407407407</v>
      </c>
      <c r="CI82">
        <v>7.7939814814814809E-2</v>
      </c>
      <c r="CJ82">
        <v>58</v>
      </c>
      <c r="CK82">
        <v>109</v>
      </c>
      <c r="CL82">
        <v>16</v>
      </c>
      <c r="CM82">
        <v>1.625</v>
      </c>
      <c r="CN82">
        <v>18900</v>
      </c>
      <c r="CO82">
        <v>0.27589999999999998</v>
      </c>
      <c r="CP82">
        <v>1</v>
      </c>
      <c r="CQ82">
        <v>6.25E-2</v>
      </c>
      <c r="CR82">
        <v>80</v>
      </c>
      <c r="CS82">
        <v>80</v>
      </c>
      <c r="CT82">
        <v>80</v>
      </c>
      <c r="CU82">
        <v>1</v>
      </c>
      <c r="CV82" t="s">
        <v>639</v>
      </c>
      <c r="CW82">
        <v>76</v>
      </c>
      <c r="CX82">
        <v>80</v>
      </c>
    </row>
    <row r="83" spans="41:102" x14ac:dyDescent="0.25">
      <c r="AO83" s="6"/>
      <c r="AP83" s="4"/>
      <c r="BW83" s="45" t="s">
        <v>638</v>
      </c>
      <c r="BX83" s="45" t="s">
        <v>6</v>
      </c>
      <c r="BY83" s="45" t="s">
        <v>31</v>
      </c>
      <c r="BZ83" s="45">
        <v>46176</v>
      </c>
      <c r="CA83" s="45">
        <v>1</v>
      </c>
      <c r="CB83" s="45">
        <v>1</v>
      </c>
      <c r="CC83" s="45"/>
      <c r="CD83" s="45">
        <v>1</v>
      </c>
      <c r="CE83" s="45"/>
      <c r="CF83" s="45">
        <v>1.5046296296296297E-4</v>
      </c>
      <c r="CG83" s="45">
        <v>1.5046296296296297E-4</v>
      </c>
      <c r="CH83">
        <v>0.23761574074074074</v>
      </c>
      <c r="CI83">
        <v>0.13314814814814815</v>
      </c>
      <c r="CJ83">
        <v>71</v>
      </c>
      <c r="CK83">
        <v>128</v>
      </c>
      <c r="CL83">
        <v>14</v>
      </c>
      <c r="CM83">
        <v>1.928571429</v>
      </c>
      <c r="CN83">
        <v>61514</v>
      </c>
      <c r="CO83">
        <v>0.19719999999999999</v>
      </c>
      <c r="CW83">
        <v>66</v>
      </c>
    </row>
    <row r="84" spans="41:102" x14ac:dyDescent="0.25">
      <c r="AO84" s="6"/>
      <c r="AP84" s="6"/>
      <c r="BW84" s="45" t="s">
        <v>638</v>
      </c>
      <c r="BX84" s="45" t="s">
        <v>6</v>
      </c>
      <c r="BY84" s="45" t="s">
        <v>31</v>
      </c>
      <c r="BZ84" s="45">
        <v>46177</v>
      </c>
      <c r="CA84" s="45">
        <v>1</v>
      </c>
      <c r="CB84" s="45">
        <v>1</v>
      </c>
      <c r="CC84" s="45"/>
      <c r="CD84" s="45">
        <v>1</v>
      </c>
      <c r="CE84" s="45"/>
      <c r="CF84" s="45">
        <v>9.2592592592592588E-5</v>
      </c>
      <c r="CG84" s="45">
        <v>9.2592592592592588E-5</v>
      </c>
      <c r="CH84">
        <v>0.26613425925925926</v>
      </c>
      <c r="CI84">
        <v>9.1840277777777785E-2</v>
      </c>
      <c r="CJ84">
        <v>48</v>
      </c>
      <c r="CK84">
        <v>156</v>
      </c>
      <c r="CL84">
        <v>12</v>
      </c>
      <c r="CM84">
        <v>2.8333333330000001</v>
      </c>
      <c r="CN84">
        <v>45329</v>
      </c>
      <c r="CO84">
        <v>0.25</v>
      </c>
      <c r="CP84">
        <v>3</v>
      </c>
      <c r="CQ84">
        <v>0.25</v>
      </c>
      <c r="CR84">
        <v>13000</v>
      </c>
      <c r="CS84">
        <v>4333</v>
      </c>
      <c r="CT84">
        <v>9000</v>
      </c>
      <c r="CU84">
        <v>0.69230000000000003</v>
      </c>
      <c r="CV84">
        <v>0.1507</v>
      </c>
      <c r="CW84">
        <v>94</v>
      </c>
      <c r="CX84">
        <v>4500</v>
      </c>
    </row>
    <row r="85" spans="41:102" x14ac:dyDescent="0.25">
      <c r="AO85" s="6"/>
      <c r="AP85" s="6"/>
      <c r="BW85" s="45" t="s">
        <v>638</v>
      </c>
      <c r="BX85" s="45" t="s">
        <v>6</v>
      </c>
      <c r="BY85" s="45" t="s">
        <v>31</v>
      </c>
      <c r="BZ85" s="45">
        <v>46178</v>
      </c>
      <c r="CA85" s="45">
        <v>1</v>
      </c>
      <c r="CB85" s="45">
        <v>1</v>
      </c>
      <c r="CC85" s="45"/>
      <c r="CD85" s="45">
        <v>1</v>
      </c>
      <c r="CE85" s="45"/>
      <c r="CF85" s="45">
        <v>2.199074074074074E-4</v>
      </c>
      <c r="CG85" s="45">
        <v>2.199074074074074E-4</v>
      </c>
      <c r="CH85">
        <v>0.138125</v>
      </c>
      <c r="CI85">
        <v>4.4814814814814814E-2</v>
      </c>
      <c r="CJ85">
        <v>16</v>
      </c>
      <c r="CK85">
        <v>43</v>
      </c>
      <c r="CL85">
        <v>4</v>
      </c>
      <c r="CM85">
        <v>1.5</v>
      </c>
      <c r="CN85">
        <v>54353</v>
      </c>
      <c r="CO85">
        <v>0.25</v>
      </c>
      <c r="CW85">
        <v>100</v>
      </c>
    </row>
    <row r="86" spans="41:102" x14ac:dyDescent="0.25">
      <c r="AO86" s="6"/>
      <c r="AP86" s="6"/>
      <c r="BW86" s="45" t="s">
        <v>638</v>
      </c>
      <c r="BX86" s="45" t="s">
        <v>6</v>
      </c>
      <c r="BY86" s="45" t="s">
        <v>38</v>
      </c>
      <c r="BZ86" s="45">
        <v>46175</v>
      </c>
      <c r="CA86" s="45">
        <v>1</v>
      </c>
      <c r="CB86" s="45">
        <v>1</v>
      </c>
      <c r="CC86" s="45"/>
      <c r="CD86" s="45">
        <v>1</v>
      </c>
      <c r="CE86" s="45"/>
      <c r="CF86" s="45">
        <v>2.1990740740740742E-3</v>
      </c>
      <c r="CG86" s="45">
        <v>2.1990740740740742E-3</v>
      </c>
      <c r="CH86">
        <v>0.25118055555555557</v>
      </c>
      <c r="CI86">
        <v>6.8750000000000006E-2</v>
      </c>
      <c r="CJ86">
        <v>119</v>
      </c>
      <c r="CK86">
        <v>163</v>
      </c>
      <c r="CL86">
        <v>23</v>
      </c>
      <c r="CM86">
        <v>1.4782608699999999</v>
      </c>
      <c r="CN86">
        <v>20444</v>
      </c>
      <c r="CO86">
        <v>0.1933</v>
      </c>
      <c r="CW86">
        <v>32</v>
      </c>
    </row>
    <row r="87" spans="41:102" x14ac:dyDescent="0.25">
      <c r="AO87" s="6"/>
      <c r="AP87" s="6"/>
      <c r="BW87" s="45" t="s">
        <v>638</v>
      </c>
      <c r="BX87" s="45" t="s">
        <v>6</v>
      </c>
      <c r="BY87" s="45" t="s">
        <v>38</v>
      </c>
      <c r="BZ87" s="45">
        <v>46176</v>
      </c>
      <c r="CA87" s="45">
        <v>1</v>
      </c>
      <c r="CB87" s="45">
        <v>1</v>
      </c>
      <c r="CC87" s="45"/>
      <c r="CD87" s="45">
        <v>1</v>
      </c>
      <c r="CE87" s="45"/>
      <c r="CF87" s="45">
        <v>6.8287037037037036E-4</v>
      </c>
      <c r="CG87" s="45">
        <v>6.8287037037037036E-4</v>
      </c>
      <c r="CH87">
        <v>0.2782175925925926</v>
      </c>
      <c r="CI87">
        <v>8.4953703703703698E-2</v>
      </c>
      <c r="CJ87">
        <v>116</v>
      </c>
      <c r="CK87">
        <v>182</v>
      </c>
      <c r="CL87">
        <v>27</v>
      </c>
      <c r="CM87">
        <v>1.592592593</v>
      </c>
      <c r="CN87">
        <v>15353</v>
      </c>
      <c r="CO87">
        <v>0.23280000000000001</v>
      </c>
      <c r="CP87">
        <v>1</v>
      </c>
      <c r="CQ87">
        <v>3.6999999999999998E-2</v>
      </c>
      <c r="CR87">
        <v>398</v>
      </c>
      <c r="CS87">
        <v>398</v>
      </c>
      <c r="CW87">
        <v>74</v>
      </c>
    </row>
    <row r="88" spans="41:102" x14ac:dyDescent="0.25">
      <c r="AO88" s="6"/>
      <c r="AP88" s="6"/>
      <c r="BW88" s="45" t="s">
        <v>638</v>
      </c>
      <c r="BX88" s="45" t="s">
        <v>6</v>
      </c>
      <c r="BY88" s="45" t="s">
        <v>38</v>
      </c>
      <c r="BZ88" s="45">
        <v>46177</v>
      </c>
      <c r="CA88" s="45">
        <v>1</v>
      </c>
      <c r="CB88" s="45">
        <v>1</v>
      </c>
      <c r="CC88" s="45"/>
      <c r="CD88" s="45">
        <v>1</v>
      </c>
      <c r="CE88" s="45"/>
      <c r="CF88" s="45">
        <v>2.199074074074074E-4</v>
      </c>
      <c r="CG88" s="45">
        <v>2.199074074074074E-4</v>
      </c>
      <c r="CH88">
        <v>0.23215277777777779</v>
      </c>
      <c r="CI88">
        <v>0.1160763888888889</v>
      </c>
      <c r="CJ88">
        <v>97</v>
      </c>
      <c r="CK88">
        <v>175</v>
      </c>
      <c r="CL88">
        <v>23</v>
      </c>
      <c r="CM88">
        <v>1.4782608699999999</v>
      </c>
      <c r="CN88">
        <v>24590</v>
      </c>
      <c r="CO88">
        <v>0.23710000000000001</v>
      </c>
      <c r="CP88">
        <v>2</v>
      </c>
      <c r="CQ88">
        <v>8.6999999999999994E-2</v>
      </c>
      <c r="CR88">
        <v>1186</v>
      </c>
      <c r="CS88">
        <v>593</v>
      </c>
      <c r="CW88">
        <v>70</v>
      </c>
    </row>
    <row r="89" spans="41:102" x14ac:dyDescent="0.25">
      <c r="AO89" s="6"/>
      <c r="AP89" s="6"/>
      <c r="BW89" s="45" t="s">
        <v>638</v>
      </c>
      <c r="BX89" s="45" t="s">
        <v>6</v>
      </c>
      <c r="BY89" s="45" t="s">
        <v>38</v>
      </c>
      <c r="BZ89" s="45">
        <v>46178</v>
      </c>
      <c r="CA89" s="45">
        <v>1</v>
      </c>
      <c r="CB89" s="45">
        <v>1</v>
      </c>
      <c r="CC89" s="45"/>
      <c r="CD89" s="45">
        <v>1</v>
      </c>
      <c r="CE89" s="45"/>
      <c r="CF89" s="45">
        <v>1.8518518518518518E-4</v>
      </c>
      <c r="CG89" s="45">
        <v>1.8518518518518518E-4</v>
      </c>
      <c r="CH89">
        <v>0.14949074074074073</v>
      </c>
      <c r="CI89">
        <v>4.5810185185185183E-2</v>
      </c>
      <c r="CJ89">
        <v>36</v>
      </c>
      <c r="CK89">
        <v>72</v>
      </c>
      <c r="CL89">
        <v>8</v>
      </c>
      <c r="CM89">
        <v>1.25</v>
      </c>
      <c r="CN89">
        <v>6778</v>
      </c>
      <c r="CO89">
        <v>0.22220000000000001</v>
      </c>
      <c r="CW89">
        <v>100</v>
      </c>
    </row>
    <row r="90" spans="41:102" x14ac:dyDescent="0.25">
      <c r="AO90" s="6"/>
      <c r="AP90" s="6"/>
      <c r="BW90" s="45" t="s">
        <v>638</v>
      </c>
      <c r="BX90" s="45" t="s">
        <v>6</v>
      </c>
      <c r="BY90" s="45" t="s">
        <v>11</v>
      </c>
      <c r="BZ90" s="45">
        <v>46174</v>
      </c>
      <c r="CA90" s="45">
        <v>1</v>
      </c>
      <c r="CB90" s="45">
        <v>1</v>
      </c>
      <c r="CC90" s="45"/>
      <c r="CD90" s="45">
        <v>1</v>
      </c>
      <c r="CE90" s="45"/>
      <c r="CF90" s="45">
        <v>1.6203703703703703E-4</v>
      </c>
      <c r="CG90" s="45">
        <v>1.6203703703703703E-4</v>
      </c>
      <c r="CH90">
        <v>0.25363425925925925</v>
      </c>
      <c r="CI90">
        <v>7.0636574074074074E-2</v>
      </c>
      <c r="CJ90">
        <v>117</v>
      </c>
      <c r="CK90">
        <v>184</v>
      </c>
      <c r="CL90">
        <v>40</v>
      </c>
      <c r="CM90">
        <v>1.425</v>
      </c>
      <c r="CN90">
        <v>17645</v>
      </c>
      <c r="CO90">
        <v>0.34189999999999998</v>
      </c>
      <c r="CP90">
        <v>9</v>
      </c>
      <c r="CQ90">
        <v>0.22500000000000001</v>
      </c>
      <c r="CR90">
        <v>12431</v>
      </c>
      <c r="CS90">
        <v>1381</v>
      </c>
      <c r="CW90">
        <v>54</v>
      </c>
    </row>
    <row r="91" spans="41:102" x14ac:dyDescent="0.25">
      <c r="AO91" s="6"/>
      <c r="AP91" s="6"/>
      <c r="BW91" s="45" t="s">
        <v>638</v>
      </c>
      <c r="BX91" s="45" t="s">
        <v>6</v>
      </c>
      <c r="BY91" s="45" t="s">
        <v>11</v>
      </c>
      <c r="BZ91" s="45">
        <v>46175</v>
      </c>
      <c r="CA91" s="45">
        <v>1</v>
      </c>
      <c r="CB91" s="45">
        <v>1</v>
      </c>
      <c r="CC91" s="45"/>
      <c r="CD91" s="45">
        <v>1</v>
      </c>
      <c r="CE91" s="45"/>
      <c r="CF91" s="45">
        <v>6.9444444444444444E-5</v>
      </c>
      <c r="CG91" s="45">
        <v>6.9444444444444444E-5</v>
      </c>
      <c r="CH91">
        <v>0.24856481481481482</v>
      </c>
      <c r="CI91">
        <v>0.12866898148148148</v>
      </c>
      <c r="CJ91">
        <v>123</v>
      </c>
      <c r="CK91">
        <v>202</v>
      </c>
      <c r="CL91">
        <v>19</v>
      </c>
      <c r="CM91">
        <v>2</v>
      </c>
      <c r="CN91">
        <v>11879</v>
      </c>
      <c r="CO91">
        <v>0.1545</v>
      </c>
      <c r="CP91">
        <v>2</v>
      </c>
      <c r="CQ91">
        <v>0.1053</v>
      </c>
      <c r="CR91">
        <v>5000</v>
      </c>
      <c r="CS91">
        <v>2500</v>
      </c>
      <c r="CT91">
        <v>4500</v>
      </c>
      <c r="CU91">
        <v>0.9</v>
      </c>
      <c r="CV91">
        <v>0.14580000000000001</v>
      </c>
      <c r="CW91">
        <v>64</v>
      </c>
      <c r="CX91">
        <v>4500</v>
      </c>
    </row>
    <row r="92" spans="41:102" x14ac:dyDescent="0.25">
      <c r="AO92" s="6"/>
      <c r="AP92" s="6"/>
      <c r="BW92" s="45" t="s">
        <v>638</v>
      </c>
      <c r="BX92" s="45" t="s">
        <v>6</v>
      </c>
      <c r="BY92" s="45" t="s">
        <v>11</v>
      </c>
      <c r="BZ92" s="45">
        <v>46176</v>
      </c>
      <c r="CA92" s="45">
        <v>1</v>
      </c>
      <c r="CB92" s="45">
        <v>1</v>
      </c>
      <c r="CC92" s="45"/>
      <c r="CD92" s="45">
        <v>1</v>
      </c>
      <c r="CE92" s="45"/>
      <c r="CF92" s="45">
        <v>1.5046296296296297E-4</v>
      </c>
      <c r="CG92" s="45">
        <v>1.5046296296296297E-4</v>
      </c>
      <c r="CH92">
        <v>0.26885416666666667</v>
      </c>
      <c r="CI92">
        <v>9.7280092592592599E-2</v>
      </c>
      <c r="CJ92">
        <v>152</v>
      </c>
      <c r="CK92">
        <v>242</v>
      </c>
      <c r="CL92">
        <v>12</v>
      </c>
      <c r="CM92">
        <v>1.4166666670000001</v>
      </c>
      <c r="CN92">
        <v>7681</v>
      </c>
      <c r="CO92">
        <v>7.8899999999999998E-2</v>
      </c>
      <c r="CW92">
        <v>66</v>
      </c>
    </row>
    <row r="93" spans="41:102" x14ac:dyDescent="0.25">
      <c r="AO93" s="6"/>
      <c r="AP93" s="6"/>
      <c r="BW93" s="45" t="s">
        <v>638</v>
      </c>
      <c r="BX93" s="45" t="s">
        <v>6</v>
      </c>
      <c r="BY93" s="45" t="s">
        <v>11</v>
      </c>
      <c r="BZ93" s="45">
        <v>46177</v>
      </c>
      <c r="CA93" s="45">
        <v>1</v>
      </c>
      <c r="CB93" s="45">
        <v>1</v>
      </c>
      <c r="CC93" s="45"/>
      <c r="CD93" s="45">
        <v>1</v>
      </c>
      <c r="CE93" s="45"/>
      <c r="CF93" s="45">
        <v>6.9444444444444444E-5</v>
      </c>
      <c r="CG93" s="45">
        <v>6.9444444444444444E-5</v>
      </c>
      <c r="CH93">
        <v>0.26518518518518519</v>
      </c>
      <c r="CI93">
        <v>8.7592592592592597E-2</v>
      </c>
      <c r="CJ93">
        <v>112</v>
      </c>
      <c r="CK93">
        <v>205</v>
      </c>
      <c r="CL93">
        <v>18</v>
      </c>
      <c r="CM93">
        <v>1.7222222220000001</v>
      </c>
      <c r="CN93">
        <v>10007</v>
      </c>
      <c r="CO93">
        <v>0.16070000000000001</v>
      </c>
      <c r="CP93">
        <v>2</v>
      </c>
      <c r="CQ93">
        <v>0.1111</v>
      </c>
      <c r="CR93">
        <v>2700</v>
      </c>
      <c r="CS93">
        <v>1350</v>
      </c>
      <c r="CT93">
        <v>2700</v>
      </c>
      <c r="CU93">
        <v>1</v>
      </c>
      <c r="CV93">
        <v>0.1076</v>
      </c>
      <c r="CW93">
        <v>88</v>
      </c>
      <c r="CX93">
        <v>1350</v>
      </c>
    </row>
    <row r="94" spans="41:102" x14ac:dyDescent="0.25">
      <c r="AO94" s="6"/>
      <c r="AP94" s="6"/>
      <c r="BW94" s="45" t="s">
        <v>638</v>
      </c>
      <c r="BX94" s="45" t="s">
        <v>6</v>
      </c>
      <c r="BY94" s="45" t="s">
        <v>11</v>
      </c>
      <c r="BZ94" s="45">
        <v>46178</v>
      </c>
      <c r="CA94" s="45">
        <v>1</v>
      </c>
      <c r="CB94" s="45">
        <v>1</v>
      </c>
      <c r="CC94" s="45"/>
      <c r="CD94" s="45">
        <v>1</v>
      </c>
      <c r="CE94" s="45"/>
      <c r="CF94" s="45">
        <v>1.3888888888888889E-4</v>
      </c>
      <c r="CG94" s="45">
        <v>1.3888888888888889E-4</v>
      </c>
      <c r="CH94">
        <v>0.13644675925925925</v>
      </c>
      <c r="CI94">
        <v>5.4259259259259257E-2</v>
      </c>
      <c r="CJ94">
        <v>30</v>
      </c>
      <c r="CK94">
        <v>48</v>
      </c>
      <c r="CL94">
        <v>4</v>
      </c>
      <c r="CM94">
        <v>1</v>
      </c>
      <c r="CN94">
        <v>24430</v>
      </c>
      <c r="CO94">
        <v>0.1333</v>
      </c>
      <c r="CW94">
        <v>100</v>
      </c>
    </row>
    <row r="95" spans="41:102" x14ac:dyDescent="0.25">
      <c r="AO95" s="6"/>
      <c r="AP95" s="6"/>
      <c r="BW95" s="45" t="s">
        <v>638</v>
      </c>
      <c r="BX95" s="45" t="s">
        <v>6</v>
      </c>
      <c r="BY95" s="45" t="s">
        <v>97</v>
      </c>
      <c r="BZ95" s="45">
        <v>46174</v>
      </c>
      <c r="CA95" s="45">
        <v>1</v>
      </c>
      <c r="CB95" s="45">
        <v>1</v>
      </c>
      <c r="CC95" s="45"/>
      <c r="CD95" s="45">
        <v>1</v>
      </c>
      <c r="CE95" s="45"/>
      <c r="CF95" s="45">
        <v>4.6296296296296294E-5</v>
      </c>
      <c r="CG95" s="45">
        <v>4.6296296296296294E-5</v>
      </c>
      <c r="CH95">
        <v>0.18590277777777778</v>
      </c>
      <c r="CI95">
        <v>0.1209837962962963</v>
      </c>
      <c r="CJ95">
        <v>73</v>
      </c>
      <c r="CK95">
        <v>120</v>
      </c>
      <c r="CL95">
        <v>36</v>
      </c>
      <c r="CM95">
        <v>1.5555555560000001</v>
      </c>
      <c r="CN95">
        <v>10494</v>
      </c>
      <c r="CO95">
        <v>0.49320000000000003</v>
      </c>
      <c r="CP95">
        <v>26</v>
      </c>
      <c r="CQ95">
        <v>0.72219999999999995</v>
      </c>
      <c r="CR95">
        <v>18654</v>
      </c>
      <c r="CS95">
        <v>717</v>
      </c>
      <c r="CT95">
        <v>7010</v>
      </c>
      <c r="CU95">
        <v>0.37580000000000002</v>
      </c>
      <c r="CV95">
        <v>0.37859999999999999</v>
      </c>
      <c r="CW95">
        <v>84</v>
      </c>
      <c r="CX95">
        <v>1402</v>
      </c>
    </row>
    <row r="96" spans="41:102" x14ac:dyDescent="0.25">
      <c r="AO96" s="6"/>
      <c r="AP96" s="6"/>
      <c r="BW96" s="45" t="s">
        <v>638</v>
      </c>
      <c r="BX96" s="45" t="s">
        <v>6</v>
      </c>
      <c r="BY96" s="45" t="s">
        <v>97</v>
      </c>
      <c r="BZ96" s="45">
        <v>46175</v>
      </c>
      <c r="CA96" s="45">
        <v>1</v>
      </c>
      <c r="CB96" s="45">
        <v>1</v>
      </c>
      <c r="CC96" s="45"/>
      <c r="CD96" s="45">
        <v>1</v>
      </c>
      <c r="CE96" s="45"/>
      <c r="CF96" s="45">
        <v>8.1018518518518516E-5</v>
      </c>
      <c r="CG96" s="45">
        <v>8.1018518518518516E-5</v>
      </c>
      <c r="CH96">
        <v>0.27437499999999998</v>
      </c>
      <c r="CI96">
        <v>7.0208333333333331E-2</v>
      </c>
      <c r="CJ96">
        <v>110</v>
      </c>
      <c r="CK96">
        <v>145</v>
      </c>
      <c r="CL96">
        <v>15</v>
      </c>
      <c r="CM96">
        <v>1.6</v>
      </c>
      <c r="CN96">
        <v>9938</v>
      </c>
      <c r="CO96">
        <v>0.13639999999999999</v>
      </c>
      <c r="CP96">
        <v>3</v>
      </c>
      <c r="CQ96">
        <v>0.2</v>
      </c>
      <c r="CR96">
        <v>5514</v>
      </c>
      <c r="CS96">
        <v>1838</v>
      </c>
      <c r="CT96">
        <v>5000</v>
      </c>
      <c r="CU96">
        <v>0.90680000000000005</v>
      </c>
      <c r="CW96">
        <v>72</v>
      </c>
      <c r="CX96">
        <v>5000</v>
      </c>
    </row>
    <row r="97" spans="41:102" x14ac:dyDescent="0.25">
      <c r="AO97" s="6"/>
      <c r="AP97" s="6"/>
      <c r="BW97" s="45" t="s">
        <v>638</v>
      </c>
      <c r="BX97" s="45" t="s">
        <v>6</v>
      </c>
      <c r="BY97" s="45" t="s">
        <v>97</v>
      </c>
      <c r="BZ97" s="45">
        <v>46176</v>
      </c>
      <c r="CA97" s="45">
        <v>1</v>
      </c>
      <c r="CB97" s="45">
        <v>1</v>
      </c>
      <c r="CC97" s="45"/>
      <c r="CD97" s="45">
        <v>1</v>
      </c>
      <c r="CE97" s="45"/>
      <c r="CF97" s="45">
        <v>3.4722222222222222E-5</v>
      </c>
      <c r="CG97" s="45">
        <v>3.4722222222222222E-5</v>
      </c>
      <c r="CH97">
        <v>0.28768518518518521</v>
      </c>
      <c r="CI97">
        <v>7.930555555555556E-2</v>
      </c>
      <c r="CJ97">
        <v>110</v>
      </c>
      <c r="CK97">
        <v>159</v>
      </c>
      <c r="CL97">
        <v>17</v>
      </c>
      <c r="CM97">
        <v>1.9411764709999999</v>
      </c>
      <c r="CN97">
        <v>39239</v>
      </c>
      <c r="CO97">
        <v>0.1545</v>
      </c>
      <c r="CP97">
        <v>1</v>
      </c>
      <c r="CQ97">
        <v>5.8799999999999998E-2</v>
      </c>
      <c r="CR97">
        <v>3000</v>
      </c>
      <c r="CS97">
        <v>3000</v>
      </c>
      <c r="CW97">
        <v>82</v>
      </c>
    </row>
    <row r="98" spans="41:102" x14ac:dyDescent="0.25">
      <c r="AO98" s="6"/>
      <c r="AP98" s="6"/>
      <c r="BW98" s="45" t="s">
        <v>638</v>
      </c>
      <c r="BX98" s="45" t="s">
        <v>6</v>
      </c>
      <c r="BY98" s="45" t="s">
        <v>97</v>
      </c>
      <c r="BZ98" s="45">
        <v>46177</v>
      </c>
      <c r="CA98" s="45">
        <v>1</v>
      </c>
      <c r="CB98" s="45">
        <v>1</v>
      </c>
      <c r="CC98" s="45"/>
      <c r="CD98" s="45">
        <v>1</v>
      </c>
      <c r="CE98" s="45"/>
      <c r="CF98" s="45">
        <v>4.6296296296296294E-5</v>
      </c>
      <c r="CG98" s="45">
        <v>4.6296296296296294E-5</v>
      </c>
      <c r="CH98">
        <v>0.26799768518518519</v>
      </c>
      <c r="CI98">
        <v>7.0509259259259258E-2</v>
      </c>
      <c r="CJ98">
        <v>177</v>
      </c>
      <c r="CK98">
        <v>216</v>
      </c>
      <c r="CL98">
        <v>13</v>
      </c>
      <c r="CM98">
        <v>1.769230769</v>
      </c>
      <c r="CN98">
        <v>21244</v>
      </c>
      <c r="CO98">
        <v>7.3400000000000007E-2</v>
      </c>
      <c r="CW98">
        <v>66</v>
      </c>
    </row>
    <row r="99" spans="41:102" x14ac:dyDescent="0.25">
      <c r="AO99" s="6"/>
      <c r="AP99" s="6"/>
      <c r="BW99" s="45" t="s">
        <v>638</v>
      </c>
      <c r="BX99" s="45" t="s">
        <v>6</v>
      </c>
      <c r="BY99" s="45" t="s">
        <v>97</v>
      </c>
      <c r="BZ99" s="45">
        <v>46178</v>
      </c>
      <c r="CA99" s="45">
        <v>1</v>
      </c>
      <c r="CB99" s="45">
        <v>1</v>
      </c>
      <c r="CC99" s="45"/>
      <c r="CD99" s="45">
        <v>1</v>
      </c>
      <c r="CE99" s="45"/>
      <c r="CF99" s="45">
        <v>3.4722222222222222E-5</v>
      </c>
      <c r="CG99" s="45">
        <v>3.4722222222222222E-5</v>
      </c>
      <c r="CH99">
        <v>0.14162037037037037</v>
      </c>
      <c r="CI99">
        <v>4.8298611111111112E-2</v>
      </c>
      <c r="CJ99">
        <v>76</v>
      </c>
      <c r="CK99">
        <v>84</v>
      </c>
      <c r="CL99">
        <v>5</v>
      </c>
      <c r="CM99">
        <v>1</v>
      </c>
      <c r="CN99">
        <v>31955</v>
      </c>
      <c r="CO99">
        <v>6.5799999999999997E-2</v>
      </c>
      <c r="CW99">
        <v>100</v>
      </c>
    </row>
    <row r="100" spans="41:102" x14ac:dyDescent="0.25">
      <c r="AO100" s="6"/>
      <c r="AP100" s="6"/>
      <c r="BW100" s="45" t="s">
        <v>638</v>
      </c>
      <c r="BX100" s="45" t="s">
        <v>6</v>
      </c>
      <c r="BY100" s="45" t="s">
        <v>34</v>
      </c>
      <c r="BZ100" s="45">
        <v>46174</v>
      </c>
      <c r="CA100" s="45">
        <v>1</v>
      </c>
      <c r="CB100" s="45">
        <v>1</v>
      </c>
      <c r="CC100" s="45"/>
      <c r="CD100" s="45">
        <v>1</v>
      </c>
      <c r="CE100" s="45"/>
      <c r="CF100" s="45">
        <v>1.0416666666666667E-4</v>
      </c>
      <c r="CG100" s="45">
        <v>1.0416666666666667E-4</v>
      </c>
      <c r="CH100">
        <v>0.20614583333333333</v>
      </c>
      <c r="CI100">
        <v>3.9618055555555552E-2</v>
      </c>
      <c r="CJ100">
        <v>61</v>
      </c>
      <c r="CK100">
        <v>87</v>
      </c>
      <c r="CL100">
        <v>12</v>
      </c>
      <c r="CM100">
        <v>1.5833333329999999</v>
      </c>
      <c r="CN100">
        <v>25652</v>
      </c>
      <c r="CO100">
        <v>0.19670000000000001</v>
      </c>
      <c r="CP100">
        <v>3</v>
      </c>
      <c r="CQ100">
        <v>0.25</v>
      </c>
      <c r="CR100">
        <v>14850</v>
      </c>
      <c r="CS100">
        <v>4950</v>
      </c>
      <c r="CW100">
        <v>60</v>
      </c>
    </row>
    <row r="101" spans="41:102" x14ac:dyDescent="0.25">
      <c r="AO101" s="6"/>
      <c r="AP101" s="6"/>
      <c r="BW101" s="45" t="s">
        <v>638</v>
      </c>
      <c r="BX101" s="45" t="s">
        <v>6</v>
      </c>
      <c r="BY101" s="45" t="s">
        <v>34</v>
      </c>
      <c r="BZ101" s="45">
        <v>46175</v>
      </c>
      <c r="CA101" s="45">
        <v>1</v>
      </c>
      <c r="CB101" s="45">
        <v>1</v>
      </c>
      <c r="CC101" s="45"/>
      <c r="CD101" s="45">
        <v>1</v>
      </c>
      <c r="CE101" s="45"/>
      <c r="CF101" s="45">
        <v>3.4722222222222222E-5</v>
      </c>
      <c r="CG101" s="45">
        <v>3.4722222222222222E-5</v>
      </c>
      <c r="CH101">
        <v>0.26314814814814813</v>
      </c>
      <c r="CI101">
        <v>7.1979166666666664E-2</v>
      </c>
      <c r="CJ101">
        <v>155</v>
      </c>
      <c r="CK101">
        <v>178</v>
      </c>
      <c r="CL101">
        <v>10</v>
      </c>
      <c r="CM101">
        <v>1.8</v>
      </c>
      <c r="CN101">
        <v>16130</v>
      </c>
      <c r="CO101">
        <v>6.4500000000000002E-2</v>
      </c>
      <c r="CP101">
        <v>2</v>
      </c>
      <c r="CQ101">
        <v>0.2</v>
      </c>
      <c r="CR101">
        <v>6500</v>
      </c>
      <c r="CS101">
        <v>3250</v>
      </c>
      <c r="CT101">
        <v>6000</v>
      </c>
      <c r="CU101">
        <v>0.92310000000000003</v>
      </c>
      <c r="CV101">
        <v>0.11409999999999999</v>
      </c>
      <c r="CW101">
        <v>88</v>
      </c>
      <c r="CX101">
        <v>6000</v>
      </c>
    </row>
    <row r="102" spans="41:102" x14ac:dyDescent="0.25">
      <c r="AO102" s="6"/>
      <c r="AP102" s="6"/>
      <c r="BW102" s="45" t="s">
        <v>638</v>
      </c>
      <c r="BX102" s="45" t="s">
        <v>6</v>
      </c>
      <c r="BY102" s="45" t="s">
        <v>34</v>
      </c>
      <c r="BZ102" s="45">
        <v>46176</v>
      </c>
      <c r="CA102" s="45">
        <v>1</v>
      </c>
      <c r="CB102" s="45">
        <v>1</v>
      </c>
      <c r="CC102" s="45"/>
      <c r="CD102" s="45">
        <v>1</v>
      </c>
      <c r="CE102" s="45"/>
      <c r="CF102" s="45">
        <v>2.3148148148148147E-5</v>
      </c>
      <c r="CG102" s="45">
        <v>2.3148148148148147E-5</v>
      </c>
      <c r="CH102">
        <v>0.27765046296296297</v>
      </c>
      <c r="CI102">
        <v>8.0648148148148149E-2</v>
      </c>
      <c r="CJ102">
        <v>131</v>
      </c>
      <c r="CK102">
        <v>158</v>
      </c>
      <c r="CL102">
        <v>13</v>
      </c>
      <c r="CM102">
        <v>2.153846154</v>
      </c>
      <c r="CN102">
        <v>18458</v>
      </c>
      <c r="CO102">
        <v>9.9199999999999997E-2</v>
      </c>
      <c r="CP102">
        <v>2</v>
      </c>
      <c r="CQ102">
        <v>0.15379999999999999</v>
      </c>
      <c r="CR102">
        <v>910</v>
      </c>
      <c r="CS102">
        <v>455</v>
      </c>
      <c r="CT102">
        <v>680</v>
      </c>
      <c r="CU102">
        <v>0.74729999999999996</v>
      </c>
      <c r="CV102">
        <v>0.63660000000000005</v>
      </c>
      <c r="CW102">
        <v>98</v>
      </c>
      <c r="CX102">
        <v>680</v>
      </c>
    </row>
    <row r="103" spans="41:102" x14ac:dyDescent="0.25">
      <c r="AO103" s="6"/>
      <c r="AP103" s="6"/>
      <c r="BW103" s="45" t="s">
        <v>638</v>
      </c>
      <c r="BX103" s="45" t="s">
        <v>6</v>
      </c>
      <c r="BY103" s="45" t="s">
        <v>34</v>
      </c>
      <c r="BZ103" s="45">
        <v>46177</v>
      </c>
      <c r="CA103" s="45">
        <v>1</v>
      </c>
      <c r="CB103" s="45">
        <v>1</v>
      </c>
      <c r="CC103" s="45"/>
      <c r="CD103" s="45">
        <v>1</v>
      </c>
      <c r="CE103" s="45"/>
      <c r="CF103" s="45">
        <v>3.4722222222222222E-5</v>
      </c>
      <c r="CG103" s="45">
        <v>3.4722222222222222E-5</v>
      </c>
      <c r="CH103">
        <v>0.24466435185185184</v>
      </c>
      <c r="CI103">
        <v>0.10023148148148148</v>
      </c>
      <c r="CJ103">
        <v>131</v>
      </c>
      <c r="CK103">
        <v>154</v>
      </c>
      <c r="CL103">
        <v>10</v>
      </c>
      <c r="CM103">
        <v>1.7</v>
      </c>
      <c r="CN103">
        <v>15929</v>
      </c>
      <c r="CO103">
        <v>7.6300000000000007E-2</v>
      </c>
      <c r="CP103">
        <v>1</v>
      </c>
      <c r="CQ103">
        <v>0.1</v>
      </c>
      <c r="CR103">
        <v>480</v>
      </c>
      <c r="CS103">
        <v>480</v>
      </c>
      <c r="CW103">
        <v>80</v>
      </c>
    </row>
    <row r="104" spans="41:102" x14ac:dyDescent="0.25">
      <c r="AO104" s="6"/>
      <c r="AP104" s="6"/>
      <c r="BW104" s="45" t="s">
        <v>638</v>
      </c>
      <c r="BX104" s="45" t="s">
        <v>6</v>
      </c>
      <c r="BY104" s="45" t="s">
        <v>34</v>
      </c>
      <c r="BZ104" s="45">
        <v>46178</v>
      </c>
      <c r="CA104" s="45">
        <v>1</v>
      </c>
      <c r="CB104" s="45">
        <v>1</v>
      </c>
      <c r="CC104" s="45"/>
      <c r="CD104" s="45">
        <v>1</v>
      </c>
      <c r="CE104" s="45"/>
      <c r="CF104" s="45">
        <v>6.9444444444444444E-5</v>
      </c>
      <c r="CG104" s="45">
        <v>6.9444444444444444E-5</v>
      </c>
      <c r="CH104">
        <v>0.13710648148148147</v>
      </c>
      <c r="CI104">
        <v>4.8043981481481479E-2</v>
      </c>
      <c r="CJ104">
        <v>35</v>
      </c>
      <c r="CK104">
        <v>41</v>
      </c>
      <c r="CL104">
        <v>4</v>
      </c>
      <c r="CM104">
        <v>1</v>
      </c>
      <c r="CN104">
        <v>11679</v>
      </c>
      <c r="CO104">
        <v>0.1143</v>
      </c>
      <c r="CW104">
        <v>100</v>
      </c>
    </row>
    <row r="105" spans="41:102" x14ac:dyDescent="0.25">
      <c r="AO105" s="6"/>
      <c r="AP105" s="6"/>
      <c r="BW105" s="45" t="s">
        <v>638</v>
      </c>
      <c r="BX105" s="45" t="s">
        <v>7</v>
      </c>
      <c r="BY105" s="45" t="s">
        <v>600</v>
      </c>
      <c r="BZ105" s="45">
        <v>46175</v>
      </c>
      <c r="CA105" s="45">
        <v>1</v>
      </c>
      <c r="CB105" s="45">
        <v>1</v>
      </c>
      <c r="CC105" s="45"/>
      <c r="CD105" s="45">
        <v>1</v>
      </c>
      <c r="CE105" s="45"/>
      <c r="CF105" s="45">
        <v>3.2407407407407406E-4</v>
      </c>
      <c r="CG105" s="45">
        <v>3.2407407407407406E-4</v>
      </c>
      <c r="CH105">
        <v>0.20552083333333335</v>
      </c>
      <c r="CI105">
        <v>0.14975694444444446</v>
      </c>
      <c r="CJ105">
        <v>109</v>
      </c>
      <c r="CK105">
        <v>211</v>
      </c>
      <c r="CL105">
        <v>50</v>
      </c>
      <c r="CM105">
        <v>1.72</v>
      </c>
      <c r="CN105">
        <v>5437</v>
      </c>
      <c r="CO105">
        <v>0.4587</v>
      </c>
      <c r="CP105">
        <v>4</v>
      </c>
      <c r="CQ105">
        <v>0.08</v>
      </c>
      <c r="CR105">
        <v>1115</v>
      </c>
      <c r="CS105">
        <v>279</v>
      </c>
      <c r="CT105">
        <v>700</v>
      </c>
      <c r="CU105">
        <v>0.62780000000000002</v>
      </c>
      <c r="CV105">
        <v>0.22900000000000001</v>
      </c>
      <c r="CW105">
        <v>92</v>
      </c>
      <c r="CX105">
        <v>350</v>
      </c>
    </row>
    <row r="106" spans="41:102" x14ac:dyDescent="0.25">
      <c r="AO106" s="6"/>
      <c r="AP106" s="6"/>
      <c r="BW106" s="45" t="s">
        <v>638</v>
      </c>
      <c r="BX106" s="45" t="s">
        <v>7</v>
      </c>
      <c r="BY106" s="45" t="s">
        <v>600</v>
      </c>
      <c r="BZ106" s="45">
        <v>46176</v>
      </c>
      <c r="CA106" s="45">
        <v>1</v>
      </c>
      <c r="CB106" s="45">
        <v>1</v>
      </c>
      <c r="CC106" s="45"/>
      <c r="CD106" s="45">
        <v>1</v>
      </c>
      <c r="CE106" s="45"/>
      <c r="CF106" s="45">
        <v>6.9444444444444444E-5</v>
      </c>
      <c r="CG106" s="45">
        <v>6.9444444444444444E-5</v>
      </c>
      <c r="CH106">
        <v>0.26546296296296296</v>
      </c>
      <c r="CI106">
        <v>0.12555555555555556</v>
      </c>
      <c r="CJ106">
        <v>141</v>
      </c>
      <c r="CK106">
        <v>257</v>
      </c>
      <c r="CL106">
        <v>45</v>
      </c>
      <c r="CM106">
        <v>1.511111111</v>
      </c>
      <c r="CN106">
        <v>9785</v>
      </c>
      <c r="CO106">
        <v>0.31909999999999999</v>
      </c>
      <c r="CP106">
        <v>1</v>
      </c>
      <c r="CQ106">
        <v>2.2200000000000001E-2</v>
      </c>
      <c r="CR106">
        <v>340</v>
      </c>
      <c r="CS106">
        <v>340</v>
      </c>
      <c r="CW106">
        <v>58</v>
      </c>
    </row>
    <row r="107" spans="41:102" x14ac:dyDescent="0.25">
      <c r="AO107" s="6"/>
      <c r="AP107" s="6"/>
      <c r="BW107" s="45" t="s">
        <v>638</v>
      </c>
      <c r="BX107" s="45" t="s">
        <v>7</v>
      </c>
      <c r="BY107" s="45" t="s">
        <v>600</v>
      </c>
      <c r="BZ107" s="45">
        <v>46177</v>
      </c>
      <c r="CA107" s="45">
        <v>1</v>
      </c>
      <c r="CB107" s="45">
        <v>1</v>
      </c>
      <c r="CC107" s="45"/>
      <c r="CD107" s="45">
        <v>1</v>
      </c>
      <c r="CE107" s="45"/>
      <c r="CF107" s="45">
        <v>8.1018518518518516E-5</v>
      </c>
      <c r="CG107" s="45">
        <v>8.1018518518518516E-5</v>
      </c>
      <c r="CH107">
        <v>0.19608796296296296</v>
      </c>
      <c r="CI107">
        <v>0.14935185185185185</v>
      </c>
      <c r="CJ107">
        <v>70</v>
      </c>
      <c r="CK107">
        <v>133</v>
      </c>
      <c r="CL107">
        <v>28</v>
      </c>
      <c r="CM107">
        <v>1.4642857140000001</v>
      </c>
      <c r="CN107">
        <v>8748</v>
      </c>
      <c r="CO107">
        <v>0.4</v>
      </c>
      <c r="CW107">
        <v>68</v>
      </c>
    </row>
    <row r="108" spans="41:102" x14ac:dyDescent="0.25">
      <c r="AO108" s="6"/>
      <c r="AP108" s="6"/>
      <c r="BW108" s="45" t="s">
        <v>638</v>
      </c>
      <c r="BX108" s="45" t="s">
        <v>7</v>
      </c>
      <c r="BY108" s="45" t="s">
        <v>600</v>
      </c>
      <c r="BZ108" s="45">
        <v>46178</v>
      </c>
      <c r="CA108" s="45">
        <v>1</v>
      </c>
      <c r="CB108" s="45">
        <v>1</v>
      </c>
      <c r="CC108" s="45"/>
      <c r="CD108" s="45">
        <v>1</v>
      </c>
      <c r="CE108" s="45"/>
      <c r="CF108" s="45">
        <v>2.0833333333333335E-4</v>
      </c>
      <c r="CG108" s="45">
        <v>2.0833333333333335E-4</v>
      </c>
      <c r="CH108">
        <v>0.1280324074074074</v>
      </c>
      <c r="CI108">
        <v>6.4270833333333333E-2</v>
      </c>
      <c r="CJ108">
        <v>29</v>
      </c>
      <c r="CK108">
        <v>46</v>
      </c>
      <c r="CL108">
        <v>13</v>
      </c>
      <c r="CM108">
        <v>1.076923077</v>
      </c>
      <c r="CN108">
        <v>9041</v>
      </c>
      <c r="CO108">
        <v>0.44829999999999998</v>
      </c>
      <c r="CW108">
        <v>100</v>
      </c>
    </row>
    <row r="109" spans="41:102" x14ac:dyDescent="0.25">
      <c r="AO109" s="6"/>
      <c r="AP109" s="6"/>
      <c r="BW109" s="45" t="s">
        <v>638</v>
      </c>
      <c r="BX109" s="45" t="s">
        <v>7</v>
      </c>
      <c r="BY109" s="45" t="s">
        <v>51</v>
      </c>
      <c r="BZ109" s="45">
        <v>46175</v>
      </c>
      <c r="CA109" s="45">
        <v>1</v>
      </c>
      <c r="CB109" s="45">
        <v>1</v>
      </c>
      <c r="CC109" s="45"/>
      <c r="CD109" s="45">
        <v>1</v>
      </c>
      <c r="CE109" s="45"/>
      <c r="CF109" s="45">
        <v>4.861111111111111E-4</v>
      </c>
      <c r="CG109" s="45">
        <v>4.861111111111111E-4</v>
      </c>
      <c r="CH109">
        <v>0.22168981481481481</v>
      </c>
      <c r="CI109">
        <v>0.10489583333333333</v>
      </c>
      <c r="CJ109">
        <v>102</v>
      </c>
      <c r="CK109">
        <v>190</v>
      </c>
      <c r="CL109">
        <v>27</v>
      </c>
      <c r="CM109">
        <v>1.6666666670000001</v>
      </c>
      <c r="CN109">
        <v>8638</v>
      </c>
      <c r="CO109">
        <v>0.26469999999999999</v>
      </c>
      <c r="CP109">
        <v>3</v>
      </c>
      <c r="CQ109">
        <v>0.1111</v>
      </c>
      <c r="CR109">
        <v>590</v>
      </c>
      <c r="CS109">
        <v>197</v>
      </c>
      <c r="CW109">
        <v>68</v>
      </c>
    </row>
    <row r="110" spans="41:102" x14ac:dyDescent="0.25">
      <c r="AO110" s="6"/>
      <c r="AP110" s="6"/>
      <c r="BW110" s="45" t="s">
        <v>638</v>
      </c>
      <c r="BX110" s="45" t="s">
        <v>7</v>
      </c>
      <c r="BY110" s="45" t="s">
        <v>51</v>
      </c>
      <c r="BZ110" s="45">
        <v>46176</v>
      </c>
      <c r="CA110" s="45">
        <v>1</v>
      </c>
      <c r="CB110" s="45">
        <v>1</v>
      </c>
      <c r="CC110" s="45"/>
      <c r="CD110" s="45">
        <v>1</v>
      </c>
      <c r="CE110" s="45"/>
      <c r="CF110" s="45">
        <v>6.5972222222222224E-4</v>
      </c>
      <c r="CG110" s="45">
        <v>6.5972222222222224E-4</v>
      </c>
      <c r="CH110">
        <v>0.29128472222222224</v>
      </c>
      <c r="CI110">
        <v>7.7870370370370368E-2</v>
      </c>
      <c r="CJ110">
        <v>109</v>
      </c>
      <c r="CK110">
        <v>229</v>
      </c>
      <c r="CL110">
        <v>17</v>
      </c>
      <c r="CM110">
        <v>1.4705882349999999</v>
      </c>
      <c r="CN110">
        <v>7099</v>
      </c>
      <c r="CO110">
        <v>0.156</v>
      </c>
      <c r="CW110">
        <v>48</v>
      </c>
    </row>
    <row r="111" spans="41:102" x14ac:dyDescent="0.25">
      <c r="AO111" s="6"/>
      <c r="AP111" s="6"/>
      <c r="BW111" s="45" t="s">
        <v>638</v>
      </c>
      <c r="BX111" s="45" t="s">
        <v>7</v>
      </c>
      <c r="BY111" s="45" t="s">
        <v>51</v>
      </c>
      <c r="BZ111" s="45">
        <v>46177</v>
      </c>
      <c r="CA111" s="45">
        <v>1</v>
      </c>
      <c r="CB111" s="45">
        <v>1</v>
      </c>
      <c r="CC111" s="45"/>
      <c r="CD111" s="45">
        <v>1</v>
      </c>
      <c r="CE111" s="45"/>
      <c r="CF111" s="45">
        <v>8.1018518518518516E-5</v>
      </c>
      <c r="CG111" s="45">
        <v>8.1018518518518516E-5</v>
      </c>
      <c r="CH111">
        <v>0.24761574074074075</v>
      </c>
      <c r="CI111">
        <v>8.4803240740740735E-2</v>
      </c>
      <c r="CJ111">
        <v>91</v>
      </c>
      <c r="CK111">
        <v>169</v>
      </c>
      <c r="CL111">
        <v>9</v>
      </c>
      <c r="CM111">
        <v>1.4444444439999999</v>
      </c>
      <c r="CN111">
        <v>7531</v>
      </c>
      <c r="CO111">
        <v>9.8900000000000002E-2</v>
      </c>
      <c r="CP111">
        <v>1</v>
      </c>
      <c r="CQ111">
        <v>0.1111</v>
      </c>
      <c r="CR111">
        <v>800</v>
      </c>
      <c r="CS111">
        <v>800</v>
      </c>
      <c r="CW111">
        <v>100</v>
      </c>
    </row>
    <row r="112" spans="41:102" x14ac:dyDescent="0.25">
      <c r="AO112" s="6"/>
      <c r="AP112" s="6"/>
      <c r="BW112" s="45" t="s">
        <v>638</v>
      </c>
      <c r="BX112" s="45" t="s">
        <v>7</v>
      </c>
      <c r="BY112" s="45" t="s">
        <v>51</v>
      </c>
      <c r="BZ112" s="45">
        <v>46178</v>
      </c>
      <c r="CA112" s="45">
        <v>1</v>
      </c>
      <c r="CB112" s="45">
        <v>1</v>
      </c>
      <c r="CC112" s="45"/>
      <c r="CD112" s="45">
        <v>1</v>
      </c>
      <c r="CE112" s="45"/>
      <c r="CF112" s="45">
        <v>3.1250000000000001E-4</v>
      </c>
      <c r="CG112" s="45">
        <v>3.1250000000000001E-4</v>
      </c>
      <c r="CH112">
        <v>0.14708333333333334</v>
      </c>
      <c r="CI112">
        <v>3.9398148148148147E-2</v>
      </c>
      <c r="CJ112">
        <v>24</v>
      </c>
      <c r="CK112">
        <v>62</v>
      </c>
      <c r="CL112">
        <v>3</v>
      </c>
      <c r="CM112">
        <v>1</v>
      </c>
      <c r="CN112">
        <v>9838</v>
      </c>
      <c r="CO112">
        <v>0.125</v>
      </c>
      <c r="CW112">
        <v>100</v>
      </c>
    </row>
    <row r="113" spans="41:102" x14ac:dyDescent="0.25">
      <c r="AO113" s="6"/>
      <c r="AP113" s="6"/>
      <c r="BW113" s="45" t="s">
        <v>638</v>
      </c>
      <c r="BX113" s="45" t="s">
        <v>7</v>
      </c>
      <c r="BY113" s="45" t="s">
        <v>49</v>
      </c>
      <c r="BZ113" s="45">
        <v>46174</v>
      </c>
      <c r="CA113" s="45">
        <v>1</v>
      </c>
      <c r="CB113" s="45">
        <v>1</v>
      </c>
      <c r="CC113" s="45"/>
      <c r="CD113" s="45">
        <v>1</v>
      </c>
      <c r="CE113" s="45"/>
      <c r="CF113" s="45">
        <v>3.2060185185185186E-3</v>
      </c>
      <c r="CG113" s="45">
        <v>3.2060185185185186E-3</v>
      </c>
      <c r="CH113">
        <v>0.22900462962962964</v>
      </c>
      <c r="CI113">
        <v>6.7766203703703703E-2</v>
      </c>
      <c r="CJ113">
        <v>74</v>
      </c>
      <c r="CK113">
        <v>92</v>
      </c>
      <c r="CL113">
        <v>7</v>
      </c>
      <c r="CM113">
        <v>2.2857142860000002</v>
      </c>
      <c r="CN113">
        <v>5628</v>
      </c>
      <c r="CO113">
        <v>9.4600000000000004E-2</v>
      </c>
      <c r="CP113">
        <v>2</v>
      </c>
      <c r="CQ113">
        <v>0.28570000000000001</v>
      </c>
      <c r="CR113">
        <v>970</v>
      </c>
      <c r="CS113">
        <v>485</v>
      </c>
      <c r="CT113">
        <v>220</v>
      </c>
      <c r="CU113">
        <v>0.2268</v>
      </c>
      <c r="CV113">
        <v>0.1694</v>
      </c>
      <c r="CW113">
        <v>88</v>
      </c>
      <c r="CX113">
        <v>220</v>
      </c>
    </row>
    <row r="114" spans="41:102" x14ac:dyDescent="0.25">
      <c r="AO114" s="6"/>
      <c r="AP114" s="6"/>
      <c r="AQ114" s="7"/>
      <c r="BW114" s="45" t="s">
        <v>638</v>
      </c>
      <c r="BX114" s="45" t="s">
        <v>7</v>
      </c>
      <c r="BY114" s="45" t="s">
        <v>49</v>
      </c>
      <c r="BZ114" s="45">
        <v>46176</v>
      </c>
      <c r="CA114" s="45">
        <v>1</v>
      </c>
      <c r="CB114" s="45">
        <v>1</v>
      </c>
      <c r="CC114" s="45"/>
      <c r="CD114" s="45">
        <v>1</v>
      </c>
      <c r="CE114" s="45"/>
      <c r="CF114" s="45">
        <v>7.6388888888888893E-4</v>
      </c>
      <c r="CG114" s="45">
        <v>7.6388888888888893E-4</v>
      </c>
      <c r="CH114">
        <v>0.27181712962962962</v>
      </c>
      <c r="CI114">
        <v>0.1046875</v>
      </c>
      <c r="CJ114">
        <v>71</v>
      </c>
      <c r="CK114">
        <v>107</v>
      </c>
      <c r="CL114">
        <v>14</v>
      </c>
      <c r="CM114">
        <v>1.428571429</v>
      </c>
      <c r="CN114">
        <v>18411</v>
      </c>
      <c r="CO114">
        <v>0.19719999999999999</v>
      </c>
      <c r="CW114">
        <v>48</v>
      </c>
    </row>
    <row r="115" spans="41:102" x14ac:dyDescent="0.25">
      <c r="AO115" s="6"/>
      <c r="AP115" s="6"/>
      <c r="AQ115" s="7"/>
      <c r="BW115" s="45" t="s">
        <v>638</v>
      </c>
      <c r="BX115" s="45" t="s">
        <v>7</v>
      </c>
      <c r="BY115" s="45" t="s">
        <v>599</v>
      </c>
      <c r="BZ115" s="45">
        <v>46176</v>
      </c>
      <c r="CA115" s="45">
        <v>1</v>
      </c>
      <c r="CB115" s="45">
        <v>1</v>
      </c>
      <c r="CC115" s="45"/>
      <c r="CD115" s="45">
        <v>1</v>
      </c>
      <c r="CE115" s="45"/>
      <c r="CF115" s="45">
        <v>0</v>
      </c>
      <c r="CG115" s="45">
        <v>0</v>
      </c>
      <c r="CH115">
        <v>0.29943287037037036</v>
      </c>
      <c r="CI115">
        <v>8.3761574074074072E-2</v>
      </c>
      <c r="CJ115">
        <v>166</v>
      </c>
      <c r="CK115">
        <v>221</v>
      </c>
      <c r="CL115">
        <v>34</v>
      </c>
      <c r="CM115">
        <v>1.794117647</v>
      </c>
      <c r="CN115">
        <v>9744</v>
      </c>
      <c r="CO115">
        <v>0.20480000000000001</v>
      </c>
      <c r="CP115">
        <v>2</v>
      </c>
      <c r="CQ115">
        <v>5.8799999999999998E-2</v>
      </c>
      <c r="CR115">
        <v>450</v>
      </c>
      <c r="CS115">
        <v>225</v>
      </c>
      <c r="CT115">
        <v>350</v>
      </c>
      <c r="CU115">
        <v>0.77780000000000005</v>
      </c>
      <c r="CV115">
        <v>0.11269999999999999</v>
      </c>
      <c r="CW115">
        <v>84</v>
      </c>
      <c r="CX115">
        <v>350</v>
      </c>
    </row>
    <row r="116" spans="41:102" x14ac:dyDescent="0.25">
      <c r="AO116" s="6"/>
      <c r="AP116" s="6"/>
      <c r="AQ116" s="7"/>
      <c r="BW116" s="45" t="s">
        <v>638</v>
      </c>
      <c r="BX116" s="45" t="s">
        <v>7</v>
      </c>
      <c r="BY116" s="45" t="s">
        <v>599</v>
      </c>
      <c r="BZ116" s="45">
        <v>46177</v>
      </c>
      <c r="CA116" s="45">
        <v>1</v>
      </c>
      <c r="CB116" s="45">
        <v>1</v>
      </c>
      <c r="CC116" s="45"/>
      <c r="CD116" s="45">
        <v>1</v>
      </c>
      <c r="CE116" s="45"/>
      <c r="CF116" s="45">
        <v>0</v>
      </c>
      <c r="CG116" s="45">
        <v>0</v>
      </c>
      <c r="CH116">
        <v>0.26040509259259259</v>
      </c>
      <c r="CI116">
        <v>7.6238425925925932E-2</v>
      </c>
      <c r="CJ116">
        <v>133</v>
      </c>
      <c r="CK116">
        <v>174</v>
      </c>
      <c r="CL116">
        <v>24</v>
      </c>
      <c r="CM116">
        <v>1.7083333329999999</v>
      </c>
      <c r="CN116">
        <v>8718</v>
      </c>
      <c r="CO116">
        <v>0.18049999999999999</v>
      </c>
      <c r="CW116">
        <v>68</v>
      </c>
    </row>
    <row r="117" spans="41:102" x14ac:dyDescent="0.25">
      <c r="AO117" s="6"/>
      <c r="AP117" s="6"/>
      <c r="AQ117" s="7"/>
      <c r="BW117" s="45" t="s">
        <v>638</v>
      </c>
      <c r="BX117" s="45" t="s">
        <v>7</v>
      </c>
      <c r="BY117" s="45" t="s">
        <v>599</v>
      </c>
      <c r="BZ117" s="45">
        <v>46178</v>
      </c>
      <c r="CA117" s="45">
        <v>1</v>
      </c>
      <c r="CB117" s="45">
        <v>1</v>
      </c>
      <c r="CC117" s="45"/>
      <c r="CD117" s="45">
        <v>1</v>
      </c>
      <c r="CE117" s="45"/>
      <c r="CF117" s="45">
        <v>2.1180555555555558E-3</v>
      </c>
      <c r="CG117" s="45">
        <v>2.1180555555555558E-3</v>
      </c>
      <c r="CH117">
        <v>0.14381944444444444</v>
      </c>
      <c r="CI117">
        <v>3.9606481481481479E-2</v>
      </c>
      <c r="CJ117">
        <v>38</v>
      </c>
      <c r="CK117">
        <v>39</v>
      </c>
      <c r="CL117">
        <v>8</v>
      </c>
      <c r="CM117">
        <v>1.125</v>
      </c>
      <c r="CN117">
        <v>10076</v>
      </c>
      <c r="CO117">
        <v>0.21049999999999999</v>
      </c>
      <c r="CW117">
        <v>100</v>
      </c>
    </row>
    <row r="118" spans="41:102" x14ac:dyDescent="0.25">
      <c r="AO118" s="6"/>
      <c r="AP118" s="6"/>
      <c r="AQ118" s="7"/>
      <c r="BW118" s="45" t="s">
        <v>638</v>
      </c>
      <c r="BX118" s="45" t="s">
        <v>7</v>
      </c>
      <c r="BY118" s="45" t="s">
        <v>37</v>
      </c>
      <c r="BZ118" s="45">
        <v>46176</v>
      </c>
      <c r="CA118" s="45">
        <v>1</v>
      </c>
      <c r="CB118" s="45">
        <v>1</v>
      </c>
      <c r="CC118" s="45"/>
      <c r="CD118" s="45">
        <v>1</v>
      </c>
      <c r="CE118" s="45"/>
      <c r="CF118" s="45">
        <v>4.0509259259259258E-4</v>
      </c>
      <c r="CG118" s="45">
        <v>4.0509259259259258E-4</v>
      </c>
      <c r="CH118">
        <v>0.25942129629629629</v>
      </c>
      <c r="CI118">
        <v>0.11814814814814815</v>
      </c>
      <c r="CJ118">
        <v>127</v>
      </c>
      <c r="CK118">
        <v>186</v>
      </c>
      <c r="CL118">
        <v>50</v>
      </c>
      <c r="CM118">
        <v>1.68</v>
      </c>
      <c r="CN118">
        <v>12667</v>
      </c>
      <c r="CO118">
        <v>0.39369999999999999</v>
      </c>
      <c r="CP118">
        <v>2</v>
      </c>
      <c r="CQ118">
        <v>0.04</v>
      </c>
      <c r="CR118">
        <v>1500</v>
      </c>
      <c r="CS118">
        <v>750</v>
      </c>
      <c r="CW118">
        <v>74</v>
      </c>
    </row>
    <row r="119" spans="41:102" x14ac:dyDescent="0.25">
      <c r="AO119" s="6"/>
      <c r="AP119" s="6"/>
      <c r="AQ119" s="7"/>
      <c r="BW119" s="45" t="s">
        <v>638</v>
      </c>
      <c r="BX119" s="45" t="s">
        <v>7</v>
      </c>
      <c r="BY119" s="45" t="s">
        <v>37</v>
      </c>
      <c r="BZ119" s="45">
        <v>46178</v>
      </c>
      <c r="CA119" s="45">
        <v>1</v>
      </c>
      <c r="CB119" s="45">
        <v>1</v>
      </c>
      <c r="CC119" s="45"/>
      <c r="CD119" s="45">
        <v>1</v>
      </c>
      <c r="CE119" s="45"/>
      <c r="CF119" s="45">
        <v>2.199074074074074E-4</v>
      </c>
      <c r="CG119" s="45">
        <v>2.199074074074074E-4</v>
      </c>
      <c r="CH119">
        <v>0.12800925925925927</v>
      </c>
      <c r="CI119">
        <v>5.1944444444444446E-2</v>
      </c>
      <c r="CJ119">
        <v>22</v>
      </c>
      <c r="CK119">
        <v>23</v>
      </c>
      <c r="CL119">
        <v>12</v>
      </c>
      <c r="CM119">
        <v>1.0833333329999999</v>
      </c>
      <c r="CN119">
        <v>5903</v>
      </c>
      <c r="CO119">
        <v>0.54549999999999998</v>
      </c>
      <c r="CP119">
        <v>1</v>
      </c>
      <c r="CQ119">
        <v>8.3299999999999999E-2</v>
      </c>
      <c r="CR119">
        <v>793</v>
      </c>
      <c r="CS119">
        <v>793</v>
      </c>
      <c r="CW119">
        <v>100</v>
      </c>
    </row>
    <row r="120" spans="41:102" x14ac:dyDescent="0.25">
      <c r="AO120" s="6"/>
      <c r="AP120" s="6"/>
      <c r="AQ120" s="7"/>
      <c r="BW120" s="45" t="s">
        <v>638</v>
      </c>
      <c r="BX120" s="45" t="s">
        <v>7</v>
      </c>
      <c r="BY120" s="45" t="s">
        <v>549</v>
      </c>
      <c r="BZ120" s="45">
        <v>46174</v>
      </c>
      <c r="CA120" s="45">
        <v>1</v>
      </c>
      <c r="CB120" s="45">
        <v>1</v>
      </c>
      <c r="CC120" s="45"/>
      <c r="CD120" s="45">
        <v>1</v>
      </c>
      <c r="CE120" s="45"/>
      <c r="CF120" s="45">
        <v>1.1574074074074075E-4</v>
      </c>
      <c r="CG120" s="45">
        <v>1.1574074074074075E-4</v>
      </c>
      <c r="CH120">
        <v>0.26922453703703703</v>
      </c>
      <c r="CI120">
        <v>5.800925925925926E-2</v>
      </c>
      <c r="CJ120">
        <v>190</v>
      </c>
      <c r="CK120">
        <v>286</v>
      </c>
      <c r="CL120">
        <v>49</v>
      </c>
      <c r="CM120">
        <v>1.836734694</v>
      </c>
      <c r="CN120">
        <v>6015</v>
      </c>
      <c r="CO120">
        <v>0.25790000000000002</v>
      </c>
      <c r="CW120">
        <v>56</v>
      </c>
    </row>
    <row r="121" spans="41:102" x14ac:dyDescent="0.25">
      <c r="AO121" s="6"/>
      <c r="AP121" s="6"/>
      <c r="AQ121" s="7"/>
      <c r="BW121" s="45" t="s">
        <v>638</v>
      </c>
      <c r="BX121" s="45" t="s">
        <v>7</v>
      </c>
      <c r="BY121" s="45" t="s">
        <v>549</v>
      </c>
      <c r="BZ121" s="45">
        <v>46176</v>
      </c>
      <c r="CA121" s="45">
        <v>1</v>
      </c>
      <c r="CB121" s="45">
        <v>1</v>
      </c>
      <c r="CC121" s="45"/>
      <c r="CD121" s="45">
        <v>1</v>
      </c>
      <c r="CE121" s="45"/>
      <c r="CF121" s="45">
        <v>0</v>
      </c>
      <c r="CG121" s="45">
        <v>0</v>
      </c>
      <c r="CH121">
        <v>0.31239583333333332</v>
      </c>
      <c r="CI121">
        <v>9.1840277777777785E-2</v>
      </c>
      <c r="CJ121">
        <v>218</v>
      </c>
      <c r="CK121">
        <v>364</v>
      </c>
      <c r="CL121">
        <v>81</v>
      </c>
      <c r="CM121">
        <v>1.802469136</v>
      </c>
      <c r="CN121">
        <v>11134</v>
      </c>
      <c r="CO121">
        <v>0.37159999999999999</v>
      </c>
      <c r="CP121">
        <v>1</v>
      </c>
      <c r="CQ121">
        <v>1.23E-2</v>
      </c>
      <c r="CR121">
        <v>660</v>
      </c>
      <c r="CS121">
        <v>660</v>
      </c>
      <c r="CT121">
        <v>230</v>
      </c>
      <c r="CU121">
        <v>0.34849999999999998</v>
      </c>
      <c r="CV121">
        <v>0.1328</v>
      </c>
      <c r="CW121">
        <v>74</v>
      </c>
      <c r="CX121">
        <v>230</v>
      </c>
    </row>
    <row r="122" spans="41:102" x14ac:dyDescent="0.25">
      <c r="AO122" s="6"/>
      <c r="AP122" s="6"/>
      <c r="AQ122" s="7"/>
      <c r="BW122" s="45" t="s">
        <v>638</v>
      </c>
      <c r="BX122" s="45" t="s">
        <v>7</v>
      </c>
      <c r="BY122" s="45" t="s">
        <v>549</v>
      </c>
      <c r="BZ122" s="45">
        <v>46177</v>
      </c>
      <c r="CA122" s="45">
        <v>1</v>
      </c>
      <c r="CB122" s="45">
        <v>1</v>
      </c>
      <c r="CC122" s="45"/>
      <c r="CD122" s="45">
        <v>1</v>
      </c>
      <c r="CE122" s="45"/>
      <c r="CF122" s="45">
        <v>8.1018518518518516E-4</v>
      </c>
      <c r="CG122" s="45">
        <v>8.1018518518518516E-4</v>
      </c>
      <c r="CH122">
        <v>0.24390046296296297</v>
      </c>
      <c r="CI122">
        <v>0.10251157407407407</v>
      </c>
      <c r="CJ122">
        <v>142</v>
      </c>
      <c r="CK122">
        <v>249</v>
      </c>
      <c r="CL122">
        <v>39</v>
      </c>
      <c r="CM122">
        <v>2</v>
      </c>
      <c r="CN122">
        <v>6539</v>
      </c>
      <c r="CO122">
        <v>0.27460000000000001</v>
      </c>
      <c r="CP122">
        <v>1</v>
      </c>
      <c r="CQ122">
        <v>2.5600000000000001E-2</v>
      </c>
      <c r="CR122">
        <v>400</v>
      </c>
      <c r="CS122">
        <v>400</v>
      </c>
      <c r="CW122">
        <v>80</v>
      </c>
    </row>
    <row r="123" spans="41:102" x14ac:dyDescent="0.25">
      <c r="AO123" s="6"/>
      <c r="AP123" s="6"/>
      <c r="AQ123" s="7"/>
      <c r="BW123" s="45" t="s">
        <v>638</v>
      </c>
      <c r="BX123" s="45" t="s">
        <v>7</v>
      </c>
      <c r="BY123" s="45" t="s">
        <v>549</v>
      </c>
      <c r="BZ123" s="45">
        <v>46178</v>
      </c>
      <c r="CA123" s="45">
        <v>1</v>
      </c>
      <c r="CB123" s="45">
        <v>1</v>
      </c>
      <c r="CC123" s="45"/>
      <c r="CD123" s="45">
        <v>1</v>
      </c>
      <c r="CE123" s="45"/>
      <c r="CF123" s="45">
        <v>2.8356481481481483E-3</v>
      </c>
      <c r="CG123" s="45">
        <v>2.8356481481481483E-3</v>
      </c>
      <c r="CH123">
        <v>0.12365740740740741</v>
      </c>
      <c r="CI123">
        <v>7.6967592592592587E-2</v>
      </c>
      <c r="CJ123">
        <v>29</v>
      </c>
      <c r="CK123">
        <v>46</v>
      </c>
      <c r="CL123">
        <v>14</v>
      </c>
      <c r="CM123">
        <v>1.071428571</v>
      </c>
      <c r="CN123">
        <v>7014</v>
      </c>
      <c r="CO123">
        <v>0.48280000000000001</v>
      </c>
      <c r="CW123">
        <v>100</v>
      </c>
    </row>
    <row r="124" spans="41:102" x14ac:dyDescent="0.25">
      <c r="AO124" s="6"/>
      <c r="AP124" s="6"/>
      <c r="AQ124" s="7"/>
      <c r="BW124" s="45" t="s">
        <v>638</v>
      </c>
      <c r="BX124" s="45" t="s">
        <v>7</v>
      </c>
      <c r="BY124" s="45" t="s">
        <v>77</v>
      </c>
      <c r="BZ124" s="45">
        <v>46175</v>
      </c>
      <c r="CA124" s="45">
        <v>1</v>
      </c>
      <c r="CB124" s="45">
        <v>1</v>
      </c>
      <c r="CC124" s="45"/>
      <c r="CD124" s="45">
        <v>1</v>
      </c>
      <c r="CE124" s="45"/>
      <c r="CF124" s="45">
        <v>0</v>
      </c>
      <c r="CG124" s="45">
        <v>0</v>
      </c>
      <c r="CH124">
        <v>0.22950231481481481</v>
      </c>
      <c r="CI124">
        <v>0.10847222222222222</v>
      </c>
      <c r="CJ124">
        <v>145</v>
      </c>
      <c r="CK124">
        <v>228</v>
      </c>
      <c r="CL124">
        <v>70</v>
      </c>
      <c r="CM124">
        <v>1.8571428569999999</v>
      </c>
      <c r="CN124">
        <v>6109</v>
      </c>
      <c r="CO124">
        <v>0.48280000000000001</v>
      </c>
      <c r="CP124">
        <v>3</v>
      </c>
      <c r="CQ124">
        <v>4.2900000000000001E-2</v>
      </c>
      <c r="CR124">
        <v>864</v>
      </c>
      <c r="CS124">
        <v>288</v>
      </c>
      <c r="CW124">
        <v>60</v>
      </c>
    </row>
    <row r="125" spans="41:102" x14ac:dyDescent="0.25">
      <c r="AO125" s="6"/>
      <c r="AP125" s="6"/>
      <c r="AQ125" s="7"/>
      <c r="BW125" s="45" t="s">
        <v>638</v>
      </c>
      <c r="BX125" s="45" t="s">
        <v>7</v>
      </c>
      <c r="BY125" s="45" t="s">
        <v>77</v>
      </c>
      <c r="BZ125" s="45">
        <v>46176</v>
      </c>
      <c r="CA125" s="45">
        <v>1</v>
      </c>
      <c r="CB125" s="45">
        <v>1</v>
      </c>
      <c r="CC125" s="45"/>
      <c r="CD125" s="45">
        <v>1</v>
      </c>
      <c r="CE125" s="45"/>
      <c r="CF125" s="45">
        <v>0</v>
      </c>
      <c r="CG125" s="45">
        <v>0</v>
      </c>
      <c r="CH125">
        <v>0.26435185185185184</v>
      </c>
      <c r="CI125">
        <v>0.12494212962962963</v>
      </c>
      <c r="CJ125">
        <v>193</v>
      </c>
      <c r="CK125">
        <v>312</v>
      </c>
      <c r="CL125">
        <v>66</v>
      </c>
      <c r="CM125">
        <v>1.8030303029999999</v>
      </c>
      <c r="CN125">
        <v>10653</v>
      </c>
      <c r="CO125">
        <v>0.34200000000000003</v>
      </c>
      <c r="CP125">
        <v>3</v>
      </c>
      <c r="CQ125">
        <v>4.5499999999999999E-2</v>
      </c>
      <c r="CR125">
        <v>600</v>
      </c>
      <c r="CS125">
        <v>200</v>
      </c>
      <c r="CW125">
        <v>68</v>
      </c>
    </row>
    <row r="126" spans="41:102" x14ac:dyDescent="0.25">
      <c r="AO126" s="6"/>
      <c r="AP126" s="6"/>
      <c r="AQ126" s="7"/>
      <c r="BW126" s="45" t="s">
        <v>638</v>
      </c>
      <c r="BX126" s="45" t="s">
        <v>7</v>
      </c>
      <c r="BY126" s="45" t="s">
        <v>77</v>
      </c>
      <c r="BZ126" s="45">
        <v>46178</v>
      </c>
      <c r="CA126" s="45">
        <v>1</v>
      </c>
      <c r="CB126" s="45">
        <v>1</v>
      </c>
      <c r="CC126" s="45"/>
      <c r="CD126" s="45">
        <v>1</v>
      </c>
      <c r="CE126" s="45"/>
      <c r="CF126" s="45">
        <v>1.736111111111111E-3</v>
      </c>
      <c r="CG126" s="45">
        <v>1.736111111111111E-3</v>
      </c>
      <c r="CH126">
        <v>0.12128472222222222</v>
      </c>
      <c r="CI126">
        <v>6.7650462962962968E-2</v>
      </c>
      <c r="CJ126">
        <v>27</v>
      </c>
      <c r="CK126">
        <v>33</v>
      </c>
      <c r="CL126">
        <v>17</v>
      </c>
      <c r="CM126">
        <v>1.1176470590000001</v>
      </c>
      <c r="CN126">
        <v>5186</v>
      </c>
      <c r="CO126">
        <v>0.62960000000000005</v>
      </c>
      <c r="CW126">
        <v>100</v>
      </c>
    </row>
    <row r="127" spans="41:102" x14ac:dyDescent="0.25">
      <c r="AO127" s="6"/>
      <c r="AP127" s="6"/>
      <c r="AQ127" s="7"/>
      <c r="BW127" s="45" t="s">
        <v>638</v>
      </c>
      <c r="BX127" s="45" t="s">
        <v>7</v>
      </c>
      <c r="BY127" s="45" t="s">
        <v>630</v>
      </c>
      <c r="BZ127" s="45">
        <v>46178</v>
      </c>
      <c r="CA127" s="45">
        <v>1</v>
      </c>
      <c r="CB127" s="45">
        <v>1</v>
      </c>
      <c r="CC127" s="45"/>
      <c r="CD127" s="45">
        <v>1</v>
      </c>
      <c r="CE127" s="45"/>
      <c r="CF127" s="45">
        <v>6.4814814814814813E-4</v>
      </c>
      <c r="CG127" s="45">
        <v>6.4814814814814813E-4</v>
      </c>
      <c r="CH127">
        <v>5.1643518518518519E-2</v>
      </c>
      <c r="CI127">
        <v>5.5104166666666669E-2</v>
      </c>
      <c r="CJ127">
        <v>30</v>
      </c>
      <c r="CK127">
        <v>32</v>
      </c>
      <c r="CL127">
        <v>17</v>
      </c>
      <c r="CM127">
        <v>1</v>
      </c>
      <c r="CN127">
        <v>7053</v>
      </c>
      <c r="CO127">
        <v>0.56669999999999998</v>
      </c>
      <c r="CW127">
        <v>100</v>
      </c>
    </row>
    <row r="128" spans="41:102" x14ac:dyDescent="0.25">
      <c r="AO128" s="6"/>
      <c r="AP128" s="6"/>
      <c r="AQ128" s="7"/>
      <c r="BW128" s="45" t="s">
        <v>638</v>
      </c>
      <c r="BX128" s="45" t="s">
        <v>7</v>
      </c>
      <c r="BY128" s="45" t="s">
        <v>50</v>
      </c>
      <c r="BZ128" s="45">
        <v>46176</v>
      </c>
      <c r="CA128" s="45">
        <v>1</v>
      </c>
      <c r="CB128" s="45">
        <v>1</v>
      </c>
      <c r="CC128" s="45"/>
      <c r="CD128" s="45">
        <v>1</v>
      </c>
      <c r="CE128" s="45"/>
      <c r="CF128" s="45">
        <v>4.5138888888888887E-4</v>
      </c>
      <c r="CG128" s="45">
        <v>4.5138888888888887E-4</v>
      </c>
      <c r="CH128">
        <v>0.3228935185185185</v>
      </c>
      <c r="CI128">
        <v>7.2638888888888892E-2</v>
      </c>
      <c r="CJ128">
        <v>244</v>
      </c>
      <c r="CK128">
        <v>383</v>
      </c>
      <c r="CL128">
        <v>26</v>
      </c>
      <c r="CM128">
        <v>1.923076923</v>
      </c>
      <c r="CN128">
        <v>12069</v>
      </c>
      <c r="CO128">
        <v>0.1066</v>
      </c>
      <c r="CP128">
        <v>1</v>
      </c>
      <c r="CQ128">
        <v>3.85E-2</v>
      </c>
      <c r="CR128">
        <v>670</v>
      </c>
      <c r="CS128">
        <v>670</v>
      </c>
      <c r="CW128">
        <v>68</v>
      </c>
    </row>
    <row r="129" spans="41:102" x14ac:dyDescent="0.25">
      <c r="AO129" s="6"/>
      <c r="AP129" s="6"/>
      <c r="AQ129" s="7"/>
      <c r="BW129" s="45" t="s">
        <v>638</v>
      </c>
      <c r="BX129" s="45" t="s">
        <v>7</v>
      </c>
      <c r="BY129" s="45" t="s">
        <v>50</v>
      </c>
      <c r="BZ129" s="45">
        <v>46177</v>
      </c>
      <c r="CA129" s="45">
        <v>1</v>
      </c>
      <c r="CB129" s="45">
        <v>1</v>
      </c>
      <c r="CC129" s="45"/>
      <c r="CD129" s="45">
        <v>1</v>
      </c>
      <c r="CE129" s="45"/>
      <c r="CF129" s="45">
        <v>1.6203703703703703E-4</v>
      </c>
      <c r="CG129" s="45">
        <v>1.6203703703703703E-4</v>
      </c>
      <c r="CH129">
        <v>0.21189814814814814</v>
      </c>
      <c r="CI129">
        <v>0.11638888888888889</v>
      </c>
      <c r="CJ129">
        <v>117</v>
      </c>
      <c r="CK129">
        <v>185</v>
      </c>
      <c r="CL129">
        <v>15</v>
      </c>
      <c r="CM129">
        <v>1.933333333</v>
      </c>
      <c r="CN129">
        <v>4434</v>
      </c>
      <c r="CO129">
        <v>0.12820000000000001</v>
      </c>
      <c r="CP129">
        <v>2</v>
      </c>
      <c r="CQ129">
        <v>0.1333</v>
      </c>
      <c r="CR129">
        <v>572</v>
      </c>
      <c r="CS129">
        <v>286</v>
      </c>
      <c r="CW129">
        <v>96</v>
      </c>
    </row>
    <row r="130" spans="41:102" x14ac:dyDescent="0.25">
      <c r="AO130" s="6"/>
      <c r="AP130" s="6"/>
      <c r="AQ130" s="7"/>
      <c r="BW130" s="45" t="s">
        <v>638</v>
      </c>
      <c r="BX130" s="45" t="s">
        <v>7</v>
      </c>
      <c r="BY130" s="45" t="s">
        <v>55</v>
      </c>
      <c r="BZ130" s="45">
        <v>46174</v>
      </c>
      <c r="CA130" s="45">
        <v>1</v>
      </c>
      <c r="CB130" s="45">
        <v>1</v>
      </c>
      <c r="CC130" s="45"/>
      <c r="CD130" s="45">
        <v>1</v>
      </c>
      <c r="CE130" s="45"/>
      <c r="CF130" s="45">
        <v>2.6620370370370372E-4</v>
      </c>
      <c r="CG130" s="45">
        <v>2.6620370370370372E-4</v>
      </c>
      <c r="CH130">
        <v>0.26844907407407409</v>
      </c>
      <c r="CI130">
        <v>6.0486111111111109E-2</v>
      </c>
      <c r="CJ130">
        <v>139</v>
      </c>
      <c r="CK130">
        <v>197</v>
      </c>
      <c r="CL130">
        <v>29</v>
      </c>
      <c r="CM130">
        <v>1.862068966</v>
      </c>
      <c r="CN130">
        <v>8185</v>
      </c>
      <c r="CO130">
        <v>0.20860000000000001</v>
      </c>
      <c r="CP130">
        <v>2</v>
      </c>
      <c r="CQ130">
        <v>6.9000000000000006E-2</v>
      </c>
      <c r="CR130">
        <v>555</v>
      </c>
      <c r="CS130">
        <v>278</v>
      </c>
      <c r="CT130">
        <v>325</v>
      </c>
      <c r="CU130">
        <v>0.58560000000000001</v>
      </c>
      <c r="CV130">
        <v>0.22919999999999999</v>
      </c>
      <c r="CW130">
        <v>84</v>
      </c>
      <c r="CX130">
        <v>325</v>
      </c>
    </row>
    <row r="131" spans="41:102" x14ac:dyDescent="0.25">
      <c r="AO131" s="6"/>
      <c r="AP131" s="6"/>
      <c r="AQ131" s="7"/>
      <c r="BW131" s="45" t="s">
        <v>638</v>
      </c>
      <c r="BX131" s="45" t="s">
        <v>7</v>
      </c>
      <c r="BY131" s="45" t="s">
        <v>55</v>
      </c>
      <c r="BZ131" s="45">
        <v>46175</v>
      </c>
      <c r="CA131" s="45">
        <v>1</v>
      </c>
      <c r="CB131" s="45">
        <v>1</v>
      </c>
      <c r="CC131" s="45"/>
      <c r="CD131" s="45">
        <v>1</v>
      </c>
      <c r="CE131" s="45"/>
      <c r="CF131" s="45">
        <v>5.7870370370370373E-5</v>
      </c>
      <c r="CG131" s="45">
        <v>5.7870370370370373E-5</v>
      </c>
      <c r="CH131">
        <v>0.27501157407407406</v>
      </c>
      <c r="CI131">
        <v>9.4560185185185192E-2</v>
      </c>
      <c r="CJ131">
        <v>171</v>
      </c>
      <c r="CK131">
        <v>251</v>
      </c>
      <c r="CL131">
        <v>46</v>
      </c>
      <c r="CM131">
        <v>2.065217391</v>
      </c>
      <c r="CN131">
        <v>6735</v>
      </c>
      <c r="CO131">
        <v>0.26900000000000002</v>
      </c>
      <c r="CP131">
        <v>2</v>
      </c>
      <c r="CQ131">
        <v>4.3499999999999997E-2</v>
      </c>
      <c r="CR131">
        <v>320</v>
      </c>
      <c r="CS131">
        <v>160</v>
      </c>
      <c r="CW131">
        <v>56</v>
      </c>
    </row>
    <row r="132" spans="41:102" x14ac:dyDescent="0.25">
      <c r="AP132" s="6"/>
      <c r="AQ132" s="7"/>
      <c r="BW132" s="45" t="s">
        <v>638</v>
      </c>
      <c r="BX132" s="45" t="s">
        <v>7</v>
      </c>
      <c r="BY132" s="45" t="s">
        <v>55</v>
      </c>
      <c r="BZ132" s="45">
        <v>46176</v>
      </c>
      <c r="CA132" s="45">
        <v>1</v>
      </c>
      <c r="CB132" s="45">
        <v>1</v>
      </c>
      <c r="CC132" s="45"/>
      <c r="CD132" s="45">
        <v>1</v>
      </c>
      <c r="CE132" s="45"/>
      <c r="CF132" s="45">
        <v>4.6296296296296294E-5</v>
      </c>
      <c r="CG132" s="45">
        <v>4.6296296296296294E-5</v>
      </c>
      <c r="CH132">
        <v>0.33327546296296295</v>
      </c>
      <c r="CI132">
        <v>6.8182870370370366E-2</v>
      </c>
      <c r="CJ132">
        <v>245</v>
      </c>
      <c r="CK132">
        <v>311</v>
      </c>
      <c r="CL132">
        <v>28</v>
      </c>
      <c r="CM132">
        <v>1.75</v>
      </c>
      <c r="CN132">
        <v>5238</v>
      </c>
      <c r="CO132">
        <v>0.1143</v>
      </c>
      <c r="CP132">
        <v>1</v>
      </c>
      <c r="CQ132">
        <v>3.5700000000000003E-2</v>
      </c>
      <c r="CR132">
        <v>380</v>
      </c>
      <c r="CS132">
        <v>380</v>
      </c>
      <c r="CT132">
        <v>380</v>
      </c>
      <c r="CU132">
        <v>1</v>
      </c>
      <c r="CV132">
        <v>0.32250000000000001</v>
      </c>
      <c r="CW132">
        <v>84</v>
      </c>
      <c r="CX132">
        <v>380</v>
      </c>
    </row>
    <row r="133" spans="41:102" x14ac:dyDescent="0.25">
      <c r="AP133" s="6"/>
      <c r="AQ133" s="7"/>
      <c r="BW133" s="45" t="s">
        <v>638</v>
      </c>
      <c r="BX133" s="45" t="s">
        <v>7</v>
      </c>
      <c r="BY133" s="45" t="s">
        <v>55</v>
      </c>
      <c r="BZ133" s="45">
        <v>46177</v>
      </c>
      <c r="CA133" s="45">
        <v>1</v>
      </c>
      <c r="CB133" s="45">
        <v>1</v>
      </c>
      <c r="CC133" s="45"/>
      <c r="CD133" s="45">
        <v>1</v>
      </c>
      <c r="CE133" s="45"/>
      <c r="CF133" s="45">
        <v>8.1018518518518516E-5</v>
      </c>
      <c r="CG133" s="45">
        <v>8.1018518518518516E-5</v>
      </c>
      <c r="CH133">
        <v>0.2540972222222222</v>
      </c>
      <c r="CI133">
        <v>0.10846064814814815</v>
      </c>
      <c r="CJ133">
        <v>214</v>
      </c>
      <c r="CK133">
        <v>275</v>
      </c>
      <c r="CL133">
        <v>24</v>
      </c>
      <c r="CM133">
        <v>1.9583333329999999</v>
      </c>
      <c r="CN133">
        <v>6766</v>
      </c>
      <c r="CO133">
        <v>0.11210000000000001</v>
      </c>
      <c r="CP133">
        <v>2</v>
      </c>
      <c r="CQ133">
        <v>8.3299999999999999E-2</v>
      </c>
      <c r="CR133">
        <v>620</v>
      </c>
      <c r="CS133">
        <v>310</v>
      </c>
      <c r="CW133">
        <v>92</v>
      </c>
    </row>
    <row r="134" spans="41:102" x14ac:dyDescent="0.25">
      <c r="AP134" s="6"/>
      <c r="AQ134" s="7"/>
      <c r="BW134" s="45" t="s">
        <v>638</v>
      </c>
      <c r="BX134" s="45" t="s">
        <v>7</v>
      </c>
      <c r="BY134" s="45" t="s">
        <v>55</v>
      </c>
      <c r="BZ134" s="45">
        <v>46178</v>
      </c>
      <c r="CA134" s="45">
        <v>1</v>
      </c>
      <c r="CB134" s="45">
        <v>1</v>
      </c>
      <c r="CC134" s="45"/>
      <c r="CD134" s="45">
        <v>1</v>
      </c>
      <c r="CE134" s="45"/>
      <c r="CF134" s="45">
        <v>6.9444444444444444E-5</v>
      </c>
      <c r="CG134" s="45">
        <v>6.9444444444444444E-5</v>
      </c>
      <c r="CH134">
        <v>0.15629629629629629</v>
      </c>
      <c r="CI134">
        <v>0.04</v>
      </c>
      <c r="CJ134">
        <v>90</v>
      </c>
      <c r="CK134">
        <v>93</v>
      </c>
      <c r="CL134">
        <v>12</v>
      </c>
      <c r="CM134">
        <v>1</v>
      </c>
      <c r="CN134">
        <v>3535</v>
      </c>
      <c r="CO134">
        <v>0.1333</v>
      </c>
      <c r="CW134">
        <v>100</v>
      </c>
    </row>
    <row r="135" spans="41:102" x14ac:dyDescent="0.25">
      <c r="AP135" s="6"/>
      <c r="AQ135" s="7"/>
      <c r="BW135" s="45" t="s">
        <v>638</v>
      </c>
      <c r="BX135" s="45" t="s">
        <v>7</v>
      </c>
      <c r="BY135" s="45" t="s">
        <v>73</v>
      </c>
      <c r="BZ135" s="45">
        <v>46176</v>
      </c>
      <c r="CA135" s="45">
        <v>1</v>
      </c>
      <c r="CB135" s="45">
        <v>1</v>
      </c>
      <c r="CC135" s="45"/>
      <c r="CD135" s="45">
        <v>1</v>
      </c>
      <c r="CE135" s="45"/>
      <c r="CF135" s="45">
        <v>2.1643518518518518E-3</v>
      </c>
      <c r="CG135" s="45">
        <v>2.1643518518518518E-3</v>
      </c>
      <c r="CH135">
        <v>0.2767013888888889</v>
      </c>
      <c r="CI135">
        <v>0.11651620370370371</v>
      </c>
      <c r="CJ135">
        <v>181</v>
      </c>
      <c r="CK135">
        <v>250</v>
      </c>
      <c r="CL135">
        <v>33</v>
      </c>
      <c r="CM135">
        <v>1.9393939389999999</v>
      </c>
      <c r="CN135">
        <v>8966</v>
      </c>
      <c r="CO135">
        <v>0.18229999999999999</v>
      </c>
      <c r="CP135">
        <v>3</v>
      </c>
      <c r="CQ135">
        <v>9.0899999999999995E-2</v>
      </c>
      <c r="CR135">
        <v>1200</v>
      </c>
      <c r="CS135">
        <v>400</v>
      </c>
      <c r="CT135">
        <v>950</v>
      </c>
      <c r="CU135">
        <v>0.79169999999999996</v>
      </c>
      <c r="CV135">
        <v>0.1215</v>
      </c>
      <c r="CW135">
        <v>94</v>
      </c>
      <c r="CX135">
        <v>475</v>
      </c>
    </row>
    <row r="136" spans="41:102" x14ac:dyDescent="0.25">
      <c r="AP136" s="6"/>
      <c r="AQ136" s="7"/>
      <c r="BW136" s="45" t="s">
        <v>638</v>
      </c>
      <c r="BX136" s="45" t="s">
        <v>7</v>
      </c>
      <c r="BY136" s="45" t="s">
        <v>73</v>
      </c>
      <c r="BZ136" s="45">
        <v>46178</v>
      </c>
      <c r="CA136" s="45">
        <v>1</v>
      </c>
      <c r="CB136" s="45">
        <v>1</v>
      </c>
      <c r="CC136" s="45"/>
      <c r="CD136" s="45">
        <v>1</v>
      </c>
      <c r="CE136" s="45"/>
      <c r="CF136" s="45">
        <v>3.8194444444444446E-4</v>
      </c>
      <c r="CG136" s="45">
        <v>3.8194444444444446E-4</v>
      </c>
      <c r="CH136">
        <v>0.12953703703703703</v>
      </c>
      <c r="CI136">
        <v>7.9224537037037038E-2</v>
      </c>
      <c r="CJ136">
        <v>70</v>
      </c>
      <c r="CK136">
        <v>81</v>
      </c>
      <c r="CL136">
        <v>4</v>
      </c>
      <c r="CM136">
        <v>1</v>
      </c>
      <c r="CN136">
        <v>3477</v>
      </c>
      <c r="CO136">
        <v>5.7099999999999998E-2</v>
      </c>
      <c r="CW136">
        <v>100</v>
      </c>
    </row>
    <row r="137" spans="41:102" x14ac:dyDescent="0.25">
      <c r="AP137" s="6"/>
      <c r="AQ137" s="7"/>
      <c r="BW137" s="45" t="s">
        <v>638</v>
      </c>
      <c r="BX137" s="45" t="s">
        <v>3</v>
      </c>
      <c r="BY137" s="45" t="s">
        <v>58</v>
      </c>
      <c r="BZ137" s="45">
        <v>46174</v>
      </c>
      <c r="CA137" s="45">
        <v>1</v>
      </c>
      <c r="CB137" s="45">
        <v>1</v>
      </c>
      <c r="CC137" s="45"/>
      <c r="CD137" s="45">
        <v>1</v>
      </c>
      <c r="CE137" s="45"/>
      <c r="CF137" s="45">
        <v>2.8935185185185184E-4</v>
      </c>
      <c r="CG137" s="45">
        <v>2.8935185185185184E-4</v>
      </c>
      <c r="CH137">
        <v>0.22903935185185184</v>
      </c>
      <c r="CI137">
        <v>8.5057870370370367E-2</v>
      </c>
      <c r="CJ137">
        <v>128</v>
      </c>
      <c r="CK137">
        <v>234</v>
      </c>
      <c r="CL137">
        <v>39</v>
      </c>
      <c r="CM137">
        <v>1.6666666670000001</v>
      </c>
      <c r="CN137">
        <v>24546</v>
      </c>
      <c r="CO137">
        <v>0.30470000000000003</v>
      </c>
      <c r="CP137">
        <v>10</v>
      </c>
      <c r="CQ137">
        <v>0.25640000000000002</v>
      </c>
      <c r="CR137">
        <v>8019</v>
      </c>
      <c r="CS137">
        <v>802</v>
      </c>
      <c r="CT137">
        <v>530</v>
      </c>
      <c r="CU137">
        <v>6.6100000000000006E-2</v>
      </c>
      <c r="CW137">
        <v>82</v>
      </c>
      <c r="CX137">
        <v>265</v>
      </c>
    </row>
    <row r="138" spans="41:102" x14ac:dyDescent="0.25">
      <c r="AP138" s="6"/>
      <c r="AQ138" s="7"/>
      <c r="BW138" s="45" t="s">
        <v>638</v>
      </c>
      <c r="BX138" s="45" t="s">
        <v>3</v>
      </c>
      <c r="BY138" s="45" t="s">
        <v>58</v>
      </c>
      <c r="BZ138" s="45">
        <v>46175</v>
      </c>
      <c r="CA138" s="45">
        <v>1</v>
      </c>
      <c r="CB138" s="45">
        <v>1</v>
      </c>
      <c r="CC138" s="45"/>
      <c r="CD138" s="45">
        <v>1</v>
      </c>
      <c r="CE138" s="45"/>
      <c r="CF138" s="45">
        <v>4.6296296296296294E-5</v>
      </c>
      <c r="CG138" s="45">
        <v>4.6296296296296294E-5</v>
      </c>
      <c r="CH138">
        <v>0.1965625</v>
      </c>
      <c r="CI138">
        <v>0.15962962962962962</v>
      </c>
      <c r="CJ138">
        <v>87</v>
      </c>
      <c r="CK138">
        <v>207</v>
      </c>
      <c r="CL138">
        <v>28</v>
      </c>
      <c r="CM138">
        <v>1.75</v>
      </c>
      <c r="CN138">
        <v>33914</v>
      </c>
      <c r="CO138">
        <v>0.32179999999999997</v>
      </c>
      <c r="CP138">
        <v>3</v>
      </c>
      <c r="CQ138">
        <v>0.1071</v>
      </c>
      <c r="CR138">
        <v>9200</v>
      </c>
      <c r="CS138">
        <v>3067</v>
      </c>
      <c r="CT138">
        <v>8750</v>
      </c>
      <c r="CU138">
        <v>0.95109999999999995</v>
      </c>
      <c r="CV138">
        <v>0.1275</v>
      </c>
      <c r="CW138">
        <v>82</v>
      </c>
      <c r="CX138">
        <v>4375</v>
      </c>
    </row>
    <row r="139" spans="41:102" x14ac:dyDescent="0.25">
      <c r="AP139" s="6"/>
      <c r="AQ139" s="7"/>
      <c r="BW139" s="45" t="s">
        <v>638</v>
      </c>
      <c r="BX139" s="45" t="s">
        <v>3</v>
      </c>
      <c r="BY139" s="45" t="s">
        <v>58</v>
      </c>
      <c r="BZ139" s="45">
        <v>46176</v>
      </c>
      <c r="CA139" s="45">
        <v>1</v>
      </c>
      <c r="CB139" s="45">
        <v>1</v>
      </c>
      <c r="CC139" s="45"/>
      <c r="CD139" s="45">
        <v>1</v>
      </c>
      <c r="CE139" s="45"/>
      <c r="CF139" s="45">
        <v>1.3888888888888889E-4</v>
      </c>
      <c r="CG139" s="45">
        <v>1.3888888888888889E-4</v>
      </c>
      <c r="CH139">
        <v>0.23746527777777779</v>
      </c>
      <c r="CI139">
        <v>0.13185185185185186</v>
      </c>
      <c r="CJ139">
        <v>155</v>
      </c>
      <c r="CK139">
        <v>291</v>
      </c>
      <c r="CL139">
        <v>30</v>
      </c>
      <c r="CM139">
        <v>1.566666667</v>
      </c>
      <c r="CN139">
        <v>38409</v>
      </c>
      <c r="CO139">
        <v>0.19350000000000001</v>
      </c>
      <c r="CW139">
        <v>56</v>
      </c>
    </row>
    <row r="140" spans="41:102" x14ac:dyDescent="0.25">
      <c r="AP140" s="6"/>
      <c r="AQ140" s="7"/>
      <c r="BW140" s="45" t="s">
        <v>638</v>
      </c>
      <c r="BX140" s="45" t="s">
        <v>3</v>
      </c>
      <c r="BY140" s="45" t="s">
        <v>58</v>
      </c>
      <c r="BZ140" s="45">
        <v>46177</v>
      </c>
      <c r="CA140" s="45">
        <v>1</v>
      </c>
      <c r="CB140" s="45">
        <v>1</v>
      </c>
      <c r="CC140" s="45"/>
      <c r="CD140" s="45">
        <v>1</v>
      </c>
      <c r="CE140" s="45"/>
      <c r="CF140" s="45">
        <v>2.7777777777777778E-4</v>
      </c>
      <c r="CG140" s="45">
        <v>2.7777777777777778E-4</v>
      </c>
      <c r="CH140">
        <v>0.23629629629629631</v>
      </c>
      <c r="CI140">
        <v>0.10640046296296296</v>
      </c>
      <c r="CJ140">
        <v>129</v>
      </c>
      <c r="CK140">
        <v>289</v>
      </c>
      <c r="CL140">
        <v>18</v>
      </c>
      <c r="CM140">
        <v>1.8333333329999999</v>
      </c>
      <c r="CN140">
        <v>24644</v>
      </c>
      <c r="CO140">
        <v>0.13950000000000001</v>
      </c>
      <c r="CP140">
        <v>1</v>
      </c>
      <c r="CQ140">
        <v>5.5599999999999997E-2</v>
      </c>
      <c r="CR140">
        <v>1350</v>
      </c>
      <c r="CS140">
        <v>1350</v>
      </c>
      <c r="CW140">
        <v>94</v>
      </c>
    </row>
    <row r="141" spans="41:102" x14ac:dyDescent="0.25">
      <c r="AP141" s="6"/>
      <c r="AQ141" s="7"/>
      <c r="BW141" s="45" t="s">
        <v>638</v>
      </c>
      <c r="BX141" s="45" t="s">
        <v>3</v>
      </c>
      <c r="BY141" s="45" t="s">
        <v>58</v>
      </c>
      <c r="BZ141" s="45">
        <v>46178</v>
      </c>
      <c r="CA141" s="45">
        <v>1</v>
      </c>
      <c r="CB141" s="45">
        <v>1</v>
      </c>
      <c r="CC141" s="45"/>
      <c r="CD141" s="45">
        <v>1</v>
      </c>
      <c r="CE141" s="45"/>
      <c r="CF141" s="45">
        <v>3.4722222222222222E-5</v>
      </c>
      <c r="CG141" s="45">
        <v>3.4722222222222222E-5</v>
      </c>
      <c r="CH141">
        <v>0.14689814814814814</v>
      </c>
      <c r="CI141">
        <v>5.0405092592592592E-2</v>
      </c>
      <c r="CJ141">
        <v>22</v>
      </c>
      <c r="CK141">
        <v>58</v>
      </c>
      <c r="CL141">
        <v>3</v>
      </c>
      <c r="CM141">
        <v>2</v>
      </c>
      <c r="CN141">
        <v>46916</v>
      </c>
      <c r="CO141">
        <v>0.13639999999999999</v>
      </c>
      <c r="CW141">
        <v>92</v>
      </c>
    </row>
    <row r="142" spans="41:102" x14ac:dyDescent="0.25">
      <c r="AP142" s="6"/>
      <c r="AQ142" s="7"/>
      <c r="BW142" s="45" t="s">
        <v>638</v>
      </c>
      <c r="BX142" s="45" t="s">
        <v>3</v>
      </c>
      <c r="BY142" s="45" t="s">
        <v>60</v>
      </c>
      <c r="BZ142" s="45">
        <v>46174</v>
      </c>
      <c r="CA142" s="45">
        <v>1</v>
      </c>
      <c r="CB142" s="45">
        <v>1</v>
      </c>
      <c r="CC142" s="45"/>
      <c r="CD142" s="45">
        <v>1</v>
      </c>
      <c r="CE142" s="45"/>
      <c r="CF142" s="45">
        <v>1.7361111111111112E-4</v>
      </c>
      <c r="CG142" s="45">
        <v>1.7361111111111112E-4</v>
      </c>
      <c r="CH142">
        <v>0.24163194444444444</v>
      </c>
      <c r="CI142">
        <v>5.5983796296296295E-2</v>
      </c>
      <c r="CJ142">
        <v>137</v>
      </c>
      <c r="CK142">
        <v>212</v>
      </c>
      <c r="CL142">
        <v>32</v>
      </c>
      <c r="CM142">
        <v>1.8125</v>
      </c>
      <c r="CN142">
        <v>14079</v>
      </c>
      <c r="CO142">
        <v>0.2336</v>
      </c>
      <c r="CP142">
        <v>4</v>
      </c>
      <c r="CQ142">
        <v>0.125</v>
      </c>
      <c r="CR142">
        <v>3000</v>
      </c>
      <c r="CS142">
        <v>750</v>
      </c>
      <c r="CT142">
        <v>800</v>
      </c>
      <c r="CU142">
        <v>0.26669999999999999</v>
      </c>
      <c r="CW142">
        <v>66</v>
      </c>
      <c r="CX142">
        <v>800</v>
      </c>
    </row>
    <row r="143" spans="41:102" x14ac:dyDescent="0.25">
      <c r="AP143" s="6"/>
      <c r="AQ143" s="7"/>
      <c r="BW143" s="45" t="s">
        <v>638</v>
      </c>
      <c r="BX143" s="45" t="s">
        <v>3</v>
      </c>
      <c r="BY143" s="45" t="s">
        <v>60</v>
      </c>
      <c r="BZ143" s="45">
        <v>46175</v>
      </c>
      <c r="CA143" s="45">
        <v>1</v>
      </c>
      <c r="CB143" s="45">
        <v>1</v>
      </c>
      <c r="CC143" s="45"/>
      <c r="CD143" s="45">
        <v>1</v>
      </c>
      <c r="CE143" s="45"/>
      <c r="CF143" s="45">
        <v>1.5046296296296297E-4</v>
      </c>
      <c r="CG143" s="45">
        <v>1.5046296296296297E-4</v>
      </c>
      <c r="CH143">
        <v>0.25776620370370368</v>
      </c>
      <c r="CI143">
        <v>6.581018518518518E-2</v>
      </c>
      <c r="CJ143">
        <v>149</v>
      </c>
      <c r="CK143">
        <v>223</v>
      </c>
      <c r="CL143">
        <v>17</v>
      </c>
      <c r="CM143">
        <v>2.0588235290000001</v>
      </c>
      <c r="CN143">
        <v>45071</v>
      </c>
      <c r="CO143">
        <v>0.11409999999999999</v>
      </c>
      <c r="CP143">
        <v>1</v>
      </c>
      <c r="CQ143">
        <v>5.8799999999999998E-2</v>
      </c>
      <c r="CR143">
        <v>11256</v>
      </c>
      <c r="CS143">
        <v>11256</v>
      </c>
      <c r="CT143">
        <v>11256</v>
      </c>
      <c r="CU143">
        <v>1</v>
      </c>
      <c r="CV143">
        <v>0.16270000000000001</v>
      </c>
      <c r="CW143">
        <v>84</v>
      </c>
      <c r="CX143">
        <v>11256</v>
      </c>
    </row>
    <row r="144" spans="41:102" x14ac:dyDescent="0.25">
      <c r="AP144" s="6"/>
      <c r="AQ144" s="7"/>
      <c r="BW144" s="45" t="s">
        <v>638</v>
      </c>
      <c r="BX144" s="45" t="s">
        <v>3</v>
      </c>
      <c r="BY144" s="45" t="s">
        <v>60</v>
      </c>
      <c r="BZ144" s="45">
        <v>46176</v>
      </c>
      <c r="CA144" s="45">
        <v>1</v>
      </c>
      <c r="CB144" s="45">
        <v>1</v>
      </c>
      <c r="CC144" s="45"/>
      <c r="CD144" s="45">
        <v>1</v>
      </c>
      <c r="CE144" s="45"/>
      <c r="CF144" s="45">
        <v>1.3888888888888889E-4</v>
      </c>
      <c r="CG144" s="45">
        <v>1.3888888888888889E-4</v>
      </c>
      <c r="CH144">
        <v>0.28434027777777776</v>
      </c>
      <c r="CI144">
        <v>6.8043981481481483E-2</v>
      </c>
      <c r="CJ144">
        <v>182</v>
      </c>
      <c r="CK144">
        <v>252</v>
      </c>
      <c r="CL144">
        <v>13</v>
      </c>
      <c r="CM144">
        <v>2.307692308</v>
      </c>
      <c r="CN144">
        <v>28768</v>
      </c>
      <c r="CO144">
        <v>7.1400000000000005E-2</v>
      </c>
      <c r="CP144">
        <v>1</v>
      </c>
      <c r="CQ144">
        <v>7.6899999999999996E-2</v>
      </c>
      <c r="CR144">
        <v>600</v>
      </c>
      <c r="CS144">
        <v>600</v>
      </c>
      <c r="CW144">
        <v>78</v>
      </c>
    </row>
    <row r="145" spans="43:102" x14ac:dyDescent="0.25">
      <c r="AQ145" s="7"/>
      <c r="BW145" s="45" t="s">
        <v>638</v>
      </c>
      <c r="BX145" s="45" t="s">
        <v>3</v>
      </c>
      <c r="BY145" s="45" t="s">
        <v>60</v>
      </c>
      <c r="BZ145" s="45">
        <v>46177</v>
      </c>
      <c r="CA145" s="45">
        <v>1</v>
      </c>
      <c r="CB145" s="45">
        <v>1</v>
      </c>
      <c r="CC145" s="45"/>
      <c r="CD145" s="45">
        <v>1</v>
      </c>
      <c r="CE145" s="45"/>
      <c r="CF145" s="45">
        <v>3.4722222222222222E-5</v>
      </c>
      <c r="CG145" s="45">
        <v>3.4722222222222222E-5</v>
      </c>
      <c r="CH145">
        <v>0.25480324074074073</v>
      </c>
      <c r="CI145">
        <v>6.2280092592592595E-2</v>
      </c>
      <c r="CJ145">
        <v>230</v>
      </c>
      <c r="CK145">
        <v>317</v>
      </c>
      <c r="CL145">
        <v>8</v>
      </c>
      <c r="CM145">
        <v>1.625</v>
      </c>
      <c r="CN145">
        <v>17414</v>
      </c>
      <c r="CO145">
        <v>3.4799999999999998E-2</v>
      </c>
      <c r="CW145">
        <v>84</v>
      </c>
    </row>
    <row r="146" spans="43:102" x14ac:dyDescent="0.25">
      <c r="AQ146" s="7"/>
      <c r="BW146" s="45" t="s">
        <v>638</v>
      </c>
      <c r="BX146" s="45" t="s">
        <v>3</v>
      </c>
      <c r="BY146" s="45" t="s">
        <v>60</v>
      </c>
      <c r="BZ146" s="45">
        <v>46178</v>
      </c>
      <c r="CA146" s="45">
        <v>1</v>
      </c>
      <c r="CB146" s="45">
        <v>1</v>
      </c>
      <c r="CC146" s="45"/>
      <c r="CD146" s="45">
        <v>1</v>
      </c>
      <c r="CE146" s="45"/>
      <c r="CF146" s="45">
        <v>5.7870370370370373E-5</v>
      </c>
      <c r="CG146" s="45">
        <v>5.7870370370370373E-5</v>
      </c>
      <c r="CH146">
        <v>0.13995370370370369</v>
      </c>
      <c r="CI146">
        <v>4.1087962962962965E-2</v>
      </c>
      <c r="CJ146">
        <v>55</v>
      </c>
      <c r="CK146">
        <v>81</v>
      </c>
      <c r="CL146">
        <v>5</v>
      </c>
      <c r="CM146">
        <v>1.2</v>
      </c>
      <c r="CN146">
        <v>12199</v>
      </c>
      <c r="CO146">
        <v>9.0899999999999995E-2</v>
      </c>
      <c r="CW146">
        <v>92</v>
      </c>
    </row>
    <row r="147" spans="43:102" x14ac:dyDescent="0.25">
      <c r="AQ147" s="7"/>
      <c r="BW147" s="45" t="s">
        <v>638</v>
      </c>
      <c r="BX147" s="45" t="s">
        <v>3</v>
      </c>
      <c r="BY147" s="45" t="s">
        <v>85</v>
      </c>
      <c r="BZ147" s="45">
        <v>46174</v>
      </c>
      <c r="CA147" s="45">
        <v>1</v>
      </c>
      <c r="CB147" s="45">
        <v>1</v>
      </c>
      <c r="CC147" s="45"/>
      <c r="CD147" s="45">
        <v>1</v>
      </c>
      <c r="CE147" s="45"/>
      <c r="CF147" s="45">
        <v>0</v>
      </c>
      <c r="CG147" s="45">
        <v>0</v>
      </c>
      <c r="CH147">
        <v>0.27071759259259259</v>
      </c>
      <c r="CI147">
        <v>5.9050925925925923E-2</v>
      </c>
      <c r="CJ147">
        <v>66</v>
      </c>
      <c r="CK147">
        <v>115</v>
      </c>
      <c r="CL147">
        <v>41</v>
      </c>
      <c r="CM147">
        <v>1.951219512</v>
      </c>
      <c r="CN147">
        <v>22822</v>
      </c>
      <c r="CO147">
        <v>0.62119999999999997</v>
      </c>
      <c r="CP147">
        <v>10</v>
      </c>
      <c r="CQ147">
        <v>0.24390000000000001</v>
      </c>
      <c r="CR147">
        <v>13558</v>
      </c>
      <c r="CS147">
        <v>1356</v>
      </c>
      <c r="CT147">
        <v>5578</v>
      </c>
      <c r="CU147">
        <v>0.41139999999999999</v>
      </c>
      <c r="CV147">
        <v>0.1439</v>
      </c>
      <c r="CW147">
        <v>88</v>
      </c>
      <c r="CX147">
        <v>1395</v>
      </c>
    </row>
    <row r="148" spans="43:102" x14ac:dyDescent="0.25">
      <c r="AQ148" s="7"/>
      <c r="BW148" s="45" t="s">
        <v>638</v>
      </c>
      <c r="BX148" s="45" t="s">
        <v>3</v>
      </c>
      <c r="BY148" s="45" t="s">
        <v>85</v>
      </c>
      <c r="BZ148" s="45">
        <v>46175</v>
      </c>
      <c r="CA148" s="45">
        <v>1</v>
      </c>
      <c r="CB148" s="45">
        <v>1</v>
      </c>
      <c r="CC148" s="45"/>
      <c r="CD148" s="45">
        <v>1</v>
      </c>
      <c r="CE148" s="45"/>
      <c r="CF148" s="45">
        <v>0</v>
      </c>
      <c r="CG148" s="45">
        <v>0</v>
      </c>
      <c r="CH148">
        <v>0.27620370370370373</v>
      </c>
      <c r="CI148">
        <v>7.1886574074074075E-2</v>
      </c>
      <c r="CJ148">
        <v>80</v>
      </c>
      <c r="CK148">
        <v>164</v>
      </c>
      <c r="CL148">
        <v>24</v>
      </c>
      <c r="CM148">
        <v>1.9583333329999999</v>
      </c>
      <c r="CN148">
        <v>32049</v>
      </c>
      <c r="CO148">
        <v>0.3</v>
      </c>
      <c r="CP148">
        <v>3</v>
      </c>
      <c r="CQ148">
        <v>0.125</v>
      </c>
      <c r="CR148">
        <v>1219</v>
      </c>
      <c r="CS148">
        <v>406</v>
      </c>
      <c r="CT148">
        <v>1006</v>
      </c>
      <c r="CU148">
        <v>0.82530000000000003</v>
      </c>
      <c r="CV148">
        <v>0.64180000000000004</v>
      </c>
      <c r="CW148">
        <v>82</v>
      </c>
      <c r="CX148">
        <v>503</v>
      </c>
    </row>
    <row r="149" spans="43:102" x14ac:dyDescent="0.25">
      <c r="AQ149" s="7"/>
      <c r="BW149" s="45" t="s">
        <v>638</v>
      </c>
      <c r="BX149" s="45" t="s">
        <v>3</v>
      </c>
      <c r="BY149" s="45" t="s">
        <v>85</v>
      </c>
      <c r="BZ149" s="45">
        <v>46176</v>
      </c>
      <c r="CA149" s="45">
        <v>1</v>
      </c>
      <c r="CB149" s="45">
        <v>1</v>
      </c>
      <c r="CC149" s="45"/>
      <c r="CD149" s="45">
        <v>1</v>
      </c>
      <c r="CE149" s="45"/>
      <c r="CF149" s="45">
        <v>2.2337962962962962E-3</v>
      </c>
      <c r="CG149" s="45">
        <v>2.2337962962962962E-3</v>
      </c>
      <c r="CH149">
        <v>0.30042824074074076</v>
      </c>
      <c r="CI149">
        <v>8.1655092592592599E-2</v>
      </c>
      <c r="CJ149">
        <v>100</v>
      </c>
      <c r="CK149">
        <v>220</v>
      </c>
      <c r="CL149">
        <v>49</v>
      </c>
      <c r="CM149">
        <v>1.7959183670000001</v>
      </c>
      <c r="CN149">
        <v>22391</v>
      </c>
      <c r="CO149">
        <v>0.49</v>
      </c>
      <c r="CP149">
        <v>2</v>
      </c>
      <c r="CQ149">
        <v>4.0800000000000003E-2</v>
      </c>
      <c r="CR149">
        <v>345</v>
      </c>
      <c r="CS149">
        <v>173</v>
      </c>
      <c r="CT149">
        <v>250</v>
      </c>
      <c r="CU149">
        <v>0.72460000000000002</v>
      </c>
      <c r="CV149">
        <v>0.41089999999999999</v>
      </c>
      <c r="CW149">
        <v>78</v>
      </c>
      <c r="CX149">
        <v>250</v>
      </c>
    </row>
    <row r="150" spans="43:102" x14ac:dyDescent="0.25">
      <c r="AQ150" s="7"/>
      <c r="BW150" s="45" t="s">
        <v>638</v>
      </c>
      <c r="BX150" s="45" t="s">
        <v>3</v>
      </c>
      <c r="BY150" s="45" t="s">
        <v>85</v>
      </c>
      <c r="BZ150" s="45">
        <v>46177</v>
      </c>
      <c r="CA150" s="45">
        <v>1</v>
      </c>
      <c r="CB150" s="45">
        <v>1</v>
      </c>
      <c r="CC150" s="45"/>
      <c r="CD150" s="45">
        <v>1</v>
      </c>
      <c r="CE150" s="45"/>
      <c r="CF150" s="45">
        <v>4.0509259259259258E-4</v>
      </c>
      <c r="CG150" s="45">
        <v>4.0509259259259258E-4</v>
      </c>
      <c r="CH150">
        <v>0.27329861111111109</v>
      </c>
      <c r="CI150">
        <v>7.2523148148148142E-2</v>
      </c>
      <c r="CJ150">
        <v>103</v>
      </c>
      <c r="CK150">
        <v>224</v>
      </c>
      <c r="CL150">
        <v>38</v>
      </c>
      <c r="CM150">
        <v>1.447368421</v>
      </c>
      <c r="CN150">
        <v>22759</v>
      </c>
      <c r="CO150">
        <v>0.36890000000000001</v>
      </c>
      <c r="CW150">
        <v>84</v>
      </c>
    </row>
    <row r="151" spans="43:102" x14ac:dyDescent="0.25">
      <c r="AQ151" s="7"/>
      <c r="BW151" s="45" t="s">
        <v>638</v>
      </c>
      <c r="BX151" s="45" t="s">
        <v>3</v>
      </c>
      <c r="BY151" s="45" t="s">
        <v>85</v>
      </c>
      <c r="BZ151" s="45">
        <v>46178</v>
      </c>
      <c r="CA151" s="45">
        <v>1</v>
      </c>
      <c r="CB151" s="45">
        <v>1</v>
      </c>
      <c r="CC151" s="45"/>
      <c r="CD151" s="45">
        <v>1</v>
      </c>
      <c r="CE151" s="45"/>
      <c r="CF151" s="45">
        <v>2.0833333333333335E-4</v>
      </c>
      <c r="CG151" s="45">
        <v>2.0833333333333335E-4</v>
      </c>
      <c r="CH151">
        <v>0.13806712962962964</v>
      </c>
      <c r="CI151">
        <v>5.6689814814814818E-2</v>
      </c>
      <c r="CJ151">
        <v>20</v>
      </c>
      <c r="CK151">
        <v>35</v>
      </c>
      <c r="CL151">
        <v>8</v>
      </c>
      <c r="CM151">
        <v>1.125</v>
      </c>
      <c r="CN151">
        <v>24163</v>
      </c>
      <c r="CO151">
        <v>0.4</v>
      </c>
      <c r="CW151">
        <v>92</v>
      </c>
    </row>
    <row r="152" spans="43:102" x14ac:dyDescent="0.25">
      <c r="AQ152" s="7"/>
      <c r="BW152" s="45" t="s">
        <v>638</v>
      </c>
      <c r="BX152" s="45" t="s">
        <v>3</v>
      </c>
      <c r="BY152" s="45" t="s">
        <v>22</v>
      </c>
      <c r="BZ152" s="45">
        <v>46178</v>
      </c>
      <c r="CA152" s="45">
        <v>1</v>
      </c>
      <c r="CB152" s="45">
        <v>1</v>
      </c>
      <c r="CC152" s="45"/>
      <c r="CD152" s="45">
        <v>1</v>
      </c>
      <c r="CE152" s="45"/>
      <c r="CF152" s="45">
        <v>1.1574074074074073E-5</v>
      </c>
      <c r="CG152" s="45">
        <v>1.1574074074074073E-5</v>
      </c>
      <c r="CH152">
        <v>0.13609953703703703</v>
      </c>
      <c r="CI152">
        <v>4.6782407407407404E-2</v>
      </c>
      <c r="CJ152">
        <v>34</v>
      </c>
      <c r="CK152">
        <v>43</v>
      </c>
      <c r="CL152">
        <v>7</v>
      </c>
      <c r="CM152">
        <v>1.2857142859999999</v>
      </c>
      <c r="CN152">
        <v>26251</v>
      </c>
      <c r="CO152">
        <v>0.2059</v>
      </c>
      <c r="CW152">
        <v>92</v>
      </c>
    </row>
    <row r="153" spans="43:102" x14ac:dyDescent="0.25">
      <c r="AQ153" s="7"/>
      <c r="BW153" s="45" t="s">
        <v>638</v>
      </c>
      <c r="BX153" s="45" t="s">
        <v>3</v>
      </c>
      <c r="BY153" s="45" t="s">
        <v>493</v>
      </c>
      <c r="BZ153" s="45">
        <v>46174</v>
      </c>
      <c r="CA153" s="45">
        <v>1</v>
      </c>
      <c r="CB153" s="45">
        <v>1</v>
      </c>
      <c r="CC153" s="45"/>
      <c r="CD153" s="45">
        <v>1</v>
      </c>
      <c r="CE153" s="45"/>
      <c r="CF153" s="45">
        <v>0</v>
      </c>
      <c r="CG153" s="45">
        <v>0</v>
      </c>
      <c r="CH153">
        <v>0.2711689814814815</v>
      </c>
      <c r="CI153">
        <v>6.4479166666666671E-2</v>
      </c>
      <c r="CJ153">
        <v>152</v>
      </c>
      <c r="CK153">
        <v>226</v>
      </c>
      <c r="CL153">
        <v>44</v>
      </c>
      <c r="CM153">
        <v>1.75</v>
      </c>
      <c r="CN153">
        <v>13493</v>
      </c>
      <c r="CO153">
        <v>0.28949999999999998</v>
      </c>
      <c r="CP153">
        <v>10</v>
      </c>
      <c r="CQ153">
        <v>0.2273</v>
      </c>
      <c r="CR153">
        <v>6248</v>
      </c>
      <c r="CS153">
        <v>625</v>
      </c>
      <c r="CW153">
        <v>62</v>
      </c>
    </row>
    <row r="154" spans="43:102" x14ac:dyDescent="0.25">
      <c r="AQ154" s="7"/>
      <c r="BW154" s="45" t="s">
        <v>638</v>
      </c>
      <c r="BX154" s="45" t="s">
        <v>3</v>
      </c>
      <c r="BY154" s="45" t="s">
        <v>493</v>
      </c>
      <c r="BZ154" s="45">
        <v>46175</v>
      </c>
      <c r="CA154" s="45">
        <v>1</v>
      </c>
      <c r="CB154" s="45">
        <v>1</v>
      </c>
      <c r="CC154" s="45"/>
      <c r="CD154" s="45">
        <v>1</v>
      </c>
      <c r="CE154" s="45"/>
      <c r="CF154" s="45">
        <v>0</v>
      </c>
      <c r="CG154" s="45">
        <v>0</v>
      </c>
      <c r="CH154">
        <v>0.27223379629629629</v>
      </c>
      <c r="CI154">
        <v>6.7326388888888894E-2</v>
      </c>
      <c r="CJ154">
        <v>159</v>
      </c>
      <c r="CK154">
        <v>254</v>
      </c>
      <c r="CL154">
        <v>42</v>
      </c>
      <c r="CM154">
        <v>1.7142857140000001</v>
      </c>
      <c r="CN154">
        <v>18995</v>
      </c>
      <c r="CO154">
        <v>0.26419999999999999</v>
      </c>
      <c r="CP154">
        <v>3</v>
      </c>
      <c r="CQ154">
        <v>7.1400000000000005E-2</v>
      </c>
      <c r="CR154">
        <v>2920</v>
      </c>
      <c r="CS154">
        <v>973</v>
      </c>
      <c r="CT154">
        <v>1730</v>
      </c>
      <c r="CU154">
        <v>0.59250000000000003</v>
      </c>
      <c r="CV154">
        <v>0.1134</v>
      </c>
      <c r="CW154">
        <v>62</v>
      </c>
      <c r="CX154">
        <v>1730</v>
      </c>
    </row>
    <row r="155" spans="43:102" x14ac:dyDescent="0.25">
      <c r="AQ155" s="7"/>
      <c r="BW155" s="45" t="s">
        <v>638</v>
      </c>
      <c r="BX155" s="45" t="s">
        <v>3</v>
      </c>
      <c r="BY155" s="45" t="s">
        <v>493</v>
      </c>
      <c r="BZ155" s="45">
        <v>46176</v>
      </c>
      <c r="CA155" s="45">
        <v>1</v>
      </c>
      <c r="CB155" s="45">
        <v>1</v>
      </c>
      <c r="CC155" s="45"/>
      <c r="CD155" s="45">
        <v>1</v>
      </c>
      <c r="CE155" s="45"/>
      <c r="CF155" s="45">
        <v>0</v>
      </c>
      <c r="CG155" s="45">
        <v>0</v>
      </c>
      <c r="CH155">
        <v>0.29599537037037038</v>
      </c>
      <c r="CI155">
        <v>7.9328703703703707E-2</v>
      </c>
      <c r="CJ155">
        <v>154</v>
      </c>
      <c r="CK155">
        <v>234</v>
      </c>
      <c r="CL155">
        <v>30</v>
      </c>
      <c r="CM155">
        <v>2.0666666669999998</v>
      </c>
      <c r="CN155">
        <v>19762</v>
      </c>
      <c r="CO155">
        <v>0.1948</v>
      </c>
      <c r="CP155">
        <v>2</v>
      </c>
      <c r="CQ155">
        <v>6.6699999999999995E-2</v>
      </c>
      <c r="CR155">
        <v>5680</v>
      </c>
      <c r="CS155">
        <v>2840</v>
      </c>
      <c r="CT155">
        <v>5680</v>
      </c>
      <c r="CU155">
        <v>1</v>
      </c>
      <c r="CV155">
        <v>0.1002</v>
      </c>
      <c r="CW155">
        <v>90</v>
      </c>
      <c r="CX155">
        <v>2840</v>
      </c>
    </row>
    <row r="156" spans="43:102" x14ac:dyDescent="0.25">
      <c r="AQ156" s="7"/>
      <c r="BW156" s="45" t="s">
        <v>638</v>
      </c>
      <c r="BX156" s="45" t="s">
        <v>3</v>
      </c>
      <c r="BY156" s="45" t="s">
        <v>493</v>
      </c>
      <c r="BZ156" s="45">
        <v>46177</v>
      </c>
      <c r="CA156" s="45">
        <v>1</v>
      </c>
      <c r="CB156" s="45">
        <v>1</v>
      </c>
      <c r="CC156" s="45"/>
      <c r="CD156" s="45">
        <v>1</v>
      </c>
      <c r="CE156" s="45"/>
      <c r="CF156" s="45">
        <v>1.0416666666666667E-4</v>
      </c>
      <c r="CG156" s="45">
        <v>1.0416666666666667E-4</v>
      </c>
      <c r="CH156">
        <v>0.27917824074074077</v>
      </c>
      <c r="CI156">
        <v>6.2268518518518522E-2</v>
      </c>
      <c r="CJ156">
        <v>108</v>
      </c>
      <c r="CK156">
        <v>209</v>
      </c>
      <c r="CL156">
        <v>19</v>
      </c>
      <c r="CM156">
        <v>2.2105263160000002</v>
      </c>
      <c r="CN156">
        <v>23568</v>
      </c>
      <c r="CO156">
        <v>0.1759</v>
      </c>
      <c r="CP156">
        <v>2</v>
      </c>
      <c r="CQ156">
        <v>0.1053</v>
      </c>
      <c r="CR156">
        <v>1175</v>
      </c>
      <c r="CS156">
        <v>588</v>
      </c>
      <c r="CW156">
        <v>98</v>
      </c>
    </row>
    <row r="157" spans="43:102" x14ac:dyDescent="0.25">
      <c r="AQ157" s="7"/>
      <c r="BW157" s="45" t="s">
        <v>638</v>
      </c>
      <c r="BX157" s="45" t="s">
        <v>3</v>
      </c>
      <c r="BY157" s="45" t="s">
        <v>493</v>
      </c>
      <c r="BZ157" s="45">
        <v>46178</v>
      </c>
      <c r="CA157" s="45">
        <v>1</v>
      </c>
      <c r="CB157" s="45">
        <v>1</v>
      </c>
      <c r="CC157" s="45"/>
      <c r="CD157" s="45">
        <v>1</v>
      </c>
      <c r="CE157" s="45"/>
      <c r="CF157" s="45">
        <v>0</v>
      </c>
      <c r="CG157" s="45">
        <v>0</v>
      </c>
      <c r="CH157">
        <v>0.14563657407407407</v>
      </c>
      <c r="CI157">
        <v>4.3900462962962961E-2</v>
      </c>
      <c r="CJ157">
        <v>26</v>
      </c>
      <c r="CK157">
        <v>45</v>
      </c>
      <c r="CL157">
        <v>14</v>
      </c>
      <c r="CM157">
        <v>1.2142857140000001</v>
      </c>
      <c r="CN157">
        <v>11365</v>
      </c>
      <c r="CO157">
        <v>0.53849999999999998</v>
      </c>
      <c r="CP157">
        <v>1</v>
      </c>
      <c r="CQ157">
        <v>7.1400000000000005E-2</v>
      </c>
      <c r="CR157">
        <v>4200</v>
      </c>
      <c r="CS157">
        <v>4200</v>
      </c>
      <c r="CW157">
        <v>94</v>
      </c>
    </row>
    <row r="158" spans="43:102" x14ac:dyDescent="0.25">
      <c r="AQ158" s="7"/>
      <c r="BW158" s="45" t="s">
        <v>638</v>
      </c>
      <c r="BX158" s="45" t="s">
        <v>3</v>
      </c>
      <c r="BY158" s="45" t="s">
        <v>32</v>
      </c>
      <c r="BZ158" s="45">
        <v>46174</v>
      </c>
      <c r="CA158" s="45">
        <v>1</v>
      </c>
      <c r="CB158" s="45">
        <v>1</v>
      </c>
      <c r="CC158" s="45"/>
      <c r="CD158" s="45">
        <v>1</v>
      </c>
      <c r="CE158" s="45"/>
      <c r="CF158" s="45">
        <v>1.6203703703703703E-4</v>
      </c>
      <c r="CG158" s="45">
        <v>1.6203703703703703E-4</v>
      </c>
      <c r="CH158">
        <v>0.24380787037037038</v>
      </c>
      <c r="CI158">
        <v>9.4328703703703706E-2</v>
      </c>
      <c r="CJ158">
        <v>119</v>
      </c>
      <c r="CK158">
        <v>215</v>
      </c>
      <c r="CL158">
        <v>46</v>
      </c>
      <c r="CM158">
        <v>1.608695652</v>
      </c>
      <c r="CN158">
        <v>29927</v>
      </c>
      <c r="CO158">
        <v>0.3866</v>
      </c>
      <c r="CP158">
        <v>8</v>
      </c>
      <c r="CQ158">
        <v>0.1739</v>
      </c>
      <c r="CR158">
        <v>3774</v>
      </c>
      <c r="CS158">
        <v>472</v>
      </c>
      <c r="CW158">
        <v>62</v>
      </c>
    </row>
    <row r="159" spans="43:102" x14ac:dyDescent="0.25">
      <c r="AQ159" s="7"/>
      <c r="BW159" s="45" t="s">
        <v>638</v>
      </c>
      <c r="BX159" s="45" t="s">
        <v>3</v>
      </c>
      <c r="BY159" s="45" t="s">
        <v>32</v>
      </c>
      <c r="BZ159" s="45">
        <v>46175</v>
      </c>
      <c r="CA159" s="45">
        <v>1</v>
      </c>
      <c r="CB159" s="45">
        <v>1</v>
      </c>
      <c r="CC159" s="45"/>
      <c r="CD159" s="45">
        <v>1</v>
      </c>
      <c r="CE159" s="45"/>
      <c r="CF159" s="45">
        <v>1.3888888888888889E-4</v>
      </c>
      <c r="CG159" s="45">
        <v>1.3888888888888889E-4</v>
      </c>
      <c r="CH159">
        <v>0.24503472222222222</v>
      </c>
      <c r="CI159">
        <v>8.6249999999999993E-2</v>
      </c>
      <c r="CJ159">
        <v>112</v>
      </c>
      <c r="CK159">
        <v>210</v>
      </c>
      <c r="CL159">
        <v>25</v>
      </c>
      <c r="CM159">
        <v>1.64</v>
      </c>
      <c r="CN159">
        <v>45440</v>
      </c>
      <c r="CO159">
        <v>0.22320000000000001</v>
      </c>
      <c r="CW159">
        <v>38</v>
      </c>
    </row>
    <row r="160" spans="43:102" x14ac:dyDescent="0.25">
      <c r="AQ160" s="7"/>
      <c r="BW160" s="45" t="s">
        <v>638</v>
      </c>
      <c r="BX160" s="45" t="s">
        <v>3</v>
      </c>
      <c r="BY160" s="45" t="s">
        <v>32</v>
      </c>
      <c r="BZ160" s="45">
        <v>46177</v>
      </c>
      <c r="CA160" s="45">
        <v>1</v>
      </c>
      <c r="CB160" s="45">
        <v>1</v>
      </c>
      <c r="CC160" s="45"/>
      <c r="CD160" s="45">
        <v>1</v>
      </c>
      <c r="CE160" s="45"/>
      <c r="CF160" s="45">
        <v>3.1250000000000001E-4</v>
      </c>
      <c r="CG160" s="45">
        <v>3.1250000000000001E-4</v>
      </c>
      <c r="CH160">
        <v>0.2492361111111111</v>
      </c>
      <c r="CI160">
        <v>8.5555555555555551E-2</v>
      </c>
      <c r="CJ160">
        <v>105</v>
      </c>
      <c r="CK160">
        <v>221</v>
      </c>
      <c r="CL160">
        <v>17</v>
      </c>
      <c r="CM160">
        <v>1.705882353</v>
      </c>
      <c r="CN160">
        <v>31799</v>
      </c>
      <c r="CO160">
        <v>0.16189999999999999</v>
      </c>
      <c r="CP160">
        <v>1</v>
      </c>
      <c r="CQ160">
        <v>5.8799999999999998E-2</v>
      </c>
      <c r="CR160">
        <v>5000</v>
      </c>
      <c r="CS160">
        <v>5000</v>
      </c>
      <c r="CW160">
        <v>94</v>
      </c>
    </row>
    <row r="161" spans="43:102" x14ac:dyDescent="0.25">
      <c r="AQ161" s="7"/>
      <c r="BW161" s="45" t="s">
        <v>638</v>
      </c>
      <c r="BX161" s="45" t="s">
        <v>3</v>
      </c>
      <c r="BY161" s="45" t="s">
        <v>32</v>
      </c>
      <c r="BZ161" s="45">
        <v>46178</v>
      </c>
      <c r="CA161" s="45">
        <v>1</v>
      </c>
      <c r="CB161" s="45">
        <v>1</v>
      </c>
      <c r="CC161" s="45"/>
      <c r="CD161" s="45">
        <v>1</v>
      </c>
      <c r="CE161" s="45"/>
      <c r="CF161" s="45">
        <v>3.0092592592592595E-4</v>
      </c>
      <c r="CG161" s="45">
        <v>3.0092592592592595E-4</v>
      </c>
      <c r="CH161">
        <v>0.12981481481481483</v>
      </c>
      <c r="CI161">
        <v>4.9085648148148149E-2</v>
      </c>
      <c r="CJ161">
        <v>17</v>
      </c>
      <c r="CK161">
        <v>39</v>
      </c>
      <c r="CL161">
        <v>9</v>
      </c>
      <c r="CM161">
        <v>1.111111111</v>
      </c>
      <c r="CN161">
        <v>21200</v>
      </c>
      <c r="CO161">
        <v>0.52939999999999998</v>
      </c>
      <c r="CW161">
        <v>92</v>
      </c>
    </row>
    <row r="162" spans="43:102" x14ac:dyDescent="0.25">
      <c r="AQ162" s="7"/>
      <c r="BW162" s="45" t="s">
        <v>638</v>
      </c>
      <c r="BX162" s="45" t="s">
        <v>3</v>
      </c>
      <c r="BY162" s="45" t="s">
        <v>42</v>
      </c>
      <c r="BZ162" s="45">
        <v>46178</v>
      </c>
      <c r="CA162" s="45">
        <v>1</v>
      </c>
      <c r="CB162" s="45">
        <v>1</v>
      </c>
      <c r="CC162" s="45"/>
      <c r="CD162" s="45">
        <v>1</v>
      </c>
      <c r="CE162" s="45"/>
      <c r="CF162" s="45">
        <v>4.6296296296296294E-5</v>
      </c>
      <c r="CG162" s="45">
        <v>4.6296296296296294E-5</v>
      </c>
      <c r="CH162">
        <v>0.12876157407407407</v>
      </c>
      <c r="CI162">
        <v>5.6215277777777781E-2</v>
      </c>
      <c r="CJ162">
        <v>23</v>
      </c>
      <c r="CK162">
        <v>30</v>
      </c>
      <c r="CL162">
        <v>4</v>
      </c>
      <c r="CM162">
        <v>1</v>
      </c>
      <c r="CN162">
        <v>14256</v>
      </c>
      <c r="CO162">
        <v>0.1739</v>
      </c>
      <c r="CP162">
        <v>1</v>
      </c>
      <c r="CQ162">
        <v>0.25</v>
      </c>
      <c r="CR162">
        <v>206</v>
      </c>
      <c r="CS162">
        <v>206</v>
      </c>
      <c r="CW162">
        <v>98</v>
      </c>
    </row>
    <row r="163" spans="43:102" x14ac:dyDescent="0.25">
      <c r="AQ163" s="7"/>
      <c r="BW163" s="45" t="s">
        <v>638</v>
      </c>
      <c r="BX163" s="45" t="s">
        <v>3</v>
      </c>
      <c r="BY163" s="45" t="s">
        <v>96</v>
      </c>
      <c r="BZ163" s="45">
        <v>46174</v>
      </c>
      <c r="CA163" s="45">
        <v>1</v>
      </c>
      <c r="CB163" s="45">
        <v>1</v>
      </c>
      <c r="CC163" s="45"/>
      <c r="CD163" s="45">
        <v>1</v>
      </c>
      <c r="CE163" s="45"/>
      <c r="CF163" s="45">
        <v>2.2569444444444442E-3</v>
      </c>
      <c r="CG163" s="45">
        <v>2.2569444444444442E-3</v>
      </c>
      <c r="CH163">
        <v>0.26195601851851852</v>
      </c>
      <c r="CI163">
        <v>7.1840277777777781E-2</v>
      </c>
      <c r="CJ163">
        <v>101</v>
      </c>
      <c r="CK163">
        <v>168</v>
      </c>
      <c r="CL163">
        <v>40</v>
      </c>
      <c r="CM163">
        <v>1.625</v>
      </c>
      <c r="CN163">
        <v>16226</v>
      </c>
      <c r="CO163">
        <v>0.39600000000000002</v>
      </c>
      <c r="CP163">
        <v>10</v>
      </c>
      <c r="CQ163">
        <v>0.25</v>
      </c>
      <c r="CR163">
        <v>5180</v>
      </c>
      <c r="CS163">
        <v>518</v>
      </c>
      <c r="CW163">
        <v>74</v>
      </c>
    </row>
    <row r="164" spans="43:102" x14ac:dyDescent="0.25">
      <c r="AQ164" s="7"/>
      <c r="BW164" s="45" t="s">
        <v>638</v>
      </c>
      <c r="BX164" s="45" t="s">
        <v>3</v>
      </c>
      <c r="BY164" s="45" t="s">
        <v>96</v>
      </c>
      <c r="BZ164" s="45">
        <v>46175</v>
      </c>
      <c r="CA164" s="45">
        <v>1</v>
      </c>
      <c r="CB164" s="45">
        <v>1</v>
      </c>
      <c r="CC164" s="45"/>
      <c r="CD164" s="45">
        <v>1</v>
      </c>
      <c r="CE164" s="45"/>
      <c r="CF164" s="45">
        <v>0</v>
      </c>
      <c r="CG164" s="45">
        <v>0</v>
      </c>
      <c r="CH164">
        <v>0.25155092592592593</v>
      </c>
      <c r="CI164">
        <v>8.68287037037037E-2</v>
      </c>
      <c r="CJ164">
        <v>93</v>
      </c>
      <c r="CK164">
        <v>182</v>
      </c>
      <c r="CL164">
        <v>23</v>
      </c>
      <c r="CM164">
        <v>1.826086957</v>
      </c>
      <c r="CN164">
        <v>16564</v>
      </c>
      <c r="CO164">
        <v>0.24729999999999999</v>
      </c>
      <c r="CP164">
        <v>1</v>
      </c>
      <c r="CQ164">
        <v>4.3499999999999997E-2</v>
      </c>
      <c r="CR164">
        <v>360</v>
      </c>
      <c r="CS164">
        <v>360</v>
      </c>
      <c r="CW164">
        <v>38</v>
      </c>
    </row>
    <row r="165" spans="43:102" x14ac:dyDescent="0.25">
      <c r="AQ165" s="7"/>
      <c r="BW165" s="45" t="s">
        <v>638</v>
      </c>
      <c r="BX165" s="45" t="s">
        <v>3</v>
      </c>
      <c r="BY165" s="45" t="s">
        <v>96</v>
      </c>
      <c r="BZ165" s="45">
        <v>46178</v>
      </c>
      <c r="CA165" s="45">
        <v>1</v>
      </c>
      <c r="CB165" s="45">
        <v>1</v>
      </c>
      <c r="CC165" s="45"/>
      <c r="CD165" s="45">
        <v>1</v>
      </c>
      <c r="CE165" s="45"/>
      <c r="CF165" s="45">
        <v>0</v>
      </c>
      <c r="CG165" s="45">
        <v>0</v>
      </c>
      <c r="CH165">
        <v>0.14850694444444446</v>
      </c>
      <c r="CI165">
        <v>4.207175925925926E-2</v>
      </c>
      <c r="CJ165">
        <v>34</v>
      </c>
      <c r="CK165">
        <v>47</v>
      </c>
      <c r="CL165">
        <v>2</v>
      </c>
      <c r="CM165">
        <v>1</v>
      </c>
      <c r="CN165">
        <v>14895</v>
      </c>
      <c r="CO165">
        <v>5.8799999999999998E-2</v>
      </c>
      <c r="CP165">
        <v>1</v>
      </c>
      <c r="CQ165">
        <v>0.5</v>
      </c>
      <c r="CR165">
        <v>300</v>
      </c>
      <c r="CS165">
        <v>300</v>
      </c>
      <c r="CW165">
        <v>100</v>
      </c>
    </row>
    <row r="166" spans="43:102" x14ac:dyDescent="0.25">
      <c r="AQ166" s="7"/>
      <c r="BW166" s="45" t="s">
        <v>638</v>
      </c>
      <c r="BX166" s="45" t="s">
        <v>3</v>
      </c>
      <c r="BY166" s="45" t="s">
        <v>68</v>
      </c>
      <c r="BZ166" s="45">
        <v>46174</v>
      </c>
      <c r="CA166" s="45">
        <v>1</v>
      </c>
      <c r="CB166" s="45">
        <v>1</v>
      </c>
      <c r="CC166" s="45"/>
      <c r="CD166" s="45">
        <v>1</v>
      </c>
      <c r="CE166" s="45"/>
      <c r="CF166" s="45">
        <v>2.7777777777777778E-4</v>
      </c>
      <c r="CG166" s="45">
        <v>2.7777777777777778E-4</v>
      </c>
      <c r="CH166">
        <v>0.17766203703703703</v>
      </c>
      <c r="CI166">
        <v>9.1921296296296293E-2</v>
      </c>
      <c r="CJ166">
        <v>60</v>
      </c>
      <c r="CK166">
        <v>106</v>
      </c>
      <c r="CL166">
        <v>27</v>
      </c>
      <c r="CM166">
        <v>1.7777777779999999</v>
      </c>
      <c r="CN166">
        <v>30200</v>
      </c>
      <c r="CO166">
        <v>0.45</v>
      </c>
      <c r="CP166">
        <v>11</v>
      </c>
      <c r="CQ166">
        <v>0.40739999999999998</v>
      </c>
      <c r="CR166">
        <v>7529</v>
      </c>
      <c r="CS166">
        <v>684</v>
      </c>
      <c r="CT166">
        <v>2020</v>
      </c>
      <c r="CU166">
        <v>0.26829999999999998</v>
      </c>
      <c r="CW166">
        <v>90</v>
      </c>
      <c r="CX166">
        <v>673</v>
      </c>
    </row>
    <row r="167" spans="43:102" x14ac:dyDescent="0.25">
      <c r="AQ167" s="7"/>
      <c r="BW167" s="45" t="s">
        <v>638</v>
      </c>
      <c r="BX167" s="45" t="s">
        <v>3</v>
      </c>
      <c r="BY167" s="45" t="s">
        <v>68</v>
      </c>
      <c r="BZ167" s="45">
        <v>46176</v>
      </c>
      <c r="CA167" s="45">
        <v>1</v>
      </c>
      <c r="CB167" s="45">
        <v>1</v>
      </c>
      <c r="CC167" s="45"/>
      <c r="CD167" s="45">
        <v>1</v>
      </c>
      <c r="CE167" s="45"/>
      <c r="CF167" s="45">
        <v>7.1759259259259259E-4</v>
      </c>
      <c r="CG167" s="45">
        <v>7.1759259259259259E-4</v>
      </c>
      <c r="CH167">
        <v>0.2694097222222222</v>
      </c>
      <c r="CI167">
        <v>8.0601851851851855E-2</v>
      </c>
      <c r="CJ167">
        <v>136</v>
      </c>
      <c r="CK167">
        <v>250</v>
      </c>
      <c r="CL167">
        <v>20</v>
      </c>
      <c r="CM167">
        <v>1.25</v>
      </c>
      <c r="CN167">
        <v>23659</v>
      </c>
      <c r="CO167">
        <v>0.14710000000000001</v>
      </c>
      <c r="CW167">
        <v>56</v>
      </c>
    </row>
    <row r="168" spans="43:102" x14ac:dyDescent="0.25">
      <c r="AQ168" s="7"/>
      <c r="BW168" s="45" t="s">
        <v>638</v>
      </c>
      <c r="BX168" s="45" t="s">
        <v>3</v>
      </c>
      <c r="BY168" s="45" t="s">
        <v>68</v>
      </c>
      <c r="BZ168" s="45">
        <v>46177</v>
      </c>
      <c r="CA168" s="45">
        <v>1</v>
      </c>
      <c r="CB168" s="45">
        <v>1</v>
      </c>
      <c r="CC168" s="45"/>
      <c r="CD168" s="45">
        <v>1</v>
      </c>
      <c r="CE168" s="45"/>
      <c r="CF168" s="45">
        <v>4.7453703703703704E-4</v>
      </c>
      <c r="CG168" s="45">
        <v>4.7453703703703704E-4</v>
      </c>
      <c r="CH168">
        <v>0.24009259259259258</v>
      </c>
      <c r="CI168">
        <v>7.4409722222222224E-2</v>
      </c>
      <c r="CJ168">
        <v>102</v>
      </c>
      <c r="CK168">
        <v>233</v>
      </c>
      <c r="CL168">
        <v>15</v>
      </c>
      <c r="CM168">
        <v>1.733333333</v>
      </c>
      <c r="CN168">
        <v>41621</v>
      </c>
      <c r="CO168">
        <v>0.14710000000000001</v>
      </c>
      <c r="CW168">
        <v>84</v>
      </c>
    </row>
    <row r="169" spans="43:102" x14ac:dyDescent="0.25">
      <c r="AQ169" s="7"/>
      <c r="BW169" s="45" t="s">
        <v>638</v>
      </c>
      <c r="BX169" s="45" t="s">
        <v>3</v>
      </c>
      <c r="BY169" s="45" t="s">
        <v>79</v>
      </c>
      <c r="BZ169" s="45">
        <v>46175</v>
      </c>
      <c r="CA169" s="45">
        <v>1</v>
      </c>
      <c r="CB169" s="45">
        <v>1</v>
      </c>
      <c r="CC169" s="45"/>
      <c r="CD169" s="45">
        <v>1</v>
      </c>
      <c r="CE169" s="45"/>
      <c r="CF169" s="45">
        <v>2.4305555555555555E-4</v>
      </c>
      <c r="CG169" s="45">
        <v>2.4305555555555555E-4</v>
      </c>
      <c r="CH169">
        <v>0.20688657407407407</v>
      </c>
      <c r="CI169">
        <v>8.4884259259259257E-2</v>
      </c>
      <c r="CJ169">
        <v>79</v>
      </c>
      <c r="CK169">
        <v>192</v>
      </c>
      <c r="CL169">
        <v>15</v>
      </c>
      <c r="CM169">
        <v>1.733333333</v>
      </c>
      <c r="CN169">
        <v>33185</v>
      </c>
      <c r="CO169">
        <v>0.18990000000000001</v>
      </c>
      <c r="CP169">
        <v>1</v>
      </c>
      <c r="CQ169">
        <v>6.6699999999999995E-2</v>
      </c>
      <c r="CR169">
        <v>1000</v>
      </c>
      <c r="CS169">
        <v>1000</v>
      </c>
      <c r="CT169">
        <v>1000</v>
      </c>
      <c r="CU169">
        <v>1</v>
      </c>
      <c r="CW169">
        <v>72</v>
      </c>
      <c r="CX169">
        <v>1000</v>
      </c>
    </row>
    <row r="170" spans="43:102" x14ac:dyDescent="0.25">
      <c r="AQ170" s="7"/>
      <c r="BW170" s="45" t="s">
        <v>638</v>
      </c>
      <c r="BX170" s="45" t="s">
        <v>3</v>
      </c>
      <c r="BY170" s="45" t="s">
        <v>79</v>
      </c>
      <c r="BZ170" s="45">
        <v>46176</v>
      </c>
      <c r="CA170" s="45">
        <v>1</v>
      </c>
      <c r="CB170" s="45">
        <v>1</v>
      </c>
      <c r="CC170" s="45"/>
      <c r="CD170" s="45">
        <v>1</v>
      </c>
      <c r="CE170" s="45"/>
      <c r="CF170" s="45">
        <v>0</v>
      </c>
      <c r="CG170" s="45">
        <v>0</v>
      </c>
      <c r="CH170">
        <v>0.18363425925925925</v>
      </c>
      <c r="CI170">
        <v>9.707175925925926E-2</v>
      </c>
      <c r="CJ170">
        <v>115</v>
      </c>
      <c r="CK170">
        <v>267</v>
      </c>
      <c r="CL170">
        <v>14</v>
      </c>
      <c r="CM170">
        <v>1.7857142859999999</v>
      </c>
      <c r="CN170">
        <v>32177</v>
      </c>
      <c r="CO170">
        <v>0.1217</v>
      </c>
      <c r="CP170">
        <v>1</v>
      </c>
      <c r="CQ170">
        <v>7.1400000000000005E-2</v>
      </c>
      <c r="CR170">
        <v>1000</v>
      </c>
      <c r="CS170">
        <v>1000</v>
      </c>
      <c r="CW170">
        <v>72</v>
      </c>
    </row>
    <row r="171" spans="43:102" x14ac:dyDescent="0.25">
      <c r="AQ171" s="7"/>
      <c r="BW171" s="45" t="s">
        <v>638</v>
      </c>
      <c r="BX171" s="45" t="s">
        <v>3</v>
      </c>
      <c r="BY171" s="45" t="s">
        <v>79</v>
      </c>
      <c r="BZ171" s="45">
        <v>46178</v>
      </c>
      <c r="CA171" s="45">
        <v>1</v>
      </c>
      <c r="CB171" s="45">
        <v>1</v>
      </c>
      <c r="CC171" s="45"/>
      <c r="CD171" s="45">
        <v>1</v>
      </c>
      <c r="CE171" s="45"/>
      <c r="CF171" s="45">
        <v>3.472222222222222E-3</v>
      </c>
      <c r="CG171" s="45">
        <v>3.472222222222222E-3</v>
      </c>
      <c r="CH171">
        <v>0.1529861111111111</v>
      </c>
      <c r="CI171">
        <v>3.9641203703703706E-2</v>
      </c>
      <c r="CJ171">
        <v>20</v>
      </c>
      <c r="CK171">
        <v>60</v>
      </c>
      <c r="CL171">
        <v>5</v>
      </c>
      <c r="CM171">
        <v>1.2</v>
      </c>
      <c r="CN171">
        <v>28387</v>
      </c>
      <c r="CO171">
        <v>0.25</v>
      </c>
      <c r="CW171">
        <v>92</v>
      </c>
    </row>
    <row r="172" spans="43:102" x14ac:dyDescent="0.25">
      <c r="AQ172" s="7"/>
      <c r="BW172" s="45" t="s">
        <v>638</v>
      </c>
      <c r="BX172" s="45" t="s">
        <v>3</v>
      </c>
      <c r="BY172" s="45" t="s">
        <v>59</v>
      </c>
      <c r="BZ172" s="45">
        <v>46174</v>
      </c>
      <c r="CA172" s="45">
        <v>1</v>
      </c>
      <c r="CB172" s="45">
        <v>1</v>
      </c>
      <c r="CC172" s="45"/>
      <c r="CD172" s="45">
        <v>1</v>
      </c>
      <c r="CE172" s="45"/>
      <c r="CF172" s="45">
        <v>2.3148148148148147E-5</v>
      </c>
      <c r="CG172" s="45">
        <v>2.3148148148148147E-5</v>
      </c>
      <c r="CH172">
        <v>0.23537037037037037</v>
      </c>
      <c r="CI172">
        <v>7.9710648148148142E-2</v>
      </c>
      <c r="CJ172">
        <v>157</v>
      </c>
      <c r="CK172">
        <v>324</v>
      </c>
      <c r="CL172">
        <v>40</v>
      </c>
      <c r="CM172">
        <v>1.8</v>
      </c>
      <c r="CN172">
        <v>25130</v>
      </c>
      <c r="CO172">
        <v>0.25480000000000003</v>
      </c>
      <c r="CP172">
        <v>10</v>
      </c>
      <c r="CQ172">
        <v>0.25</v>
      </c>
      <c r="CR172">
        <v>7920</v>
      </c>
      <c r="CS172">
        <v>792</v>
      </c>
      <c r="CW172">
        <v>80</v>
      </c>
    </row>
    <row r="173" spans="43:102" x14ac:dyDescent="0.25">
      <c r="AQ173" s="7"/>
      <c r="BW173" s="45" t="s">
        <v>638</v>
      </c>
      <c r="BX173" s="45" t="s">
        <v>3</v>
      </c>
      <c r="BY173" s="45" t="s">
        <v>59</v>
      </c>
      <c r="BZ173" s="45">
        <v>46175</v>
      </c>
      <c r="CA173" s="45">
        <v>1</v>
      </c>
      <c r="CB173" s="45">
        <v>1</v>
      </c>
      <c r="CC173" s="45"/>
      <c r="CD173" s="45">
        <v>1</v>
      </c>
      <c r="CE173" s="45"/>
      <c r="CF173" s="45">
        <v>5.7870370370370373E-5</v>
      </c>
      <c r="CG173" s="45">
        <v>5.7870370370370373E-5</v>
      </c>
      <c r="CH173">
        <v>0.21728009259259259</v>
      </c>
      <c r="CI173">
        <v>0.15841435185185185</v>
      </c>
      <c r="CJ173">
        <v>162</v>
      </c>
      <c r="CK173">
        <v>376</v>
      </c>
      <c r="CL173">
        <v>20</v>
      </c>
      <c r="CM173">
        <v>2.4</v>
      </c>
      <c r="CN173">
        <v>18282</v>
      </c>
      <c r="CO173">
        <v>0.1235</v>
      </c>
      <c r="CP173">
        <v>3</v>
      </c>
      <c r="CQ173">
        <v>0.15</v>
      </c>
      <c r="CR173">
        <v>3700</v>
      </c>
      <c r="CS173">
        <v>1233</v>
      </c>
      <c r="CT173">
        <v>3400</v>
      </c>
      <c r="CU173">
        <v>0.91890000000000005</v>
      </c>
      <c r="CV173">
        <v>0.12479999999999999</v>
      </c>
      <c r="CW173">
        <v>76</v>
      </c>
      <c r="CX173">
        <v>1700</v>
      </c>
    </row>
    <row r="174" spans="43:102" x14ac:dyDescent="0.25">
      <c r="AQ174" s="7"/>
      <c r="BW174" s="45" t="s">
        <v>638</v>
      </c>
      <c r="BX174" s="45" t="s">
        <v>3</v>
      </c>
      <c r="BY174" s="45" t="s">
        <v>59</v>
      </c>
      <c r="BZ174" s="45">
        <v>46176</v>
      </c>
      <c r="CA174" s="45">
        <v>1</v>
      </c>
      <c r="CB174" s="45">
        <v>1</v>
      </c>
      <c r="CC174" s="45"/>
      <c r="CD174" s="45">
        <v>1</v>
      </c>
      <c r="CE174" s="45"/>
      <c r="CF174" s="45">
        <v>1.3888888888888889E-4</v>
      </c>
      <c r="CG174" s="45">
        <v>1.3888888888888889E-4</v>
      </c>
      <c r="CH174">
        <v>0.2603935185185185</v>
      </c>
      <c r="CI174">
        <v>0.1252662037037037</v>
      </c>
      <c r="CJ174">
        <v>179</v>
      </c>
      <c r="CK174">
        <v>396</v>
      </c>
      <c r="CL174">
        <v>24</v>
      </c>
      <c r="CM174">
        <v>2.3333333330000001</v>
      </c>
      <c r="CN174">
        <v>24242</v>
      </c>
      <c r="CO174">
        <v>0.1341</v>
      </c>
      <c r="CP174">
        <v>3</v>
      </c>
      <c r="CQ174">
        <v>0.125</v>
      </c>
      <c r="CR174">
        <v>3885</v>
      </c>
      <c r="CS174">
        <v>1295</v>
      </c>
      <c r="CT174">
        <v>3000</v>
      </c>
      <c r="CU174">
        <v>0.7722</v>
      </c>
      <c r="CV174">
        <v>0.115</v>
      </c>
      <c r="CW174">
        <v>90</v>
      </c>
      <c r="CX174">
        <v>1500</v>
      </c>
    </row>
    <row r="175" spans="43:102" x14ac:dyDescent="0.25">
      <c r="BW175" s="45" t="s">
        <v>638</v>
      </c>
      <c r="BX175" s="45" t="s">
        <v>3</v>
      </c>
      <c r="BY175" s="45" t="s">
        <v>59</v>
      </c>
      <c r="BZ175" s="45">
        <v>46177</v>
      </c>
      <c r="CA175" s="45">
        <v>1</v>
      </c>
      <c r="CB175" s="45">
        <v>1</v>
      </c>
      <c r="CC175" s="45"/>
      <c r="CD175" s="45">
        <v>1</v>
      </c>
      <c r="CE175" s="45"/>
      <c r="CF175" s="45">
        <v>1.0416666666666667E-4</v>
      </c>
      <c r="CG175" s="45">
        <v>1.0416666666666667E-4</v>
      </c>
      <c r="CH175">
        <v>0.21376157407407406</v>
      </c>
      <c r="CI175">
        <v>0.1184375</v>
      </c>
      <c r="CJ175">
        <v>182</v>
      </c>
      <c r="CK175">
        <v>345</v>
      </c>
      <c r="CL175">
        <v>25</v>
      </c>
      <c r="CM175">
        <v>1.44</v>
      </c>
      <c r="CN175">
        <v>28894</v>
      </c>
      <c r="CO175">
        <v>0.13739999999999999</v>
      </c>
      <c r="CW175">
        <v>84</v>
      </c>
    </row>
    <row r="176" spans="43:102" x14ac:dyDescent="0.25">
      <c r="BW176" s="45" t="s">
        <v>638</v>
      </c>
      <c r="BX176" s="45" t="s">
        <v>3</v>
      </c>
      <c r="BY176" s="45" t="s">
        <v>59</v>
      </c>
      <c r="BZ176" s="45">
        <v>46178</v>
      </c>
      <c r="CA176" s="45">
        <v>1</v>
      </c>
      <c r="CB176" s="45">
        <v>1</v>
      </c>
      <c r="CC176" s="45"/>
      <c r="CD176" s="45">
        <v>1</v>
      </c>
      <c r="CE176" s="45"/>
      <c r="CF176" s="45">
        <v>1.1574074074074073E-5</v>
      </c>
      <c r="CG176" s="45">
        <v>1.1574074074074073E-5</v>
      </c>
      <c r="CH176">
        <v>0.13170138888888888</v>
      </c>
      <c r="CI176">
        <v>6.3425925925925927E-2</v>
      </c>
      <c r="CJ176">
        <v>67</v>
      </c>
      <c r="CK176">
        <v>139</v>
      </c>
      <c r="CL176">
        <v>10</v>
      </c>
      <c r="CM176">
        <v>1</v>
      </c>
      <c r="CN176">
        <v>22070</v>
      </c>
      <c r="CO176">
        <v>0.14929999999999999</v>
      </c>
      <c r="CW176">
        <v>92</v>
      </c>
    </row>
    <row r="177" spans="75:102" x14ac:dyDescent="0.25">
      <c r="BW177" s="45" t="s">
        <v>638</v>
      </c>
      <c r="BX177" s="45" t="s">
        <v>125</v>
      </c>
      <c r="BY177" s="45" t="s">
        <v>109</v>
      </c>
      <c r="BZ177" s="45">
        <v>46177</v>
      </c>
      <c r="CA177" s="45">
        <v>1</v>
      </c>
      <c r="CB177" s="45">
        <v>1</v>
      </c>
      <c r="CC177" s="45">
        <v>1</v>
      </c>
      <c r="CD177" s="45"/>
      <c r="CE177" s="45"/>
      <c r="CF177" s="45">
        <v>6.3310185185185188E-3</v>
      </c>
      <c r="CG177" s="45">
        <v>6.3310185185185188E-3</v>
      </c>
      <c r="CH177">
        <v>0.25065972222222221</v>
      </c>
      <c r="CI177">
        <v>8.6747685185185192E-2</v>
      </c>
      <c r="CJ177">
        <v>145</v>
      </c>
      <c r="CK177">
        <v>197</v>
      </c>
      <c r="CL177">
        <v>14</v>
      </c>
      <c r="CM177">
        <v>1.928571429</v>
      </c>
      <c r="CN177">
        <v>20672</v>
      </c>
      <c r="CO177">
        <v>9.6600000000000005E-2</v>
      </c>
      <c r="CP177">
        <v>1</v>
      </c>
      <c r="CQ177">
        <v>7.1400000000000005E-2</v>
      </c>
      <c r="CR177">
        <v>1500</v>
      </c>
      <c r="CS177">
        <v>1500</v>
      </c>
      <c r="CW177">
        <v>92</v>
      </c>
    </row>
    <row r="178" spans="75:102" x14ac:dyDescent="0.25">
      <c r="BW178" s="45" t="s">
        <v>638</v>
      </c>
      <c r="BX178" s="45" t="s">
        <v>125</v>
      </c>
      <c r="BY178" s="45" t="s">
        <v>109</v>
      </c>
      <c r="BZ178" s="45">
        <v>46178</v>
      </c>
      <c r="CA178" s="45">
        <v>1</v>
      </c>
      <c r="CB178" s="45">
        <v>1</v>
      </c>
      <c r="CC178" s="45"/>
      <c r="CD178" s="45"/>
      <c r="CE178" s="45"/>
      <c r="CF178" s="45">
        <v>3.4837962962962965E-3</v>
      </c>
      <c r="CG178" s="45">
        <v>3.4837962962962965E-3</v>
      </c>
      <c r="CH178">
        <v>0.14385416666666667</v>
      </c>
      <c r="CI178">
        <v>3.8368055555555558E-2</v>
      </c>
      <c r="CJ178">
        <v>35</v>
      </c>
      <c r="CK178">
        <v>78</v>
      </c>
      <c r="CL178">
        <v>6</v>
      </c>
      <c r="CM178">
        <v>1</v>
      </c>
      <c r="CN178">
        <v>37102</v>
      </c>
      <c r="CO178">
        <v>0.1714</v>
      </c>
      <c r="CW178">
        <v>94</v>
      </c>
    </row>
    <row r="179" spans="75:102" x14ac:dyDescent="0.25">
      <c r="BW179" s="45" t="s">
        <v>638</v>
      </c>
      <c r="BX179" s="45" t="s">
        <v>125</v>
      </c>
      <c r="BY179" s="45" t="s">
        <v>41</v>
      </c>
      <c r="BZ179" s="45">
        <v>46177</v>
      </c>
      <c r="CA179" s="45">
        <v>1</v>
      </c>
      <c r="CB179" s="45">
        <v>1</v>
      </c>
      <c r="CC179" s="45">
        <v>1</v>
      </c>
      <c r="CD179" s="45"/>
      <c r="CE179" s="45"/>
      <c r="CF179" s="45">
        <v>8.518518518518519E-3</v>
      </c>
      <c r="CG179" s="45">
        <v>8.518518518518519E-3</v>
      </c>
      <c r="CH179">
        <v>0.20637731481481481</v>
      </c>
      <c r="CI179">
        <v>0.12762731481481482</v>
      </c>
      <c r="CJ179">
        <v>69</v>
      </c>
      <c r="CK179">
        <v>192</v>
      </c>
      <c r="CL179">
        <v>12</v>
      </c>
      <c r="CM179">
        <v>1.9166666670000001</v>
      </c>
      <c r="CN179">
        <v>26141</v>
      </c>
      <c r="CO179">
        <v>0.1739</v>
      </c>
      <c r="CP179">
        <v>1</v>
      </c>
      <c r="CQ179">
        <v>8.3299999999999999E-2</v>
      </c>
      <c r="CR179">
        <v>2500</v>
      </c>
      <c r="CS179">
        <v>2500</v>
      </c>
      <c r="CW179">
        <v>94</v>
      </c>
    </row>
    <row r="180" spans="75:102" x14ac:dyDescent="0.25">
      <c r="BW180" s="45" t="s">
        <v>638</v>
      </c>
      <c r="BX180" s="45" t="s">
        <v>125</v>
      </c>
      <c r="BY180" s="45" t="s">
        <v>41</v>
      </c>
      <c r="BZ180" s="45">
        <v>46178</v>
      </c>
      <c r="CA180" s="45">
        <v>1</v>
      </c>
      <c r="CB180" s="45">
        <v>1</v>
      </c>
      <c r="CC180" s="45"/>
      <c r="CD180" s="45"/>
      <c r="CE180" s="45"/>
      <c r="CF180" s="45">
        <v>3.6342592592592594E-3</v>
      </c>
      <c r="CG180" s="45">
        <v>3.6342592592592594E-3</v>
      </c>
      <c r="CH180">
        <v>0.13372685185185185</v>
      </c>
      <c r="CI180">
        <v>5.0115740740740738E-2</v>
      </c>
      <c r="CJ180">
        <v>17</v>
      </c>
      <c r="CK180">
        <v>49</v>
      </c>
      <c r="CL180">
        <v>4</v>
      </c>
      <c r="CM180">
        <v>1</v>
      </c>
      <c r="CN180">
        <v>16961</v>
      </c>
      <c r="CO180">
        <v>0.23530000000000001</v>
      </c>
      <c r="CW180">
        <v>94</v>
      </c>
    </row>
    <row r="181" spans="75:102" x14ac:dyDescent="0.25">
      <c r="BW181" s="45" t="s">
        <v>638</v>
      </c>
      <c r="BX181" s="45" t="s">
        <v>125</v>
      </c>
      <c r="BY181" s="45" t="s">
        <v>61</v>
      </c>
      <c r="BZ181" s="45">
        <v>46175</v>
      </c>
      <c r="CA181" s="45">
        <v>1</v>
      </c>
      <c r="CB181" s="45">
        <v>1</v>
      </c>
      <c r="CC181" s="45"/>
      <c r="CD181" s="45"/>
      <c r="CE181" s="45">
        <v>1</v>
      </c>
      <c r="CF181" s="45">
        <v>0</v>
      </c>
      <c r="CG181" s="45">
        <v>0</v>
      </c>
      <c r="CH181">
        <v>0</v>
      </c>
      <c r="CI181">
        <v>0</v>
      </c>
      <c r="CW181">
        <v>78</v>
      </c>
    </row>
    <row r="182" spans="75:102" x14ac:dyDescent="0.25">
      <c r="BW182" s="45" t="s">
        <v>638</v>
      </c>
      <c r="BX182" s="45" t="s">
        <v>125</v>
      </c>
      <c r="BY182" s="45" t="s">
        <v>61</v>
      </c>
      <c r="BZ182" s="45">
        <v>46177</v>
      </c>
      <c r="CA182" s="45">
        <v>1</v>
      </c>
      <c r="CB182" s="45">
        <v>1</v>
      </c>
      <c r="CC182" s="45">
        <v>1</v>
      </c>
      <c r="CD182" s="45"/>
      <c r="CE182" s="45"/>
      <c r="CF182" s="45">
        <v>8.7152777777777784E-3</v>
      </c>
      <c r="CG182" s="45">
        <v>8.7152777777777784E-3</v>
      </c>
      <c r="CH182">
        <v>0.24671296296296297</v>
      </c>
      <c r="CI182">
        <v>8.0763888888888885E-2</v>
      </c>
      <c r="CJ182">
        <v>135</v>
      </c>
      <c r="CK182">
        <v>270</v>
      </c>
      <c r="CL182">
        <v>25</v>
      </c>
      <c r="CM182">
        <v>1.76</v>
      </c>
      <c r="CN182">
        <v>31628</v>
      </c>
      <c r="CO182">
        <v>0.1852</v>
      </c>
      <c r="CW182">
        <v>78</v>
      </c>
    </row>
    <row r="183" spans="75:102" x14ac:dyDescent="0.25">
      <c r="BW183" s="45" t="s">
        <v>638</v>
      </c>
      <c r="BX183" s="45" t="s">
        <v>125</v>
      </c>
      <c r="BY183" s="45" t="s">
        <v>80</v>
      </c>
      <c r="BZ183" s="45">
        <v>46178</v>
      </c>
      <c r="CA183" s="45">
        <v>1</v>
      </c>
      <c r="CB183" s="45">
        <v>1</v>
      </c>
      <c r="CC183" s="45">
        <v>1</v>
      </c>
      <c r="CD183" s="45"/>
      <c r="CE183" s="45"/>
      <c r="CF183" s="45">
        <v>4.178240740740741E-3</v>
      </c>
      <c r="CG183" s="45">
        <v>4.178240740740741E-3</v>
      </c>
      <c r="CH183">
        <v>8.7986111111111112E-2</v>
      </c>
      <c r="CI183">
        <v>0.10043981481481482</v>
      </c>
      <c r="CJ183">
        <v>11</v>
      </c>
      <c r="CK183">
        <v>27</v>
      </c>
      <c r="CL183">
        <v>3</v>
      </c>
      <c r="CM183">
        <v>4</v>
      </c>
      <c r="CN183">
        <v>61083</v>
      </c>
      <c r="CO183">
        <v>0.2727</v>
      </c>
      <c r="CP183">
        <v>1</v>
      </c>
      <c r="CQ183">
        <v>0.33329999999999999</v>
      </c>
      <c r="CR183">
        <v>1500</v>
      </c>
      <c r="CS183">
        <v>1500</v>
      </c>
      <c r="CW183">
        <v>94</v>
      </c>
    </row>
    <row r="184" spans="75:102" x14ac:dyDescent="0.25">
      <c r="BW184" s="45" t="s">
        <v>638</v>
      </c>
      <c r="BX184" s="45" t="s">
        <v>125</v>
      </c>
      <c r="BY184" s="45" t="s">
        <v>495</v>
      </c>
      <c r="BZ184" s="45">
        <v>46174</v>
      </c>
      <c r="CA184" s="45">
        <v>1</v>
      </c>
      <c r="CB184" s="45">
        <v>1</v>
      </c>
      <c r="CC184" s="45">
        <v>1</v>
      </c>
      <c r="CD184" s="45"/>
      <c r="CE184" s="45"/>
      <c r="CF184" s="45">
        <v>1.3726851851851851E-2</v>
      </c>
      <c r="CG184" s="45">
        <v>1.3726851851851851E-2</v>
      </c>
      <c r="CH184">
        <v>0.24335648148148148</v>
      </c>
      <c r="CI184">
        <v>8.7870370370370376E-2</v>
      </c>
      <c r="CJ184">
        <v>107</v>
      </c>
      <c r="CK184">
        <v>210</v>
      </c>
      <c r="CL184">
        <v>27</v>
      </c>
      <c r="CM184">
        <v>1.8148148150000001</v>
      </c>
      <c r="CN184">
        <v>24923</v>
      </c>
      <c r="CO184">
        <v>0.25230000000000002</v>
      </c>
      <c r="CP184">
        <v>5</v>
      </c>
      <c r="CQ184">
        <v>0.1852</v>
      </c>
      <c r="CR184">
        <v>3850</v>
      </c>
      <c r="CS184">
        <v>770</v>
      </c>
      <c r="CT184">
        <v>1000</v>
      </c>
      <c r="CU184">
        <v>0.25969999999999999</v>
      </c>
      <c r="CV184">
        <v>0.19220000000000001</v>
      </c>
      <c r="CW184">
        <v>72</v>
      </c>
      <c r="CX184">
        <v>1000</v>
      </c>
    </row>
    <row r="185" spans="75:102" x14ac:dyDescent="0.25">
      <c r="BW185" s="45" t="s">
        <v>638</v>
      </c>
      <c r="BX185" s="45" t="s">
        <v>125</v>
      </c>
      <c r="BY185" s="45" t="s">
        <v>495</v>
      </c>
      <c r="BZ185" s="45">
        <v>46175</v>
      </c>
      <c r="CA185" s="45">
        <v>1</v>
      </c>
      <c r="CB185" s="45">
        <v>1</v>
      </c>
      <c r="CC185" s="45">
        <v>1</v>
      </c>
      <c r="CD185" s="45"/>
      <c r="CE185" s="45"/>
      <c r="CF185" s="45">
        <v>4.9421296296296297E-3</v>
      </c>
      <c r="CG185" s="45">
        <v>4.9421296296296297E-3</v>
      </c>
      <c r="CH185">
        <v>0.19636574074074073</v>
      </c>
      <c r="CI185">
        <v>0.11891203703703704</v>
      </c>
      <c r="CJ185">
        <v>119</v>
      </c>
      <c r="CK185">
        <v>244</v>
      </c>
      <c r="CL185">
        <v>27</v>
      </c>
      <c r="CM185">
        <v>1.6296296299999999</v>
      </c>
      <c r="CN185">
        <v>24058</v>
      </c>
      <c r="CO185">
        <v>0.22689999999999999</v>
      </c>
      <c r="CP185">
        <v>1</v>
      </c>
      <c r="CQ185">
        <v>3.6999999999999998E-2</v>
      </c>
      <c r="CR185">
        <v>1100</v>
      </c>
      <c r="CS185">
        <v>1100</v>
      </c>
      <c r="CW185">
        <v>94</v>
      </c>
    </row>
    <row r="186" spans="75:102" x14ac:dyDescent="0.25">
      <c r="BW186" s="45" t="s">
        <v>638</v>
      </c>
      <c r="BX186" s="45" t="s">
        <v>125</v>
      </c>
      <c r="BY186" s="45" t="s">
        <v>72</v>
      </c>
      <c r="BZ186" s="45">
        <v>46175</v>
      </c>
      <c r="CA186" s="45">
        <v>1</v>
      </c>
      <c r="CB186" s="45">
        <v>1</v>
      </c>
      <c r="CC186" s="45">
        <v>1</v>
      </c>
      <c r="CD186" s="45"/>
      <c r="CE186" s="45"/>
      <c r="CF186" s="45">
        <v>4.7106481481481478E-3</v>
      </c>
      <c r="CG186" s="45">
        <v>4.7106481481481478E-3</v>
      </c>
      <c r="CH186">
        <v>0.19443287037037038</v>
      </c>
      <c r="CI186">
        <v>0.12207175925925925</v>
      </c>
      <c r="CJ186">
        <v>173</v>
      </c>
      <c r="CK186">
        <v>353</v>
      </c>
      <c r="CL186">
        <v>44</v>
      </c>
      <c r="CM186">
        <v>1.7272727269999999</v>
      </c>
      <c r="CN186">
        <v>30735</v>
      </c>
      <c r="CO186">
        <v>0.25430000000000003</v>
      </c>
      <c r="CW186">
        <v>78</v>
      </c>
    </row>
    <row r="187" spans="75:102" x14ac:dyDescent="0.25">
      <c r="BW187" s="45" t="s">
        <v>638</v>
      </c>
      <c r="BX187" s="45" t="s">
        <v>125</v>
      </c>
      <c r="BY187" s="45" t="s">
        <v>12</v>
      </c>
      <c r="BZ187" s="45">
        <v>46176</v>
      </c>
      <c r="CA187" s="45">
        <v>1</v>
      </c>
      <c r="CB187" s="45">
        <v>1</v>
      </c>
      <c r="CC187" s="45"/>
      <c r="CD187" s="45"/>
      <c r="CE187" s="45"/>
      <c r="CF187" s="45">
        <v>6.8287037037037036E-4</v>
      </c>
      <c r="CG187" s="45">
        <v>6.8287037037037036E-4</v>
      </c>
      <c r="CH187">
        <v>0.17096064814814815</v>
      </c>
      <c r="CI187">
        <v>0.11684027777777778</v>
      </c>
      <c r="CJ187">
        <v>69</v>
      </c>
      <c r="CK187">
        <v>161</v>
      </c>
      <c r="CL187">
        <v>13</v>
      </c>
      <c r="CM187">
        <v>1.769230769</v>
      </c>
      <c r="CN187">
        <v>25685</v>
      </c>
      <c r="CO187">
        <v>0.18840000000000001</v>
      </c>
      <c r="CW187">
        <v>60</v>
      </c>
    </row>
    <row r="188" spans="75:102" x14ac:dyDescent="0.25">
      <c r="BW188" s="45" t="s">
        <v>638</v>
      </c>
      <c r="BX188" s="45" t="s">
        <v>125</v>
      </c>
      <c r="BY188" s="45" t="s">
        <v>26</v>
      </c>
      <c r="BZ188" s="45">
        <v>46176</v>
      </c>
      <c r="CA188" s="45">
        <v>1</v>
      </c>
      <c r="CB188" s="45">
        <v>1</v>
      </c>
      <c r="CC188" s="45">
        <v>1</v>
      </c>
      <c r="CD188" s="45"/>
      <c r="CE188" s="45"/>
      <c r="CF188" s="45">
        <v>0.14399305555555555</v>
      </c>
      <c r="CG188" s="45">
        <v>0.14399305555555555</v>
      </c>
      <c r="CH188">
        <v>0.1879861111111111</v>
      </c>
      <c r="CI188">
        <v>8.4247685185185189E-2</v>
      </c>
      <c r="CJ188">
        <v>147</v>
      </c>
      <c r="CK188">
        <v>332</v>
      </c>
      <c r="CL188">
        <v>16</v>
      </c>
      <c r="CM188">
        <v>1.6875</v>
      </c>
      <c r="CN188">
        <v>29161</v>
      </c>
      <c r="CO188">
        <v>0.10879999999999999</v>
      </c>
      <c r="CP188">
        <v>1</v>
      </c>
      <c r="CQ188">
        <v>6.25E-2</v>
      </c>
      <c r="CR188">
        <v>3700</v>
      </c>
      <c r="CS188">
        <v>3700</v>
      </c>
      <c r="CT188">
        <v>3700</v>
      </c>
      <c r="CU188">
        <v>1</v>
      </c>
      <c r="CV188">
        <v>0.1018</v>
      </c>
      <c r="CW188">
        <v>86</v>
      </c>
      <c r="CX188">
        <v>3700</v>
      </c>
    </row>
    <row r="189" spans="75:102" x14ac:dyDescent="0.25">
      <c r="BW189" s="45" t="s">
        <v>638</v>
      </c>
      <c r="BX189" s="45" t="s">
        <v>2</v>
      </c>
      <c r="BY189" s="45" t="s">
        <v>15</v>
      </c>
      <c r="BZ189" s="45">
        <v>46174</v>
      </c>
      <c r="CA189" s="45">
        <v>1</v>
      </c>
      <c r="CB189" s="45">
        <v>1</v>
      </c>
      <c r="CC189" s="45">
        <v>1</v>
      </c>
      <c r="CD189" s="45"/>
      <c r="CE189" s="45"/>
      <c r="CF189" s="45">
        <v>1.0069444444444445E-2</v>
      </c>
      <c r="CG189" s="45">
        <v>1.0069444444444445E-2</v>
      </c>
      <c r="CH189">
        <v>0.22826388888888888</v>
      </c>
      <c r="CI189">
        <v>7.8912037037037031E-2</v>
      </c>
      <c r="CJ189">
        <v>66</v>
      </c>
      <c r="CK189">
        <v>92</v>
      </c>
      <c r="CL189">
        <v>22</v>
      </c>
      <c r="CM189">
        <v>1.818181818</v>
      </c>
      <c r="CN189">
        <v>38376</v>
      </c>
      <c r="CO189">
        <v>0.33329999999999999</v>
      </c>
      <c r="CP189">
        <v>4</v>
      </c>
      <c r="CQ189">
        <v>0.18179999999999999</v>
      </c>
      <c r="CR189">
        <v>3176</v>
      </c>
      <c r="CS189">
        <v>794</v>
      </c>
      <c r="CT189">
        <v>2100</v>
      </c>
      <c r="CU189">
        <v>0.66120000000000001</v>
      </c>
      <c r="CW189">
        <v>68</v>
      </c>
      <c r="CX189">
        <v>2100</v>
      </c>
    </row>
    <row r="190" spans="75:102" x14ac:dyDescent="0.25">
      <c r="BW190" s="45" t="s">
        <v>638</v>
      </c>
      <c r="BX190" s="45" t="s">
        <v>2</v>
      </c>
      <c r="BY190" s="45" t="s">
        <v>81</v>
      </c>
      <c r="BZ190" s="45">
        <v>46174</v>
      </c>
      <c r="CA190" s="45">
        <v>1</v>
      </c>
      <c r="CB190" s="45">
        <v>1</v>
      </c>
      <c r="CC190" s="45"/>
      <c r="CD190" s="45"/>
      <c r="CE190" s="45">
        <v>1</v>
      </c>
      <c r="CF190" s="45">
        <v>0</v>
      </c>
      <c r="CG190" s="45">
        <v>0</v>
      </c>
      <c r="CH190">
        <v>0</v>
      </c>
      <c r="CI190">
        <v>0</v>
      </c>
      <c r="CW190">
        <v>42</v>
      </c>
    </row>
    <row r="191" spans="75:102" x14ac:dyDescent="0.25">
      <c r="BW191" s="45" t="s">
        <v>638</v>
      </c>
      <c r="BX191" s="45" t="s">
        <v>2</v>
      </c>
      <c r="BY191" s="45" t="s">
        <v>81</v>
      </c>
      <c r="BZ191" s="45">
        <v>46175</v>
      </c>
      <c r="CA191" s="45">
        <v>1</v>
      </c>
      <c r="CB191" s="45">
        <v>1</v>
      </c>
      <c r="CC191" s="45"/>
      <c r="CD191" s="45"/>
      <c r="CE191" s="45">
        <v>1</v>
      </c>
      <c r="CF191" s="45">
        <v>0</v>
      </c>
      <c r="CG191" s="45">
        <v>0</v>
      </c>
      <c r="CH191">
        <v>0</v>
      </c>
      <c r="CI191">
        <v>0</v>
      </c>
      <c r="CW191">
        <v>36</v>
      </c>
    </row>
    <row r="192" spans="75:102" x14ac:dyDescent="0.25">
      <c r="BW192" s="45" t="s">
        <v>638</v>
      </c>
      <c r="BX192" s="45" t="s">
        <v>2</v>
      </c>
      <c r="BY192" s="45" t="s">
        <v>81</v>
      </c>
      <c r="BZ192" s="45">
        <v>46176</v>
      </c>
      <c r="CA192" s="45">
        <v>1</v>
      </c>
      <c r="CB192" s="45">
        <v>1</v>
      </c>
      <c r="CC192" s="45"/>
      <c r="CD192" s="45"/>
      <c r="CE192" s="45">
        <v>1</v>
      </c>
      <c r="CF192" s="45">
        <v>0</v>
      </c>
      <c r="CG192" s="45">
        <v>0</v>
      </c>
      <c r="CH192">
        <v>0</v>
      </c>
      <c r="CI192">
        <v>0</v>
      </c>
      <c r="CW192">
        <v>60</v>
      </c>
    </row>
    <row r="193" spans="75:102" x14ac:dyDescent="0.25">
      <c r="BW193" s="45" t="s">
        <v>638</v>
      </c>
      <c r="BX193" s="45" t="s">
        <v>2</v>
      </c>
      <c r="BY193" s="45" t="s">
        <v>81</v>
      </c>
      <c r="BZ193" s="45">
        <v>46177</v>
      </c>
      <c r="CA193" s="45">
        <v>1</v>
      </c>
      <c r="CB193" s="45">
        <v>1</v>
      </c>
      <c r="CC193" s="45"/>
      <c r="CD193" s="45"/>
      <c r="CE193" s="45">
        <v>1</v>
      </c>
      <c r="CF193" s="45">
        <v>0</v>
      </c>
      <c r="CG193" s="45">
        <v>0</v>
      </c>
      <c r="CH193">
        <v>0</v>
      </c>
      <c r="CI193">
        <v>0</v>
      </c>
      <c r="CW193">
        <v>86</v>
      </c>
    </row>
    <row r="194" spans="75:102" x14ac:dyDescent="0.25">
      <c r="BW194" s="45" t="s">
        <v>638</v>
      </c>
      <c r="BX194" s="45" t="s">
        <v>2</v>
      </c>
      <c r="BY194" s="45" t="s">
        <v>81</v>
      </c>
      <c r="BZ194" s="45">
        <v>46178</v>
      </c>
      <c r="CA194" s="45">
        <v>1</v>
      </c>
      <c r="CB194" s="45">
        <v>1</v>
      </c>
      <c r="CC194" s="45"/>
      <c r="CD194" s="45"/>
      <c r="CE194" s="45">
        <v>1</v>
      </c>
      <c r="CF194" s="45">
        <v>0</v>
      </c>
      <c r="CG194" s="45">
        <v>0</v>
      </c>
      <c r="CH194">
        <v>0</v>
      </c>
      <c r="CI194">
        <v>0</v>
      </c>
      <c r="CW194">
        <v>86</v>
      </c>
    </row>
    <row r="195" spans="75:102" x14ac:dyDescent="0.25">
      <c r="BW195" s="45" t="s">
        <v>638</v>
      </c>
      <c r="BX195" s="45" t="s">
        <v>2</v>
      </c>
      <c r="BY195" s="45" t="s">
        <v>24</v>
      </c>
      <c r="BZ195" s="45">
        <v>46174</v>
      </c>
      <c r="CA195" s="45">
        <v>1</v>
      </c>
      <c r="CB195" s="45">
        <v>1</v>
      </c>
      <c r="CC195" s="45">
        <v>1</v>
      </c>
      <c r="CD195" s="45"/>
      <c r="CE195" s="45"/>
      <c r="CF195" s="45">
        <v>6.9791666666666665E-3</v>
      </c>
      <c r="CG195" s="45">
        <v>6.9791666666666665E-3</v>
      </c>
      <c r="CH195">
        <v>0.23766203703703703</v>
      </c>
      <c r="CI195">
        <v>7.0219907407407411E-2</v>
      </c>
      <c r="CJ195">
        <v>81</v>
      </c>
      <c r="CK195">
        <v>136</v>
      </c>
      <c r="CL195">
        <v>43</v>
      </c>
      <c r="CM195">
        <v>1.6976744189999999</v>
      </c>
      <c r="CN195">
        <v>33579</v>
      </c>
      <c r="CO195">
        <v>0.53090000000000004</v>
      </c>
      <c r="CP195">
        <v>11</v>
      </c>
      <c r="CQ195">
        <v>0.25580000000000003</v>
      </c>
      <c r="CR195">
        <v>8435</v>
      </c>
      <c r="CS195">
        <v>767</v>
      </c>
      <c r="CT195">
        <v>350</v>
      </c>
      <c r="CU195">
        <v>4.1500000000000002E-2</v>
      </c>
      <c r="CW195">
        <v>68</v>
      </c>
      <c r="CX195">
        <v>350</v>
      </c>
    </row>
    <row r="196" spans="75:102" x14ac:dyDescent="0.25">
      <c r="BW196" s="45" t="s">
        <v>638</v>
      </c>
      <c r="BX196" s="45" t="s">
        <v>2</v>
      </c>
      <c r="BY196" s="45" t="s">
        <v>24</v>
      </c>
      <c r="BZ196" s="45">
        <v>46176</v>
      </c>
      <c r="CA196" s="45">
        <v>1</v>
      </c>
      <c r="CB196" s="45">
        <v>1</v>
      </c>
      <c r="CC196" s="45">
        <v>1</v>
      </c>
      <c r="CD196" s="45"/>
      <c r="CE196" s="45"/>
      <c r="CF196" s="45">
        <v>4.5601851851851853E-3</v>
      </c>
      <c r="CG196" s="45">
        <v>4.5601851851851853E-3</v>
      </c>
      <c r="CH196">
        <v>0.24469907407407407</v>
      </c>
      <c r="CI196">
        <v>0.15143518518518517</v>
      </c>
      <c r="CJ196">
        <v>63</v>
      </c>
      <c r="CK196">
        <v>156</v>
      </c>
      <c r="CL196">
        <v>30</v>
      </c>
      <c r="CM196">
        <v>1.933333333</v>
      </c>
      <c r="CN196">
        <v>34304</v>
      </c>
      <c r="CO196">
        <v>0.47620000000000001</v>
      </c>
      <c r="CP196">
        <v>1</v>
      </c>
      <c r="CQ196">
        <v>3.3300000000000003E-2</v>
      </c>
      <c r="CR196">
        <v>300</v>
      </c>
      <c r="CS196">
        <v>300</v>
      </c>
      <c r="CW196">
        <v>72</v>
      </c>
    </row>
    <row r="197" spans="75:102" x14ac:dyDescent="0.25">
      <c r="BW197" s="45" t="s">
        <v>638</v>
      </c>
      <c r="BX197" s="45" t="s">
        <v>2</v>
      </c>
      <c r="BY197" s="45" t="s">
        <v>24</v>
      </c>
      <c r="BZ197" s="45">
        <v>46177</v>
      </c>
      <c r="CA197" s="45">
        <v>1</v>
      </c>
      <c r="CB197" s="45">
        <v>1</v>
      </c>
      <c r="CC197" s="45">
        <v>1</v>
      </c>
      <c r="CD197" s="45"/>
      <c r="CE197" s="45"/>
      <c r="CF197" s="45">
        <v>8.1828703703703699E-3</v>
      </c>
      <c r="CG197" s="45">
        <v>8.1828703703703699E-3</v>
      </c>
      <c r="CH197">
        <v>0.21612268518518518</v>
      </c>
      <c r="CI197">
        <v>0.10864583333333333</v>
      </c>
      <c r="CJ197">
        <v>48</v>
      </c>
      <c r="CK197">
        <v>110</v>
      </c>
      <c r="CL197">
        <v>12</v>
      </c>
      <c r="CM197">
        <v>1.9166666670000001</v>
      </c>
      <c r="CN197">
        <v>26831</v>
      </c>
      <c r="CO197">
        <v>0.25</v>
      </c>
      <c r="CP197">
        <v>1</v>
      </c>
      <c r="CQ197">
        <v>8.3299999999999999E-2</v>
      </c>
      <c r="CR197">
        <v>348</v>
      </c>
      <c r="CS197">
        <v>348</v>
      </c>
      <c r="CW197">
        <v>86</v>
      </c>
    </row>
    <row r="198" spans="75:102" x14ac:dyDescent="0.25">
      <c r="BW198" s="45" t="s">
        <v>638</v>
      </c>
      <c r="BX198" s="45" t="s">
        <v>2</v>
      </c>
      <c r="BY198" s="45" t="s">
        <v>24</v>
      </c>
      <c r="BZ198" s="45">
        <v>46178</v>
      </c>
      <c r="CA198" s="45">
        <v>1</v>
      </c>
      <c r="CB198" s="45">
        <v>1</v>
      </c>
      <c r="CC198" s="45">
        <v>1</v>
      </c>
      <c r="CD198" s="45"/>
      <c r="CE198" s="45"/>
      <c r="CF198" s="45">
        <v>1.0034722222222223E-2</v>
      </c>
      <c r="CG198" s="45">
        <v>1.0034722222222223E-2</v>
      </c>
      <c r="CH198">
        <v>0.12842592592592592</v>
      </c>
      <c r="CI198">
        <v>5.4027777777777779E-2</v>
      </c>
      <c r="CJ198">
        <v>18</v>
      </c>
      <c r="CK198">
        <v>44</v>
      </c>
      <c r="CL198">
        <v>2</v>
      </c>
      <c r="CM198">
        <v>1</v>
      </c>
      <c r="CN198">
        <v>45886</v>
      </c>
      <c r="CO198">
        <v>0.1111</v>
      </c>
      <c r="CW198">
        <v>86</v>
      </c>
    </row>
    <row r="199" spans="75:102" x14ac:dyDescent="0.25">
      <c r="BW199" s="45" t="s">
        <v>638</v>
      </c>
      <c r="BX199" s="45" t="s">
        <v>2</v>
      </c>
      <c r="BY199" s="45" t="s">
        <v>13</v>
      </c>
      <c r="BZ199" s="45">
        <v>46175</v>
      </c>
      <c r="CA199" s="45">
        <v>1</v>
      </c>
      <c r="CB199" s="45">
        <v>1</v>
      </c>
      <c r="CC199" s="45">
        <v>1</v>
      </c>
      <c r="CD199" s="45"/>
      <c r="CE199" s="45"/>
      <c r="CF199" s="45">
        <v>1.2905092592592593E-2</v>
      </c>
      <c r="CG199" s="45">
        <v>1.2905092592592593E-2</v>
      </c>
      <c r="CH199">
        <v>0.15277777777777779</v>
      </c>
      <c r="CI199">
        <v>0.12953703703703703</v>
      </c>
      <c r="CJ199">
        <v>90</v>
      </c>
      <c r="CK199">
        <v>179</v>
      </c>
      <c r="CL199">
        <v>22</v>
      </c>
      <c r="CM199">
        <v>1.9090909089999999</v>
      </c>
      <c r="CN199">
        <v>30456</v>
      </c>
      <c r="CO199">
        <v>0.24440000000000001</v>
      </c>
      <c r="CP199">
        <v>5</v>
      </c>
      <c r="CQ199">
        <v>0.2273</v>
      </c>
      <c r="CR199">
        <v>8474</v>
      </c>
      <c r="CS199">
        <v>1695</v>
      </c>
      <c r="CT199">
        <v>7000</v>
      </c>
      <c r="CU199">
        <v>0.82609999999999995</v>
      </c>
      <c r="CV199">
        <v>0.13270000000000001</v>
      </c>
      <c r="CW199">
        <v>78</v>
      </c>
      <c r="CX199">
        <v>7000</v>
      </c>
    </row>
    <row r="200" spans="75:102" x14ac:dyDescent="0.25">
      <c r="BW200" s="45" t="s">
        <v>638</v>
      </c>
      <c r="BX200" s="45" t="s">
        <v>2</v>
      </c>
      <c r="BY200" s="45" t="s">
        <v>13</v>
      </c>
      <c r="BZ200" s="45">
        <v>46176</v>
      </c>
      <c r="CA200" s="45">
        <v>1</v>
      </c>
      <c r="CB200" s="45">
        <v>1</v>
      </c>
      <c r="CC200" s="45">
        <v>1</v>
      </c>
      <c r="CD200" s="45"/>
      <c r="CE200" s="45"/>
      <c r="CF200" s="45">
        <v>0.16136574074074075</v>
      </c>
      <c r="CG200" s="45">
        <v>0.16136574074074075</v>
      </c>
      <c r="CH200">
        <v>0.18663194444444445</v>
      </c>
      <c r="CI200">
        <v>8.4317129629629631E-2</v>
      </c>
      <c r="CJ200">
        <v>67</v>
      </c>
      <c r="CK200">
        <v>141</v>
      </c>
      <c r="CL200">
        <v>16</v>
      </c>
      <c r="CM200">
        <v>1.875</v>
      </c>
      <c r="CN200">
        <v>29625</v>
      </c>
      <c r="CO200">
        <v>0.23880000000000001</v>
      </c>
      <c r="CW200">
        <v>60</v>
      </c>
    </row>
    <row r="201" spans="75:102" x14ac:dyDescent="0.25">
      <c r="BW201" s="45" t="s">
        <v>638</v>
      </c>
      <c r="BX201" s="45" t="s">
        <v>2</v>
      </c>
      <c r="BY201" s="45" t="s">
        <v>13</v>
      </c>
      <c r="BZ201" s="45">
        <v>46178</v>
      </c>
      <c r="CA201" s="45">
        <v>1</v>
      </c>
      <c r="CB201" s="45">
        <v>1</v>
      </c>
      <c r="CC201" s="45">
        <v>1</v>
      </c>
      <c r="CD201" s="45"/>
      <c r="CE201" s="45"/>
      <c r="CF201" s="45">
        <v>1.0625000000000001E-2</v>
      </c>
      <c r="CG201" s="45">
        <v>1.0625000000000001E-2</v>
      </c>
      <c r="CH201">
        <v>0.1436574074074074</v>
      </c>
      <c r="CI201">
        <v>4.809027777777778E-2</v>
      </c>
      <c r="CJ201">
        <v>37</v>
      </c>
      <c r="CK201">
        <v>61</v>
      </c>
      <c r="CL201">
        <v>3</v>
      </c>
      <c r="CM201">
        <v>1</v>
      </c>
      <c r="CN201">
        <v>33422</v>
      </c>
      <c r="CO201">
        <v>8.1100000000000005E-2</v>
      </c>
      <c r="CW201">
        <v>86</v>
      </c>
    </row>
    <row r="202" spans="75:102" x14ac:dyDescent="0.25">
      <c r="BW202" s="45" t="s">
        <v>638</v>
      </c>
      <c r="BX202" s="45" t="s">
        <v>2</v>
      </c>
      <c r="BY202" s="45" t="s">
        <v>25</v>
      </c>
      <c r="BZ202" s="45">
        <v>46174</v>
      </c>
      <c r="CA202" s="45">
        <v>1</v>
      </c>
      <c r="CB202" s="45">
        <v>1</v>
      </c>
      <c r="CC202" s="45"/>
      <c r="CD202" s="45"/>
      <c r="CE202" s="45"/>
      <c r="CF202" s="45">
        <v>3.5069444444444445E-3</v>
      </c>
      <c r="CG202" s="45">
        <v>3.5069444444444445E-3</v>
      </c>
      <c r="CH202">
        <v>0.20165509259259259</v>
      </c>
      <c r="CI202">
        <v>0.11805555555555555</v>
      </c>
      <c r="CJ202">
        <v>63</v>
      </c>
      <c r="CK202">
        <v>111</v>
      </c>
      <c r="CL202">
        <v>34</v>
      </c>
      <c r="CM202">
        <v>1.8235294120000001</v>
      </c>
      <c r="CN202">
        <v>33542</v>
      </c>
      <c r="CO202">
        <v>0.53969999999999996</v>
      </c>
      <c r="CP202">
        <v>7</v>
      </c>
      <c r="CQ202">
        <v>0.2059</v>
      </c>
      <c r="CR202">
        <v>8304</v>
      </c>
      <c r="CS202">
        <v>1186</v>
      </c>
      <c r="CW202">
        <v>60</v>
      </c>
    </row>
    <row r="203" spans="75:102" x14ac:dyDescent="0.25">
      <c r="BW203" s="45" t="s">
        <v>638</v>
      </c>
      <c r="BX203" s="45" t="s">
        <v>2</v>
      </c>
      <c r="BY203" s="45" t="s">
        <v>25</v>
      </c>
      <c r="BZ203" s="45">
        <v>46177</v>
      </c>
      <c r="CA203" s="45">
        <v>1</v>
      </c>
      <c r="CB203" s="45">
        <v>1</v>
      </c>
      <c r="CC203" s="45">
        <v>1</v>
      </c>
      <c r="CD203" s="45"/>
      <c r="CE203" s="45"/>
      <c r="CF203" s="45">
        <v>8.4722222222222227E-2</v>
      </c>
      <c r="CG203" s="45">
        <v>8.4722222222222227E-2</v>
      </c>
      <c r="CH203">
        <v>0.14059027777777777</v>
      </c>
      <c r="CI203">
        <v>0.1109837962962963</v>
      </c>
      <c r="CJ203">
        <v>64</v>
      </c>
      <c r="CK203">
        <v>97</v>
      </c>
      <c r="CL203">
        <v>14</v>
      </c>
      <c r="CM203">
        <v>1.5</v>
      </c>
      <c r="CN203">
        <v>36295</v>
      </c>
      <c r="CO203">
        <v>0.21879999999999999</v>
      </c>
      <c r="CW203">
        <v>86</v>
      </c>
    </row>
    <row r="204" spans="75:102" x14ac:dyDescent="0.25">
      <c r="BW204" s="45" t="s">
        <v>638</v>
      </c>
      <c r="BX204" s="45" t="s">
        <v>2</v>
      </c>
      <c r="BY204" s="45" t="s">
        <v>25</v>
      </c>
      <c r="BZ204" s="45">
        <v>46178</v>
      </c>
      <c r="CA204" s="45">
        <v>1</v>
      </c>
      <c r="CB204" s="45">
        <v>1</v>
      </c>
      <c r="CC204" s="45">
        <v>1</v>
      </c>
      <c r="CD204" s="45"/>
      <c r="CE204" s="45"/>
      <c r="CF204" s="45">
        <v>2.613425925925926E-2</v>
      </c>
      <c r="CG204" s="45">
        <v>2.613425925925926E-2</v>
      </c>
      <c r="CH204">
        <v>0.12622685185185184</v>
      </c>
      <c r="CI204">
        <v>4.2673611111111114E-2</v>
      </c>
      <c r="CJ204">
        <v>6</v>
      </c>
      <c r="CK204">
        <v>10</v>
      </c>
      <c r="CL204">
        <v>4</v>
      </c>
      <c r="CM204">
        <v>1</v>
      </c>
      <c r="CN204">
        <v>26010</v>
      </c>
      <c r="CO204">
        <v>0.66669999999999996</v>
      </c>
      <c r="CW204">
        <v>86</v>
      </c>
    </row>
    <row r="205" spans="75:102" x14ac:dyDescent="0.25">
      <c r="BW205" s="45" t="s">
        <v>638</v>
      </c>
      <c r="BX205" s="45" t="s">
        <v>2</v>
      </c>
      <c r="BY205" s="45" t="s">
        <v>76</v>
      </c>
      <c r="BZ205" s="45">
        <v>46174</v>
      </c>
      <c r="CA205" s="45">
        <v>1</v>
      </c>
      <c r="CB205" s="45">
        <v>1</v>
      </c>
      <c r="CC205" s="45">
        <v>1</v>
      </c>
      <c r="CD205" s="45"/>
      <c r="CE205" s="45"/>
      <c r="CF205" s="45">
        <v>2.7476851851851853E-2</v>
      </c>
      <c r="CG205" s="45">
        <v>2.7476851851851853E-2</v>
      </c>
      <c r="CH205">
        <v>0.21766203703703704</v>
      </c>
      <c r="CI205">
        <v>3.7418981481481484E-2</v>
      </c>
      <c r="CJ205">
        <v>65</v>
      </c>
      <c r="CK205">
        <v>99</v>
      </c>
      <c r="CL205">
        <v>34</v>
      </c>
      <c r="CM205">
        <v>1.794117647</v>
      </c>
      <c r="CN205">
        <v>33139</v>
      </c>
      <c r="CO205">
        <v>0.52310000000000001</v>
      </c>
      <c r="CP205">
        <v>4</v>
      </c>
      <c r="CQ205">
        <v>0.1176</v>
      </c>
      <c r="CR205">
        <v>4646</v>
      </c>
      <c r="CS205">
        <v>1162</v>
      </c>
      <c r="CW205">
        <v>54</v>
      </c>
    </row>
    <row r="206" spans="75:102" x14ac:dyDescent="0.25">
      <c r="BW206" s="45" t="s">
        <v>638</v>
      </c>
      <c r="BX206" s="45" t="s">
        <v>2</v>
      </c>
      <c r="BY206" s="45" t="s">
        <v>76</v>
      </c>
      <c r="BZ206" s="45">
        <v>46175</v>
      </c>
      <c r="CA206" s="45">
        <v>1</v>
      </c>
      <c r="CB206" s="45">
        <v>1</v>
      </c>
      <c r="CC206" s="45">
        <v>1</v>
      </c>
      <c r="CD206" s="45"/>
      <c r="CE206" s="45"/>
      <c r="CF206" s="45">
        <v>9.2592592592592587E-3</v>
      </c>
      <c r="CG206" s="45">
        <v>9.2592592592592587E-3</v>
      </c>
      <c r="CH206">
        <v>0.15736111111111112</v>
      </c>
      <c r="CI206">
        <v>0.1187962962962963</v>
      </c>
      <c r="CJ206">
        <v>71</v>
      </c>
      <c r="CK206">
        <v>106</v>
      </c>
      <c r="CL206">
        <v>24</v>
      </c>
      <c r="CM206">
        <v>1.8333333329999999</v>
      </c>
      <c r="CN206">
        <v>31384</v>
      </c>
      <c r="CO206">
        <v>0.33800000000000002</v>
      </c>
      <c r="CP206">
        <v>2</v>
      </c>
      <c r="CQ206">
        <v>8.3299999999999999E-2</v>
      </c>
      <c r="CR206">
        <v>2618</v>
      </c>
      <c r="CS206">
        <v>1309</v>
      </c>
      <c r="CT206">
        <v>1034</v>
      </c>
      <c r="CU206">
        <v>0.39500000000000002</v>
      </c>
      <c r="CW206">
        <v>60</v>
      </c>
      <c r="CX206">
        <v>1034</v>
      </c>
    </row>
    <row r="207" spans="75:102" x14ac:dyDescent="0.25">
      <c r="BW207" s="45" t="s">
        <v>638</v>
      </c>
      <c r="BX207" s="45" t="s">
        <v>2</v>
      </c>
      <c r="BY207" s="45" t="s">
        <v>76</v>
      </c>
      <c r="BZ207" s="45">
        <v>46176</v>
      </c>
      <c r="CA207" s="45">
        <v>1</v>
      </c>
      <c r="CB207" s="45">
        <v>1</v>
      </c>
      <c r="CC207" s="45">
        <v>1</v>
      </c>
      <c r="CD207" s="45"/>
      <c r="CE207" s="45"/>
      <c r="CF207" s="45">
        <v>1.1817129629629629E-2</v>
      </c>
      <c r="CG207" s="45">
        <v>1.1817129629629629E-2</v>
      </c>
      <c r="CH207">
        <v>0.27979166666666666</v>
      </c>
      <c r="CI207">
        <v>8.7974537037037032E-2</v>
      </c>
      <c r="CJ207">
        <v>136</v>
      </c>
      <c r="CK207">
        <v>183</v>
      </c>
      <c r="CL207">
        <v>30</v>
      </c>
      <c r="CM207">
        <v>1.7</v>
      </c>
      <c r="CN207">
        <v>39018</v>
      </c>
      <c r="CO207">
        <v>0.22059999999999999</v>
      </c>
      <c r="CP207">
        <v>1</v>
      </c>
      <c r="CQ207">
        <v>3.3300000000000003E-2</v>
      </c>
      <c r="CR207">
        <v>483</v>
      </c>
      <c r="CS207">
        <v>483</v>
      </c>
      <c r="CW207">
        <v>76</v>
      </c>
    </row>
    <row r="208" spans="75:102" x14ac:dyDescent="0.25">
      <c r="BW208" s="45" t="s">
        <v>638</v>
      </c>
      <c r="BX208" s="45" t="s">
        <v>6</v>
      </c>
      <c r="BY208" s="45" t="s">
        <v>105</v>
      </c>
      <c r="BZ208" s="45">
        <v>46176</v>
      </c>
      <c r="CA208" s="45">
        <v>1</v>
      </c>
      <c r="CB208" s="45">
        <v>1</v>
      </c>
      <c r="CC208" s="45">
        <v>1</v>
      </c>
      <c r="CD208" s="45"/>
      <c r="CE208" s="45"/>
      <c r="CF208" s="45">
        <v>1.6516203703703703E-2</v>
      </c>
      <c r="CG208" s="45">
        <v>1.6516203703703703E-2</v>
      </c>
      <c r="CH208">
        <v>0.25628472222222221</v>
      </c>
      <c r="CI208">
        <v>9.0509259259259262E-2</v>
      </c>
      <c r="CJ208">
        <v>105</v>
      </c>
      <c r="CK208">
        <v>186</v>
      </c>
      <c r="CL208">
        <v>15</v>
      </c>
      <c r="CM208">
        <v>2.1333333329999999</v>
      </c>
      <c r="CN208">
        <v>10812</v>
      </c>
      <c r="CO208">
        <v>0.1429</v>
      </c>
      <c r="CP208">
        <v>1</v>
      </c>
      <c r="CQ208">
        <v>6.6699999999999995E-2</v>
      </c>
      <c r="CR208">
        <v>3500</v>
      </c>
      <c r="CS208">
        <v>3500</v>
      </c>
      <c r="CW208">
        <v>76</v>
      </c>
    </row>
    <row r="209" spans="75:102" x14ac:dyDescent="0.25">
      <c r="BW209" s="45" t="s">
        <v>638</v>
      </c>
      <c r="BX209" s="45" t="s">
        <v>6</v>
      </c>
      <c r="BY209" s="45" t="s">
        <v>105</v>
      </c>
      <c r="BZ209" s="45">
        <v>46178</v>
      </c>
      <c r="CA209" s="45">
        <v>1</v>
      </c>
      <c r="CB209" s="45">
        <v>1</v>
      </c>
      <c r="CC209" s="45"/>
      <c r="CD209" s="45"/>
      <c r="CE209" s="45"/>
      <c r="CF209" s="45">
        <v>3.5300925925925925E-3</v>
      </c>
      <c r="CG209" s="45">
        <v>3.5300925925925925E-3</v>
      </c>
      <c r="CH209">
        <v>0.10413194444444444</v>
      </c>
      <c r="CI209">
        <v>7.3749999999999996E-2</v>
      </c>
      <c r="CJ209">
        <v>14</v>
      </c>
      <c r="CK209">
        <v>34</v>
      </c>
      <c r="CL209">
        <v>5</v>
      </c>
      <c r="CM209">
        <v>1.2</v>
      </c>
      <c r="CN209">
        <v>77710</v>
      </c>
      <c r="CO209">
        <v>0.35709999999999997</v>
      </c>
      <c r="CW209">
        <v>92</v>
      </c>
    </row>
    <row r="210" spans="75:102" x14ac:dyDescent="0.25">
      <c r="BW210" s="45" t="s">
        <v>638</v>
      </c>
      <c r="BX210" s="45" t="s">
        <v>6</v>
      </c>
      <c r="BY210" s="45" t="s">
        <v>38</v>
      </c>
      <c r="BZ210" s="45">
        <v>46174</v>
      </c>
      <c r="CA210" s="45">
        <v>1</v>
      </c>
      <c r="CB210" s="45">
        <v>1</v>
      </c>
      <c r="CC210" s="45"/>
      <c r="CD210" s="45"/>
      <c r="CE210" s="45"/>
      <c r="CF210" s="45">
        <v>8.2175925925925927E-4</v>
      </c>
      <c r="CG210" s="45">
        <v>8.2175925925925927E-4</v>
      </c>
      <c r="CH210">
        <v>0.19222222222222221</v>
      </c>
      <c r="CI210">
        <v>0.11018518518518519</v>
      </c>
      <c r="CJ210">
        <v>92</v>
      </c>
      <c r="CK210">
        <v>127</v>
      </c>
      <c r="CL210">
        <v>31</v>
      </c>
      <c r="CM210">
        <v>1.548387097</v>
      </c>
      <c r="CN210">
        <v>15328</v>
      </c>
      <c r="CO210">
        <v>0.33700000000000002</v>
      </c>
      <c r="CP210">
        <v>8</v>
      </c>
      <c r="CQ210">
        <v>0.2581</v>
      </c>
      <c r="CR210">
        <v>4160</v>
      </c>
      <c r="CS210">
        <v>520</v>
      </c>
      <c r="CW210">
        <v>52</v>
      </c>
    </row>
    <row r="211" spans="75:102" x14ac:dyDescent="0.25">
      <c r="BW211" s="45" t="s">
        <v>638</v>
      </c>
      <c r="BX211" s="45" t="s">
        <v>7</v>
      </c>
      <c r="BY211" s="45" t="s">
        <v>600</v>
      </c>
      <c r="BZ211" s="45">
        <v>46174</v>
      </c>
      <c r="CA211" s="45">
        <v>1</v>
      </c>
      <c r="CB211" s="45">
        <v>1</v>
      </c>
      <c r="CC211" s="45">
        <v>1</v>
      </c>
      <c r="CD211" s="45"/>
      <c r="CE211" s="45"/>
      <c r="CF211" s="45">
        <v>4.7685185185185183E-3</v>
      </c>
      <c r="CG211" s="45">
        <v>4.7685185185185183E-3</v>
      </c>
      <c r="CH211">
        <v>0.23247685185185185</v>
      </c>
      <c r="CI211">
        <v>8.9687500000000003E-2</v>
      </c>
      <c r="CJ211">
        <v>108</v>
      </c>
      <c r="CK211">
        <v>182</v>
      </c>
      <c r="CL211">
        <v>37</v>
      </c>
      <c r="CM211">
        <v>1.7297297300000001</v>
      </c>
      <c r="CN211">
        <v>8840</v>
      </c>
      <c r="CO211">
        <v>0.34260000000000002</v>
      </c>
      <c r="CP211">
        <v>1</v>
      </c>
      <c r="CQ211">
        <v>2.7E-2</v>
      </c>
      <c r="CR211">
        <v>750</v>
      </c>
      <c r="CS211">
        <v>750</v>
      </c>
      <c r="CT211">
        <v>750</v>
      </c>
      <c r="CU211">
        <v>1</v>
      </c>
      <c r="CV211">
        <v>0.19089999999999999</v>
      </c>
      <c r="CW211">
        <v>76</v>
      </c>
      <c r="CX211">
        <v>750</v>
      </c>
    </row>
    <row r="212" spans="75:102" x14ac:dyDescent="0.25">
      <c r="BW212" s="45" t="s">
        <v>638</v>
      </c>
      <c r="BX212" s="45" t="s">
        <v>7</v>
      </c>
      <c r="BY212" s="45" t="s">
        <v>51</v>
      </c>
      <c r="BZ212" s="45">
        <v>46174</v>
      </c>
      <c r="CA212" s="45">
        <v>1</v>
      </c>
      <c r="CB212" s="45">
        <v>1</v>
      </c>
      <c r="CC212" s="45">
        <v>1</v>
      </c>
      <c r="CD212" s="45"/>
      <c r="CE212" s="45"/>
      <c r="CF212" s="45">
        <v>5.138888888888889E-3</v>
      </c>
      <c r="CG212" s="45">
        <v>5.138888888888889E-3</v>
      </c>
      <c r="CH212">
        <v>0.20576388888888889</v>
      </c>
      <c r="CI212">
        <v>9.4872685185185185E-2</v>
      </c>
      <c r="CJ212">
        <v>90</v>
      </c>
      <c r="CK212">
        <v>152</v>
      </c>
      <c r="CL212">
        <v>18</v>
      </c>
      <c r="CM212">
        <v>1.7777777779999999</v>
      </c>
      <c r="CN212">
        <v>6889</v>
      </c>
      <c r="CO212">
        <v>0.2</v>
      </c>
      <c r="CP212">
        <v>1</v>
      </c>
      <c r="CQ212">
        <v>5.5599999999999997E-2</v>
      </c>
      <c r="CR212">
        <v>100</v>
      </c>
      <c r="CS212">
        <v>100</v>
      </c>
      <c r="CT212">
        <v>100</v>
      </c>
      <c r="CU212">
        <v>1</v>
      </c>
      <c r="CV212">
        <v>0.30969999999999998</v>
      </c>
      <c r="CW212">
        <v>80</v>
      </c>
      <c r="CX212">
        <v>100</v>
      </c>
    </row>
    <row r="213" spans="75:102" x14ac:dyDescent="0.25">
      <c r="BW213" s="45" t="s">
        <v>638</v>
      </c>
      <c r="BX213" s="45" t="s">
        <v>7</v>
      </c>
      <c r="BY213" s="45" t="s">
        <v>49</v>
      </c>
      <c r="BZ213" s="45">
        <v>46175</v>
      </c>
      <c r="CA213" s="45">
        <v>1</v>
      </c>
      <c r="CB213" s="45">
        <v>1</v>
      </c>
      <c r="CC213" s="45">
        <v>1</v>
      </c>
      <c r="CD213" s="45"/>
      <c r="CE213" s="45"/>
      <c r="CF213" s="45">
        <v>5.8449074074074072E-3</v>
      </c>
      <c r="CG213" s="45">
        <v>5.8449074074074072E-3</v>
      </c>
      <c r="CH213">
        <v>0.22905092592592594</v>
      </c>
      <c r="CI213">
        <v>9.2673611111111109E-2</v>
      </c>
      <c r="CJ213">
        <v>77</v>
      </c>
      <c r="CK213">
        <v>113</v>
      </c>
      <c r="CL213">
        <v>16</v>
      </c>
      <c r="CM213">
        <v>1.5625</v>
      </c>
      <c r="CN213">
        <v>5795</v>
      </c>
      <c r="CO213">
        <v>0.20780000000000001</v>
      </c>
      <c r="CP213">
        <v>3</v>
      </c>
      <c r="CQ213">
        <v>0.1875</v>
      </c>
      <c r="CR213">
        <v>1100</v>
      </c>
      <c r="CS213">
        <v>367</v>
      </c>
      <c r="CW213">
        <v>76</v>
      </c>
    </row>
    <row r="214" spans="75:102" x14ac:dyDescent="0.25">
      <c r="BW214" s="45" t="s">
        <v>638</v>
      </c>
      <c r="BX214" s="45" t="s">
        <v>7</v>
      </c>
      <c r="BY214" s="45" t="s">
        <v>49</v>
      </c>
      <c r="BZ214" s="45">
        <v>46177</v>
      </c>
      <c r="CA214" s="45">
        <v>1</v>
      </c>
      <c r="CB214" s="45">
        <v>1</v>
      </c>
      <c r="CC214" s="45">
        <v>1</v>
      </c>
      <c r="CD214" s="45"/>
      <c r="CE214" s="45"/>
      <c r="CF214" s="45">
        <v>8.773148148148148E-3</v>
      </c>
      <c r="CG214" s="45">
        <v>8.773148148148148E-3</v>
      </c>
      <c r="CH214">
        <v>0.2442013888888889</v>
      </c>
      <c r="CI214">
        <v>7.6192129629629624E-2</v>
      </c>
      <c r="CJ214">
        <v>77</v>
      </c>
      <c r="CK214">
        <v>107</v>
      </c>
      <c r="CL214">
        <v>13</v>
      </c>
      <c r="CM214">
        <v>1.384615385</v>
      </c>
      <c r="CN214">
        <v>11396</v>
      </c>
      <c r="CO214">
        <v>0.16880000000000001</v>
      </c>
      <c r="CW214">
        <v>62</v>
      </c>
    </row>
    <row r="215" spans="75:102" x14ac:dyDescent="0.25">
      <c r="BW215" s="45" t="s">
        <v>638</v>
      </c>
      <c r="BX215" s="45" t="s">
        <v>7</v>
      </c>
      <c r="BY215" s="45" t="s">
        <v>49</v>
      </c>
      <c r="BZ215" s="45">
        <v>46178</v>
      </c>
      <c r="CA215" s="45">
        <v>1</v>
      </c>
      <c r="CB215" s="45">
        <v>1</v>
      </c>
      <c r="CC215" s="45"/>
      <c r="CD215" s="45"/>
      <c r="CE215" s="45"/>
      <c r="CF215" s="45">
        <v>3.7037037037037038E-3</v>
      </c>
      <c r="CG215" s="45">
        <v>3.7037037037037038E-3</v>
      </c>
      <c r="CH215">
        <v>0.13876157407407408</v>
      </c>
      <c r="CI215">
        <v>4.6724537037037037E-2</v>
      </c>
      <c r="CJ215">
        <v>20</v>
      </c>
      <c r="CK215">
        <v>22</v>
      </c>
      <c r="CL215">
        <v>5</v>
      </c>
      <c r="CM215">
        <v>1</v>
      </c>
      <c r="CN215">
        <v>14966</v>
      </c>
      <c r="CO215">
        <v>0.25</v>
      </c>
      <c r="CW215">
        <v>92</v>
      </c>
    </row>
    <row r="216" spans="75:102" x14ac:dyDescent="0.25">
      <c r="BW216" s="45" t="s">
        <v>638</v>
      </c>
      <c r="BX216" s="45" t="s">
        <v>7</v>
      </c>
      <c r="BY216" s="45" t="s">
        <v>599</v>
      </c>
      <c r="BZ216" s="45">
        <v>46174</v>
      </c>
      <c r="CA216" s="45">
        <v>1</v>
      </c>
      <c r="CB216" s="45">
        <v>1</v>
      </c>
      <c r="CC216" s="45">
        <v>1</v>
      </c>
      <c r="CD216" s="45"/>
      <c r="CE216" s="45"/>
      <c r="CF216" s="45">
        <v>6.9097222222222225E-3</v>
      </c>
      <c r="CG216" s="45">
        <v>6.9097222222222225E-3</v>
      </c>
      <c r="CH216">
        <v>0.25027777777777777</v>
      </c>
      <c r="CI216">
        <v>5.6099537037037038E-2</v>
      </c>
      <c r="CJ216">
        <v>125</v>
      </c>
      <c r="CK216">
        <v>151</v>
      </c>
      <c r="CL216">
        <v>25</v>
      </c>
      <c r="CM216">
        <v>1.56</v>
      </c>
      <c r="CN216">
        <v>5637</v>
      </c>
      <c r="CO216">
        <v>0.2</v>
      </c>
      <c r="CP216">
        <v>1</v>
      </c>
      <c r="CQ216">
        <v>0.04</v>
      </c>
      <c r="CR216">
        <v>225</v>
      </c>
      <c r="CS216">
        <v>225</v>
      </c>
      <c r="CW216">
        <v>62</v>
      </c>
    </row>
    <row r="217" spans="75:102" x14ac:dyDescent="0.25">
      <c r="BW217" s="45" t="s">
        <v>638</v>
      </c>
      <c r="BX217" s="45" t="s">
        <v>7</v>
      </c>
      <c r="BY217" s="45" t="s">
        <v>599</v>
      </c>
      <c r="BZ217" s="45">
        <v>46175</v>
      </c>
      <c r="CA217" s="45">
        <v>1</v>
      </c>
      <c r="CB217" s="45">
        <v>1</v>
      </c>
      <c r="CC217" s="45">
        <v>1</v>
      </c>
      <c r="CD217" s="45"/>
      <c r="CE217" s="45"/>
      <c r="CF217" s="45">
        <v>8.4027777777777781E-3</v>
      </c>
      <c r="CG217" s="45">
        <v>8.4027777777777781E-3</v>
      </c>
      <c r="CH217">
        <v>0.26438657407407407</v>
      </c>
      <c r="CI217">
        <v>9.3900462962962963E-2</v>
      </c>
      <c r="CJ217">
        <v>144</v>
      </c>
      <c r="CK217">
        <v>186</v>
      </c>
      <c r="CL217">
        <v>26</v>
      </c>
      <c r="CM217">
        <v>1.923076923</v>
      </c>
      <c r="CN217">
        <v>5784</v>
      </c>
      <c r="CO217">
        <v>0.18060000000000001</v>
      </c>
      <c r="CP217">
        <v>3</v>
      </c>
      <c r="CQ217">
        <v>0.1154</v>
      </c>
      <c r="CR217">
        <v>945</v>
      </c>
      <c r="CS217">
        <v>315</v>
      </c>
      <c r="CT217">
        <v>300</v>
      </c>
      <c r="CU217">
        <v>0.3175</v>
      </c>
      <c r="CV217">
        <v>0.16550000000000001</v>
      </c>
      <c r="CW217">
        <v>86</v>
      </c>
      <c r="CX217">
        <v>300</v>
      </c>
    </row>
    <row r="218" spans="75:102" x14ac:dyDescent="0.25">
      <c r="BW218" s="45" t="s">
        <v>638</v>
      </c>
      <c r="BX218" s="45" t="s">
        <v>7</v>
      </c>
      <c r="BY218" s="45" t="s">
        <v>37</v>
      </c>
      <c r="BZ218" s="45">
        <v>46174</v>
      </c>
      <c r="CA218" s="45">
        <v>1</v>
      </c>
      <c r="CB218" s="45">
        <v>1</v>
      </c>
      <c r="CC218" s="45">
        <v>1</v>
      </c>
      <c r="CD218" s="45"/>
      <c r="CE218" s="45"/>
      <c r="CF218" s="45">
        <v>8.6203703703703699E-2</v>
      </c>
      <c r="CG218" s="45">
        <v>8.6203703703703699E-2</v>
      </c>
      <c r="CH218">
        <v>0.18914351851851852</v>
      </c>
      <c r="CI218">
        <v>6.1087962962962962E-2</v>
      </c>
      <c r="CJ218">
        <v>85</v>
      </c>
      <c r="CK218">
        <v>116</v>
      </c>
      <c r="CL218">
        <v>25</v>
      </c>
      <c r="CM218">
        <v>1.96</v>
      </c>
      <c r="CN218">
        <v>4807</v>
      </c>
      <c r="CO218">
        <v>0.29409999999999997</v>
      </c>
      <c r="CP218">
        <v>2</v>
      </c>
      <c r="CQ218">
        <v>0.08</v>
      </c>
      <c r="CR218">
        <v>1450</v>
      </c>
      <c r="CS218">
        <v>725</v>
      </c>
      <c r="CT218">
        <v>225</v>
      </c>
      <c r="CU218">
        <v>0.1552</v>
      </c>
      <c r="CV218">
        <v>2.2800000000000001E-2</v>
      </c>
      <c r="CW218">
        <v>72</v>
      </c>
      <c r="CX218">
        <v>225</v>
      </c>
    </row>
    <row r="219" spans="75:102" x14ac:dyDescent="0.25">
      <c r="BW219" s="45" t="s">
        <v>638</v>
      </c>
      <c r="BX219" s="45" t="s">
        <v>7</v>
      </c>
      <c r="BY219" s="45" t="s">
        <v>37</v>
      </c>
      <c r="BZ219" s="45">
        <v>46175</v>
      </c>
      <c r="CA219" s="45">
        <v>1</v>
      </c>
      <c r="CB219" s="45">
        <v>1</v>
      </c>
      <c r="CC219" s="45">
        <v>1</v>
      </c>
      <c r="CD219" s="45"/>
      <c r="CE219" s="45"/>
      <c r="CF219" s="45">
        <v>1.3449074074074073E-2</v>
      </c>
      <c r="CG219" s="45">
        <v>1.3449074074074073E-2</v>
      </c>
      <c r="CH219">
        <v>0.22771990740740741</v>
      </c>
      <c r="CI219">
        <v>9.4004629629629632E-2</v>
      </c>
      <c r="CJ219">
        <v>95</v>
      </c>
      <c r="CK219">
        <v>164</v>
      </c>
      <c r="CL219">
        <v>50</v>
      </c>
      <c r="CM219">
        <v>1.84</v>
      </c>
      <c r="CN219">
        <v>10267</v>
      </c>
      <c r="CO219">
        <v>0.52629999999999999</v>
      </c>
      <c r="CP219">
        <v>3</v>
      </c>
      <c r="CQ219">
        <v>0.06</v>
      </c>
      <c r="CR219">
        <v>603</v>
      </c>
      <c r="CS219">
        <v>201</v>
      </c>
      <c r="CT219">
        <v>353</v>
      </c>
      <c r="CU219">
        <v>0.58540000000000003</v>
      </c>
      <c r="CV219">
        <v>0.50529999999999997</v>
      </c>
      <c r="CW219">
        <v>80</v>
      </c>
      <c r="CX219">
        <v>177</v>
      </c>
    </row>
    <row r="220" spans="75:102" x14ac:dyDescent="0.25">
      <c r="BW220" s="45" t="s">
        <v>638</v>
      </c>
      <c r="BX220" s="45" t="s">
        <v>7</v>
      </c>
      <c r="BY220" s="45" t="s">
        <v>37</v>
      </c>
      <c r="BZ220" s="45">
        <v>46177</v>
      </c>
      <c r="CA220" s="45">
        <v>1</v>
      </c>
      <c r="CB220" s="45">
        <v>1</v>
      </c>
      <c r="CC220" s="45">
        <v>1</v>
      </c>
      <c r="CD220" s="45"/>
      <c r="CE220" s="45"/>
      <c r="CF220" s="45">
        <v>8.1481481481481474E-3</v>
      </c>
      <c r="CG220" s="45">
        <v>8.1481481481481474E-3</v>
      </c>
      <c r="CH220">
        <v>0.25874999999999998</v>
      </c>
      <c r="CI220">
        <v>7.4849537037037034E-2</v>
      </c>
      <c r="CJ220">
        <v>84</v>
      </c>
      <c r="CK220">
        <v>130</v>
      </c>
      <c r="CL220">
        <v>30</v>
      </c>
      <c r="CM220">
        <v>1.6333333329999999</v>
      </c>
      <c r="CN220">
        <v>7721</v>
      </c>
      <c r="CO220">
        <v>0.35709999999999997</v>
      </c>
      <c r="CP220">
        <v>3</v>
      </c>
      <c r="CQ220">
        <v>0.1</v>
      </c>
      <c r="CR220">
        <v>866</v>
      </c>
      <c r="CS220">
        <v>289</v>
      </c>
      <c r="CW220">
        <v>84</v>
      </c>
    </row>
    <row r="221" spans="75:102" x14ac:dyDescent="0.25">
      <c r="BW221" s="45" t="s">
        <v>638</v>
      </c>
      <c r="BX221" s="45" t="s">
        <v>7</v>
      </c>
      <c r="BY221" s="45" t="s">
        <v>549</v>
      </c>
      <c r="BZ221" s="45">
        <v>46175</v>
      </c>
      <c r="CA221" s="45">
        <v>1</v>
      </c>
      <c r="CB221" s="45">
        <v>1</v>
      </c>
      <c r="CC221" s="45">
        <v>1</v>
      </c>
      <c r="CD221" s="45"/>
      <c r="CE221" s="45"/>
      <c r="CF221" s="45">
        <v>1.5671296296296298E-2</v>
      </c>
      <c r="CG221" s="45">
        <v>1.5671296296296298E-2</v>
      </c>
      <c r="CH221">
        <v>0.22630787037037037</v>
      </c>
      <c r="CI221">
        <v>0.11070601851851852</v>
      </c>
      <c r="CJ221">
        <v>154</v>
      </c>
      <c r="CK221">
        <v>258</v>
      </c>
      <c r="CL221">
        <v>54</v>
      </c>
      <c r="CM221">
        <v>1.8703703700000001</v>
      </c>
      <c r="CN221">
        <v>6624</v>
      </c>
      <c r="CO221">
        <v>0.35060000000000002</v>
      </c>
      <c r="CP221">
        <v>3</v>
      </c>
      <c r="CQ221">
        <v>5.5599999999999997E-2</v>
      </c>
      <c r="CR221">
        <v>462</v>
      </c>
      <c r="CS221">
        <v>154</v>
      </c>
      <c r="CT221">
        <v>250</v>
      </c>
      <c r="CU221">
        <v>0.54110000000000003</v>
      </c>
      <c r="CV221">
        <v>0.19939999999999999</v>
      </c>
      <c r="CW221">
        <v>66</v>
      </c>
      <c r="CX221">
        <v>125</v>
      </c>
    </row>
    <row r="222" spans="75:102" x14ac:dyDescent="0.25">
      <c r="BW222" s="45" t="s">
        <v>638</v>
      </c>
      <c r="BX222" s="45" t="s">
        <v>7</v>
      </c>
      <c r="BY222" s="45" t="s">
        <v>77</v>
      </c>
      <c r="BZ222" s="45">
        <v>46174</v>
      </c>
      <c r="CA222" s="45">
        <v>1</v>
      </c>
      <c r="CB222" s="45">
        <v>1</v>
      </c>
      <c r="CC222" s="45">
        <v>1</v>
      </c>
      <c r="CD222" s="45"/>
      <c r="CE222" s="45"/>
      <c r="CF222" s="45">
        <v>2.8969907407407406E-2</v>
      </c>
      <c r="CG222" s="45">
        <v>2.8969907407407406E-2</v>
      </c>
      <c r="CH222">
        <v>0.16260416666666666</v>
      </c>
      <c r="CI222">
        <v>9.7141203703703702E-2</v>
      </c>
      <c r="CJ222">
        <v>116</v>
      </c>
      <c r="CK222">
        <v>168</v>
      </c>
      <c r="CL222">
        <v>37</v>
      </c>
      <c r="CM222">
        <v>1.8648648649999999</v>
      </c>
      <c r="CN222">
        <v>6006</v>
      </c>
      <c r="CO222">
        <v>0.31900000000000001</v>
      </c>
      <c r="CW222">
        <v>54</v>
      </c>
    </row>
    <row r="223" spans="75:102" x14ac:dyDescent="0.25">
      <c r="BW223" s="45" t="s">
        <v>638</v>
      </c>
      <c r="BX223" s="45" t="s">
        <v>7</v>
      </c>
      <c r="BY223" s="45" t="s">
        <v>77</v>
      </c>
      <c r="BZ223" s="45">
        <v>46177</v>
      </c>
      <c r="CA223" s="45">
        <v>1</v>
      </c>
      <c r="CB223" s="45">
        <v>1</v>
      </c>
      <c r="CC223" s="45">
        <v>1</v>
      </c>
      <c r="CD223" s="45"/>
      <c r="CE223" s="45"/>
      <c r="CF223" s="45">
        <v>7.3379629629629628E-3</v>
      </c>
      <c r="CG223" s="45">
        <v>7.3379629629629628E-3</v>
      </c>
      <c r="CH223">
        <v>0.25892361111111112</v>
      </c>
      <c r="CI223">
        <v>6.6006944444444438E-2</v>
      </c>
      <c r="CJ223">
        <v>121</v>
      </c>
      <c r="CK223">
        <v>193</v>
      </c>
      <c r="CL223">
        <v>58</v>
      </c>
      <c r="CM223">
        <v>1.8103448280000001</v>
      </c>
      <c r="CN223">
        <v>5850</v>
      </c>
      <c r="CO223">
        <v>0.4793</v>
      </c>
      <c r="CP223">
        <v>3</v>
      </c>
      <c r="CQ223">
        <v>5.1700000000000003E-2</v>
      </c>
      <c r="CR223">
        <v>2645</v>
      </c>
      <c r="CS223">
        <v>882</v>
      </c>
      <c r="CW223">
        <v>82</v>
      </c>
    </row>
    <row r="224" spans="75:102" x14ac:dyDescent="0.25">
      <c r="BW224" s="45" t="s">
        <v>638</v>
      </c>
      <c r="BX224" s="45" t="s">
        <v>7</v>
      </c>
      <c r="BY224" s="45" t="s">
        <v>630</v>
      </c>
      <c r="BZ224" s="45">
        <v>46175</v>
      </c>
      <c r="CA224" s="45">
        <v>1</v>
      </c>
      <c r="CB224" s="45">
        <v>1</v>
      </c>
      <c r="CC224" s="45">
        <v>1</v>
      </c>
      <c r="CD224" s="45"/>
      <c r="CE224" s="45"/>
      <c r="CF224" s="45">
        <v>0.21697916666666667</v>
      </c>
      <c r="CG224" s="45">
        <v>0.21697916666666667</v>
      </c>
      <c r="CH224">
        <v>3.3148148148148149E-2</v>
      </c>
      <c r="CI224">
        <v>0</v>
      </c>
      <c r="CJ224">
        <v>22</v>
      </c>
      <c r="CK224">
        <v>32</v>
      </c>
      <c r="CL224">
        <v>10</v>
      </c>
      <c r="CM224">
        <v>2</v>
      </c>
      <c r="CN224">
        <v>2193</v>
      </c>
      <c r="CO224">
        <v>0.45450000000000002</v>
      </c>
      <c r="CW224">
        <v>44</v>
      </c>
    </row>
    <row r="225" spans="75:102" x14ac:dyDescent="0.25">
      <c r="BW225" s="45" t="s">
        <v>638</v>
      </c>
      <c r="BX225" s="45" t="s">
        <v>7</v>
      </c>
      <c r="BY225" s="45" t="s">
        <v>630</v>
      </c>
      <c r="BZ225" s="45">
        <v>46176</v>
      </c>
      <c r="CA225" s="45">
        <v>1</v>
      </c>
      <c r="CB225" s="45">
        <v>1</v>
      </c>
      <c r="CC225" s="45">
        <v>1</v>
      </c>
      <c r="CD225" s="45"/>
      <c r="CE225" s="45"/>
      <c r="CF225" s="45">
        <v>1.0532407407407407E-2</v>
      </c>
      <c r="CG225" s="45">
        <v>1.0532407407407407E-2</v>
      </c>
      <c r="CH225">
        <v>0.31082175925925926</v>
      </c>
      <c r="CI225">
        <v>7.3564814814814819E-2</v>
      </c>
      <c r="CJ225">
        <v>147</v>
      </c>
      <c r="CK225">
        <v>179</v>
      </c>
      <c r="CL225">
        <v>37</v>
      </c>
      <c r="CM225">
        <v>1.6216216219999999</v>
      </c>
      <c r="CN225">
        <v>6795</v>
      </c>
      <c r="CO225">
        <v>0.25169999999999998</v>
      </c>
      <c r="CW225">
        <v>40</v>
      </c>
    </row>
    <row r="226" spans="75:102" x14ac:dyDescent="0.25">
      <c r="BW226" s="45" t="s">
        <v>638</v>
      </c>
      <c r="BX226" s="45" t="s">
        <v>7</v>
      </c>
      <c r="BY226" s="45" t="s">
        <v>630</v>
      </c>
      <c r="BZ226" s="45">
        <v>46177</v>
      </c>
      <c r="CA226" s="45">
        <v>1</v>
      </c>
      <c r="CB226" s="45">
        <v>1</v>
      </c>
      <c r="CC226" s="45">
        <v>1</v>
      </c>
      <c r="CD226" s="45"/>
      <c r="CE226" s="45"/>
      <c r="CF226" s="45">
        <v>1.2152777777777778E-2</v>
      </c>
      <c r="CG226" s="45">
        <v>1.2152777777777778E-2</v>
      </c>
      <c r="CH226">
        <v>0.23320601851851852</v>
      </c>
      <c r="CI226">
        <v>7.7384259259259264E-2</v>
      </c>
      <c r="CJ226">
        <v>95</v>
      </c>
      <c r="CK226">
        <v>126</v>
      </c>
      <c r="CL226">
        <v>36</v>
      </c>
      <c r="CM226">
        <v>1.6666666670000001</v>
      </c>
      <c r="CN226">
        <v>7162</v>
      </c>
      <c r="CO226">
        <v>0.37890000000000001</v>
      </c>
      <c r="CP226">
        <v>1</v>
      </c>
      <c r="CQ226">
        <v>2.7799999999999998E-2</v>
      </c>
      <c r="CR226">
        <v>160</v>
      </c>
      <c r="CS226">
        <v>160</v>
      </c>
      <c r="CW226">
        <v>70</v>
      </c>
    </row>
    <row r="227" spans="75:102" x14ac:dyDescent="0.25">
      <c r="BW227" s="45" t="s">
        <v>638</v>
      </c>
      <c r="BX227" s="45" t="s">
        <v>7</v>
      </c>
      <c r="BY227" s="45" t="s">
        <v>50</v>
      </c>
      <c r="BZ227" s="45">
        <v>46174</v>
      </c>
      <c r="CA227" s="45">
        <v>1</v>
      </c>
      <c r="CB227" s="45">
        <v>1</v>
      </c>
      <c r="CC227" s="45">
        <v>1</v>
      </c>
      <c r="CD227" s="45"/>
      <c r="CE227" s="45"/>
      <c r="CF227" s="45">
        <v>3.5173611111111114E-2</v>
      </c>
      <c r="CG227" s="45">
        <v>3.5173611111111114E-2</v>
      </c>
      <c r="CH227">
        <v>0.19987268518518519</v>
      </c>
      <c r="CI227">
        <v>7.6030092592592594E-2</v>
      </c>
      <c r="CJ227">
        <v>95</v>
      </c>
      <c r="CK227">
        <v>148</v>
      </c>
      <c r="CL227">
        <v>10</v>
      </c>
      <c r="CM227">
        <v>2.2999999999999998</v>
      </c>
      <c r="CN227">
        <v>8799</v>
      </c>
      <c r="CO227">
        <v>0.1053</v>
      </c>
      <c r="CP227">
        <v>2</v>
      </c>
      <c r="CQ227">
        <v>0.2</v>
      </c>
      <c r="CR227">
        <v>1050</v>
      </c>
      <c r="CS227">
        <v>525</v>
      </c>
      <c r="CW227">
        <v>76</v>
      </c>
    </row>
    <row r="228" spans="75:102" x14ac:dyDescent="0.25">
      <c r="BW228" s="45" t="s">
        <v>638</v>
      </c>
      <c r="BX228" s="45" t="s">
        <v>7</v>
      </c>
      <c r="BY228" s="45" t="s">
        <v>50</v>
      </c>
      <c r="BZ228" s="45">
        <v>46175</v>
      </c>
      <c r="CA228" s="45">
        <v>1</v>
      </c>
      <c r="CB228" s="45">
        <v>1</v>
      </c>
      <c r="CC228" s="45"/>
      <c r="CD228" s="45"/>
      <c r="CE228" s="45">
        <v>1</v>
      </c>
      <c r="CF228" s="45">
        <v>0</v>
      </c>
      <c r="CG228" s="45">
        <v>0</v>
      </c>
      <c r="CH228">
        <v>0</v>
      </c>
      <c r="CI228">
        <v>0</v>
      </c>
      <c r="CW228">
        <v>44</v>
      </c>
    </row>
    <row r="229" spans="75:102" x14ac:dyDescent="0.25">
      <c r="BW229" s="45" t="s">
        <v>638</v>
      </c>
      <c r="BX229" s="45" t="s">
        <v>7</v>
      </c>
      <c r="BY229" s="45" t="s">
        <v>50</v>
      </c>
      <c r="BZ229" s="45">
        <v>46178</v>
      </c>
      <c r="CA229" s="45">
        <v>1</v>
      </c>
      <c r="CB229" s="45">
        <v>1</v>
      </c>
      <c r="CC229" s="45">
        <v>1</v>
      </c>
      <c r="CD229" s="45"/>
      <c r="CE229" s="45"/>
      <c r="CF229" s="45">
        <v>1.9282407407407408E-2</v>
      </c>
      <c r="CG229" s="45">
        <v>1.9282407407407408E-2</v>
      </c>
      <c r="CH229">
        <v>0.11964120370370371</v>
      </c>
      <c r="CI229">
        <v>5.0185185185185187E-2</v>
      </c>
      <c r="CJ229">
        <v>60</v>
      </c>
      <c r="CK229">
        <v>63</v>
      </c>
      <c r="CL229">
        <v>8</v>
      </c>
      <c r="CM229">
        <v>1</v>
      </c>
      <c r="CN229">
        <v>3471</v>
      </c>
      <c r="CO229">
        <v>0.1333</v>
      </c>
      <c r="CW229">
        <v>92</v>
      </c>
    </row>
    <row r="230" spans="75:102" x14ac:dyDescent="0.25">
      <c r="BW230" s="45" t="s">
        <v>638</v>
      </c>
      <c r="BX230" s="45" t="s">
        <v>7</v>
      </c>
      <c r="BY230" s="45" t="s">
        <v>73</v>
      </c>
      <c r="BZ230" s="45">
        <v>46174</v>
      </c>
      <c r="CA230" s="45">
        <v>1</v>
      </c>
      <c r="CB230" s="45">
        <v>1</v>
      </c>
      <c r="CC230" s="45">
        <v>1</v>
      </c>
      <c r="CD230" s="45"/>
      <c r="CE230" s="45"/>
      <c r="CF230" s="45">
        <v>1.9293981481481481E-2</v>
      </c>
      <c r="CG230" s="45">
        <v>1.9293981481481481E-2</v>
      </c>
      <c r="CH230">
        <v>0.22399305555555554</v>
      </c>
      <c r="CI230">
        <v>0.10674768518518518</v>
      </c>
      <c r="CJ230">
        <v>143</v>
      </c>
      <c r="CK230">
        <v>188</v>
      </c>
      <c r="CL230">
        <v>13</v>
      </c>
      <c r="CM230">
        <v>1.692307692</v>
      </c>
      <c r="CN230">
        <v>6232</v>
      </c>
      <c r="CO230">
        <v>9.0899999999999995E-2</v>
      </c>
      <c r="CW230">
        <v>54</v>
      </c>
    </row>
    <row r="231" spans="75:102" x14ac:dyDescent="0.25">
      <c r="BW231" s="45" t="s">
        <v>638</v>
      </c>
      <c r="BX231" s="45" t="s">
        <v>7</v>
      </c>
      <c r="BY231" s="45" t="s">
        <v>73</v>
      </c>
      <c r="BZ231" s="45">
        <v>46175</v>
      </c>
      <c r="CA231" s="45">
        <v>1</v>
      </c>
      <c r="CB231" s="45">
        <v>1</v>
      </c>
      <c r="CC231" s="45">
        <v>1</v>
      </c>
      <c r="CD231" s="45"/>
      <c r="CE231" s="45"/>
      <c r="CF231" s="45">
        <v>1.2025462962962963E-2</v>
      </c>
      <c r="CG231" s="45">
        <v>1.2025462962962963E-2</v>
      </c>
      <c r="CH231">
        <v>0.2170138888888889</v>
      </c>
      <c r="CI231">
        <v>0.12670138888888888</v>
      </c>
      <c r="CJ231">
        <v>128</v>
      </c>
      <c r="CK231">
        <v>184</v>
      </c>
      <c r="CL231">
        <v>29</v>
      </c>
      <c r="CM231">
        <v>1.448275862</v>
      </c>
      <c r="CN231">
        <v>5553</v>
      </c>
      <c r="CO231">
        <v>0.2266</v>
      </c>
      <c r="CP231">
        <v>1</v>
      </c>
      <c r="CQ231">
        <v>3.4500000000000003E-2</v>
      </c>
      <c r="CR231">
        <v>263</v>
      </c>
      <c r="CS231">
        <v>263</v>
      </c>
      <c r="CW231">
        <v>48</v>
      </c>
    </row>
    <row r="232" spans="75:102" x14ac:dyDescent="0.25">
      <c r="BW232" s="45" t="s">
        <v>638</v>
      </c>
      <c r="BX232" s="45" t="s">
        <v>7</v>
      </c>
      <c r="BY232" s="45" t="s">
        <v>73</v>
      </c>
      <c r="BZ232" s="45">
        <v>46177</v>
      </c>
      <c r="CA232" s="45">
        <v>1</v>
      </c>
      <c r="CB232" s="45">
        <v>1</v>
      </c>
      <c r="CC232" s="45">
        <v>1</v>
      </c>
      <c r="CD232" s="45"/>
      <c r="CE232" s="45"/>
      <c r="CF232" s="45">
        <v>1.3321759259259259E-2</v>
      </c>
      <c r="CG232" s="45">
        <v>1.3321759259259259E-2</v>
      </c>
      <c r="CH232">
        <v>0.23502314814814815</v>
      </c>
      <c r="CI232">
        <v>9.8148148148148151E-2</v>
      </c>
      <c r="CJ232">
        <v>148</v>
      </c>
      <c r="CK232">
        <v>202</v>
      </c>
      <c r="CL232">
        <v>18</v>
      </c>
      <c r="CM232">
        <v>1.4444444439999999</v>
      </c>
      <c r="CN232">
        <v>2616</v>
      </c>
      <c r="CO232">
        <v>0.1216</v>
      </c>
      <c r="CP232">
        <v>1</v>
      </c>
      <c r="CQ232">
        <v>5.5599999999999997E-2</v>
      </c>
      <c r="CR232">
        <v>220</v>
      </c>
      <c r="CS232">
        <v>220</v>
      </c>
      <c r="CW232">
        <v>76</v>
      </c>
    </row>
    <row r="233" spans="75:102" x14ac:dyDescent="0.25">
      <c r="BW233" s="45" t="s">
        <v>638</v>
      </c>
      <c r="BX233" s="45" t="s">
        <v>3</v>
      </c>
      <c r="BY233" s="45" t="s">
        <v>22</v>
      </c>
      <c r="BZ233" s="45">
        <v>46174</v>
      </c>
      <c r="CA233" s="45">
        <v>1</v>
      </c>
      <c r="CB233" s="45">
        <v>1</v>
      </c>
      <c r="CC233" s="45"/>
      <c r="CD233" s="45"/>
      <c r="CE233" s="45"/>
      <c r="CF233" s="45">
        <v>1.7708333333333332E-3</v>
      </c>
      <c r="CG233" s="45">
        <v>1.7708333333333332E-3</v>
      </c>
      <c r="CH233">
        <v>0.17866898148148147</v>
      </c>
      <c r="CI233">
        <v>2.9444444444444443E-2</v>
      </c>
      <c r="CJ233">
        <v>64</v>
      </c>
      <c r="CK233">
        <v>115</v>
      </c>
      <c r="CL233">
        <v>32</v>
      </c>
      <c r="CM233">
        <v>1.9375</v>
      </c>
      <c r="CN233">
        <v>29825</v>
      </c>
      <c r="CO233">
        <v>0.5</v>
      </c>
      <c r="CP233">
        <v>4</v>
      </c>
      <c r="CQ233">
        <v>0.125</v>
      </c>
      <c r="CR233">
        <v>2616</v>
      </c>
      <c r="CS233">
        <v>654</v>
      </c>
      <c r="CT233">
        <v>1400</v>
      </c>
      <c r="CU233">
        <v>0.53520000000000001</v>
      </c>
      <c r="CW233">
        <v>62</v>
      </c>
      <c r="CX233">
        <v>1400</v>
      </c>
    </row>
    <row r="234" spans="75:102" x14ac:dyDescent="0.25">
      <c r="BW234" s="45" t="s">
        <v>638</v>
      </c>
      <c r="BX234" s="45" t="s">
        <v>3</v>
      </c>
      <c r="BY234" s="45" t="s">
        <v>22</v>
      </c>
      <c r="BZ234" s="45">
        <v>46175</v>
      </c>
      <c r="CA234" s="45">
        <v>1</v>
      </c>
      <c r="CB234" s="45">
        <v>1</v>
      </c>
      <c r="CC234" s="45">
        <v>1</v>
      </c>
      <c r="CD234" s="45"/>
      <c r="CE234" s="45"/>
      <c r="CF234" s="45">
        <v>4.4791666666666669E-3</v>
      </c>
      <c r="CG234" s="45">
        <v>4.4791666666666669E-3</v>
      </c>
      <c r="CH234">
        <v>0.23304398148148148</v>
      </c>
      <c r="CI234">
        <v>9.4328703703703706E-2</v>
      </c>
      <c r="CJ234">
        <v>100</v>
      </c>
      <c r="CK234">
        <v>162</v>
      </c>
      <c r="CL234">
        <v>35</v>
      </c>
      <c r="CM234">
        <v>1.628571429</v>
      </c>
      <c r="CN234">
        <v>14612</v>
      </c>
      <c r="CO234">
        <v>0.35</v>
      </c>
      <c r="CP234">
        <v>2</v>
      </c>
      <c r="CQ234">
        <v>5.7099999999999998E-2</v>
      </c>
      <c r="CR234">
        <v>635</v>
      </c>
      <c r="CS234">
        <v>318</v>
      </c>
      <c r="CW234">
        <v>36</v>
      </c>
    </row>
    <row r="235" spans="75:102" x14ac:dyDescent="0.25">
      <c r="BW235" s="45" t="s">
        <v>638</v>
      </c>
      <c r="BX235" s="45" t="s">
        <v>3</v>
      </c>
      <c r="BY235" s="45" t="s">
        <v>22</v>
      </c>
      <c r="BZ235" s="45">
        <v>46176</v>
      </c>
      <c r="CA235" s="45">
        <v>1</v>
      </c>
      <c r="CB235" s="45">
        <v>1</v>
      </c>
      <c r="CC235" s="45">
        <v>1</v>
      </c>
      <c r="CD235" s="45"/>
      <c r="CE235" s="45"/>
      <c r="CF235" s="45">
        <v>2.4004629629629629E-2</v>
      </c>
      <c r="CG235" s="45">
        <v>2.4004629629629629E-2</v>
      </c>
      <c r="CH235">
        <v>0.23053240740740741</v>
      </c>
      <c r="CI235">
        <v>0.11354166666666667</v>
      </c>
      <c r="CJ235">
        <v>99</v>
      </c>
      <c r="CK235">
        <v>189</v>
      </c>
      <c r="CL235">
        <v>25</v>
      </c>
      <c r="CM235">
        <v>1.68</v>
      </c>
      <c r="CN235">
        <v>20611</v>
      </c>
      <c r="CO235">
        <v>0.2525</v>
      </c>
      <c r="CW235">
        <v>50</v>
      </c>
    </row>
    <row r="236" spans="75:102" x14ac:dyDescent="0.25">
      <c r="BW236" s="45" t="s">
        <v>638</v>
      </c>
      <c r="BX236" s="45" t="s">
        <v>3</v>
      </c>
      <c r="BY236" s="45" t="s">
        <v>22</v>
      </c>
      <c r="BZ236" s="45">
        <v>46177</v>
      </c>
      <c r="CA236" s="45">
        <v>1</v>
      </c>
      <c r="CB236" s="45">
        <v>1</v>
      </c>
      <c r="CC236" s="45">
        <v>1</v>
      </c>
      <c r="CD236" s="45"/>
      <c r="CE236" s="45"/>
      <c r="CF236" s="45">
        <v>5.4629629629629629E-3</v>
      </c>
      <c r="CG236" s="45">
        <v>5.4629629629629629E-3</v>
      </c>
      <c r="CH236">
        <v>0.23981481481481481</v>
      </c>
      <c r="CI236">
        <v>8.8113425925925928E-2</v>
      </c>
      <c r="CJ236">
        <v>130</v>
      </c>
      <c r="CK236">
        <v>241</v>
      </c>
      <c r="CL236">
        <v>20</v>
      </c>
      <c r="CM236">
        <v>1.6</v>
      </c>
      <c r="CN236">
        <v>24660</v>
      </c>
      <c r="CO236">
        <v>0.15379999999999999</v>
      </c>
      <c r="CW236">
        <v>78</v>
      </c>
    </row>
    <row r="237" spans="75:102" x14ac:dyDescent="0.25">
      <c r="BW237" s="45" t="s">
        <v>638</v>
      </c>
      <c r="BX237" s="45" t="s">
        <v>3</v>
      </c>
      <c r="BY237" s="45" t="s">
        <v>32</v>
      </c>
      <c r="BZ237" s="45">
        <v>46176</v>
      </c>
      <c r="CA237" s="45">
        <v>1</v>
      </c>
      <c r="CB237" s="45">
        <v>1</v>
      </c>
      <c r="CC237" s="45">
        <v>1</v>
      </c>
      <c r="CD237" s="45"/>
      <c r="CE237" s="45"/>
      <c r="CF237" s="45">
        <v>8.8773148148148153E-3</v>
      </c>
      <c r="CG237" s="45">
        <v>8.8773148148148153E-3</v>
      </c>
      <c r="CH237">
        <v>0.26887731481481481</v>
      </c>
      <c r="CI237">
        <v>8.9155092592592591E-2</v>
      </c>
      <c r="CJ237">
        <v>129</v>
      </c>
      <c r="CK237">
        <v>251</v>
      </c>
      <c r="CL237">
        <v>24</v>
      </c>
      <c r="CM237">
        <v>2.0416666669999999</v>
      </c>
      <c r="CN237">
        <v>25883</v>
      </c>
      <c r="CO237">
        <v>0.186</v>
      </c>
      <c r="CW237">
        <v>50</v>
      </c>
    </row>
    <row r="238" spans="75:102" x14ac:dyDescent="0.25">
      <c r="BW238" s="45" t="s">
        <v>638</v>
      </c>
      <c r="BX238" s="45" t="s">
        <v>3</v>
      </c>
      <c r="BY238" s="45" t="s">
        <v>42</v>
      </c>
      <c r="BZ238" s="45">
        <v>46174</v>
      </c>
      <c r="CA238" s="45">
        <v>1</v>
      </c>
      <c r="CB238" s="45">
        <v>1</v>
      </c>
      <c r="CC238" s="45">
        <v>1</v>
      </c>
      <c r="CD238" s="45"/>
      <c r="CE238" s="45"/>
      <c r="CF238" s="45">
        <v>6.2152777777777779E-3</v>
      </c>
      <c r="CG238" s="45">
        <v>6.2152777777777779E-3</v>
      </c>
      <c r="CH238">
        <v>0.21657407407407409</v>
      </c>
      <c r="CI238">
        <v>0.10451388888888889</v>
      </c>
      <c r="CJ238">
        <v>100</v>
      </c>
      <c r="CK238">
        <v>171</v>
      </c>
      <c r="CL238">
        <v>43</v>
      </c>
      <c r="CM238">
        <v>1.651162791</v>
      </c>
      <c r="CN238">
        <v>34777</v>
      </c>
      <c r="CO238">
        <v>0.43</v>
      </c>
      <c r="CP238">
        <v>5</v>
      </c>
      <c r="CQ238">
        <v>0.1163</v>
      </c>
      <c r="CR238">
        <v>3871</v>
      </c>
      <c r="CS238">
        <v>774</v>
      </c>
      <c r="CW238">
        <v>54</v>
      </c>
    </row>
    <row r="239" spans="75:102" x14ac:dyDescent="0.25">
      <c r="BW239" s="45" t="s">
        <v>638</v>
      </c>
      <c r="BX239" s="45" t="s">
        <v>3</v>
      </c>
      <c r="BY239" s="45" t="s">
        <v>42</v>
      </c>
      <c r="BZ239" s="45">
        <v>46175</v>
      </c>
      <c r="CA239" s="45">
        <v>1</v>
      </c>
      <c r="CB239" s="45">
        <v>1</v>
      </c>
      <c r="CC239" s="45">
        <v>1</v>
      </c>
      <c r="CD239" s="45"/>
      <c r="CE239" s="45"/>
      <c r="CF239" s="45">
        <v>1.9560185185185184E-2</v>
      </c>
      <c r="CG239" s="45">
        <v>1.9560185185185184E-2</v>
      </c>
      <c r="CH239">
        <v>0.23357638888888888</v>
      </c>
      <c r="CI239">
        <v>8.216435185185185E-2</v>
      </c>
      <c r="CJ239">
        <v>99</v>
      </c>
      <c r="CK239">
        <v>171</v>
      </c>
      <c r="CL239">
        <v>43</v>
      </c>
      <c r="CM239">
        <v>1.7674418599999999</v>
      </c>
      <c r="CN239">
        <v>17854</v>
      </c>
      <c r="CO239">
        <v>0.43430000000000002</v>
      </c>
      <c r="CP239">
        <v>1</v>
      </c>
      <c r="CQ239">
        <v>2.3300000000000001E-2</v>
      </c>
      <c r="CR239">
        <v>15000</v>
      </c>
      <c r="CS239">
        <v>15000</v>
      </c>
      <c r="CT239">
        <v>15000</v>
      </c>
      <c r="CU239">
        <v>1</v>
      </c>
      <c r="CV239">
        <v>0.18260000000000001</v>
      </c>
      <c r="CW239">
        <v>68</v>
      </c>
      <c r="CX239">
        <v>15000</v>
      </c>
    </row>
    <row r="240" spans="75:102" x14ac:dyDescent="0.25">
      <c r="BW240" s="45" t="s">
        <v>638</v>
      </c>
      <c r="BX240" s="45" t="s">
        <v>3</v>
      </c>
      <c r="BY240" s="45" t="s">
        <v>42</v>
      </c>
      <c r="BZ240" s="45">
        <v>46176</v>
      </c>
      <c r="CA240" s="45">
        <v>1</v>
      </c>
      <c r="CB240" s="45">
        <v>1</v>
      </c>
      <c r="CC240" s="45">
        <v>1</v>
      </c>
      <c r="CD240" s="45"/>
      <c r="CE240" s="45"/>
      <c r="CF240" s="45">
        <v>2.5243055555555557E-2</v>
      </c>
      <c r="CG240" s="45">
        <v>2.5243055555555557E-2</v>
      </c>
      <c r="CH240">
        <v>0.27792824074074074</v>
      </c>
      <c r="CI240">
        <v>7.3819444444444438E-2</v>
      </c>
      <c r="CJ240">
        <v>125</v>
      </c>
      <c r="CK240">
        <v>213</v>
      </c>
      <c r="CL240">
        <v>30</v>
      </c>
      <c r="CM240">
        <v>1.6</v>
      </c>
      <c r="CN240">
        <v>27983</v>
      </c>
      <c r="CO240">
        <v>0.24</v>
      </c>
      <c r="CW240">
        <v>50</v>
      </c>
    </row>
    <row r="241" spans="75:102" x14ac:dyDescent="0.25">
      <c r="BW241" s="45" t="s">
        <v>638</v>
      </c>
      <c r="BX241" s="45" t="s">
        <v>3</v>
      </c>
      <c r="BY241" s="45" t="s">
        <v>42</v>
      </c>
      <c r="BZ241" s="45">
        <v>46177</v>
      </c>
      <c r="CA241" s="45">
        <v>1</v>
      </c>
      <c r="CB241" s="45">
        <v>1</v>
      </c>
      <c r="CC241" s="45">
        <v>1</v>
      </c>
      <c r="CD241" s="45"/>
      <c r="CE241" s="45"/>
      <c r="CF241" s="45">
        <v>5.9490740740740745E-3</v>
      </c>
      <c r="CG241" s="45">
        <v>5.9490740740740745E-3</v>
      </c>
      <c r="CH241">
        <v>0.27440972222222221</v>
      </c>
      <c r="CI241">
        <v>6.5000000000000002E-2</v>
      </c>
      <c r="CJ241">
        <v>140</v>
      </c>
      <c r="CK241">
        <v>215</v>
      </c>
      <c r="CL241">
        <v>31</v>
      </c>
      <c r="CM241">
        <v>1.6451612900000001</v>
      </c>
      <c r="CN241">
        <v>30963</v>
      </c>
      <c r="CO241">
        <v>0.22140000000000001</v>
      </c>
      <c r="CW241">
        <v>78</v>
      </c>
    </row>
    <row r="242" spans="75:102" x14ac:dyDescent="0.25">
      <c r="BW242" s="45" t="s">
        <v>638</v>
      </c>
      <c r="BX242" s="45" t="s">
        <v>3</v>
      </c>
      <c r="BY242" s="45" t="s">
        <v>96</v>
      </c>
      <c r="BZ242" s="45">
        <v>46176</v>
      </c>
      <c r="CA242" s="45">
        <v>1</v>
      </c>
      <c r="CB242" s="45">
        <v>1</v>
      </c>
      <c r="CC242" s="45">
        <v>1</v>
      </c>
      <c r="CD242" s="45"/>
      <c r="CE242" s="45"/>
      <c r="CF242" s="45">
        <v>8.9120370370370378E-3</v>
      </c>
      <c r="CG242" s="45">
        <v>8.9120370370370378E-3</v>
      </c>
      <c r="CH242">
        <v>0.28523148148148147</v>
      </c>
      <c r="CI242">
        <v>7.3645833333333327E-2</v>
      </c>
      <c r="CJ242">
        <v>107</v>
      </c>
      <c r="CK242">
        <v>196</v>
      </c>
      <c r="CL242">
        <v>25</v>
      </c>
      <c r="CM242">
        <v>2.12</v>
      </c>
      <c r="CN242">
        <v>18253</v>
      </c>
      <c r="CO242">
        <v>0.2336</v>
      </c>
      <c r="CP242">
        <v>1</v>
      </c>
      <c r="CQ242">
        <v>0.04</v>
      </c>
      <c r="CR242">
        <v>460</v>
      </c>
      <c r="CS242">
        <v>460</v>
      </c>
      <c r="CT242">
        <v>460</v>
      </c>
      <c r="CU242">
        <v>1</v>
      </c>
      <c r="CV242">
        <v>0.25219999999999998</v>
      </c>
      <c r="CW242">
        <v>78</v>
      </c>
      <c r="CX242">
        <v>460</v>
      </c>
    </row>
    <row r="243" spans="75:102" x14ac:dyDescent="0.25">
      <c r="BW243" s="45" t="s">
        <v>638</v>
      </c>
      <c r="BX243" s="45" t="s">
        <v>3</v>
      </c>
      <c r="BY243" s="45" t="s">
        <v>96</v>
      </c>
      <c r="BZ243" s="45">
        <v>46177</v>
      </c>
      <c r="CA243" s="45">
        <v>1</v>
      </c>
      <c r="CB243" s="45">
        <v>1</v>
      </c>
      <c r="CC243" s="45"/>
      <c r="CD243" s="45"/>
      <c r="CE243" s="45"/>
      <c r="CF243" s="45">
        <v>3.7847222222222223E-3</v>
      </c>
      <c r="CG243" s="45">
        <v>3.7847222222222223E-3</v>
      </c>
      <c r="CH243">
        <v>0.2835185185185185</v>
      </c>
      <c r="CI243">
        <v>6.3541666666666663E-2</v>
      </c>
      <c r="CJ243">
        <v>100</v>
      </c>
      <c r="CK243">
        <v>199</v>
      </c>
      <c r="CL243">
        <v>13</v>
      </c>
      <c r="CM243">
        <v>1.846153846</v>
      </c>
      <c r="CN243">
        <v>34604</v>
      </c>
      <c r="CO243">
        <v>0.13</v>
      </c>
      <c r="CP243">
        <v>1</v>
      </c>
      <c r="CQ243">
        <v>7.6899999999999996E-2</v>
      </c>
      <c r="CR243">
        <v>400</v>
      </c>
      <c r="CS243">
        <v>400</v>
      </c>
      <c r="CW243">
        <v>92</v>
      </c>
    </row>
    <row r="244" spans="75:102" x14ac:dyDescent="0.25">
      <c r="BW244" s="45" t="s">
        <v>638</v>
      </c>
      <c r="BX244" s="45" t="s">
        <v>3</v>
      </c>
      <c r="BY244" s="45" t="s">
        <v>68</v>
      </c>
      <c r="BZ244" s="45">
        <v>46175</v>
      </c>
      <c r="CA244" s="45">
        <v>1</v>
      </c>
      <c r="CB244" s="45">
        <v>1</v>
      </c>
      <c r="CC244" s="45">
        <v>1</v>
      </c>
      <c r="CD244" s="45"/>
      <c r="CE244" s="45"/>
      <c r="CF244" s="45">
        <v>7.7083333333333335E-3</v>
      </c>
      <c r="CG244" s="45">
        <v>7.7083333333333335E-3</v>
      </c>
      <c r="CH244">
        <v>0.23613425925925927</v>
      </c>
      <c r="CI244">
        <v>7.2465277777777781E-2</v>
      </c>
      <c r="CJ244">
        <v>74</v>
      </c>
      <c r="CK244">
        <v>165</v>
      </c>
      <c r="CL244">
        <v>17</v>
      </c>
      <c r="CM244">
        <v>1.8235294120000001</v>
      </c>
      <c r="CN244">
        <v>18992</v>
      </c>
      <c r="CO244">
        <v>0.22969999999999999</v>
      </c>
      <c r="CP244">
        <v>1</v>
      </c>
      <c r="CQ244">
        <v>5.8799999999999998E-2</v>
      </c>
      <c r="CR244">
        <v>1867</v>
      </c>
      <c r="CS244">
        <v>1867</v>
      </c>
      <c r="CW244">
        <v>48</v>
      </c>
    </row>
    <row r="245" spans="75:102" x14ac:dyDescent="0.25">
      <c r="BW245" s="45" t="s">
        <v>638</v>
      </c>
      <c r="BX245" s="45" t="s">
        <v>3</v>
      </c>
      <c r="BY245" s="45" t="s">
        <v>68</v>
      </c>
      <c r="BZ245" s="45">
        <v>46178</v>
      </c>
      <c r="CA245" s="45">
        <v>1</v>
      </c>
      <c r="CB245" s="45">
        <v>1</v>
      </c>
      <c r="CC245" s="45">
        <v>1</v>
      </c>
      <c r="CD245" s="45"/>
      <c r="CE245" s="45"/>
      <c r="CF245" s="45">
        <v>9.8379629629629633E-3</v>
      </c>
      <c r="CG245" s="45">
        <v>9.8379629629629633E-3</v>
      </c>
      <c r="CH245">
        <v>0.12562499999999999</v>
      </c>
      <c r="CI245">
        <v>4.7060185185185184E-2</v>
      </c>
      <c r="CJ245">
        <v>32</v>
      </c>
      <c r="CK245">
        <v>70</v>
      </c>
      <c r="CL245">
        <v>4</v>
      </c>
      <c r="CM245">
        <v>1</v>
      </c>
      <c r="CN245">
        <v>12562</v>
      </c>
      <c r="CO245">
        <v>0.125</v>
      </c>
      <c r="CW245">
        <v>84</v>
      </c>
    </row>
    <row r="246" spans="75:102" x14ac:dyDescent="0.25">
      <c r="BW246" s="45" t="s">
        <v>638</v>
      </c>
      <c r="BX246" s="45" t="s">
        <v>3</v>
      </c>
      <c r="BY246" s="45" t="s">
        <v>79</v>
      </c>
      <c r="BZ246" s="45">
        <v>46174</v>
      </c>
      <c r="CA246" s="45">
        <v>1</v>
      </c>
      <c r="CB246" s="45">
        <v>1</v>
      </c>
      <c r="CC246" s="45">
        <v>1</v>
      </c>
      <c r="CD246" s="45"/>
      <c r="CE246" s="45"/>
      <c r="CF246" s="45">
        <v>1.3009259259259259E-2</v>
      </c>
      <c r="CG246" s="45">
        <v>1.3009259259259259E-2</v>
      </c>
      <c r="CH246">
        <v>0.10885416666666667</v>
      </c>
      <c r="CI246">
        <v>5.7175925925925929E-2</v>
      </c>
      <c r="CJ246">
        <v>60</v>
      </c>
      <c r="CK246">
        <v>129</v>
      </c>
      <c r="CL246">
        <v>25</v>
      </c>
      <c r="CM246">
        <v>2.04</v>
      </c>
      <c r="CN246">
        <v>18038</v>
      </c>
      <c r="CO246">
        <v>0.41670000000000001</v>
      </c>
      <c r="CP246">
        <v>8</v>
      </c>
      <c r="CQ246">
        <v>0.32</v>
      </c>
      <c r="CR246">
        <v>5039</v>
      </c>
      <c r="CS246">
        <v>630</v>
      </c>
      <c r="CW246">
        <v>74</v>
      </c>
    </row>
    <row r="247" spans="75:102" x14ac:dyDescent="0.25">
      <c r="BW247" s="45" t="s">
        <v>638</v>
      </c>
      <c r="BX247" s="45" t="s">
        <v>3</v>
      </c>
      <c r="BY247" s="45" t="s">
        <v>79</v>
      </c>
      <c r="BZ247" s="45">
        <v>46177</v>
      </c>
      <c r="CA247" s="45">
        <v>1</v>
      </c>
      <c r="CB247" s="45">
        <v>1</v>
      </c>
      <c r="CC247" s="45">
        <v>1</v>
      </c>
      <c r="CD247" s="45"/>
      <c r="CE247" s="45"/>
      <c r="CF247" s="45">
        <v>8.2754629629629636E-3</v>
      </c>
      <c r="CG247" s="45">
        <v>8.2754629629629636E-3</v>
      </c>
      <c r="CH247">
        <v>0.23835648148148147</v>
      </c>
      <c r="CI247">
        <v>4.175925925925926E-2</v>
      </c>
      <c r="CJ247">
        <v>88</v>
      </c>
      <c r="CK247">
        <v>207</v>
      </c>
      <c r="CL247">
        <v>11</v>
      </c>
      <c r="CM247">
        <v>1.5454545449999999</v>
      </c>
      <c r="CN247">
        <v>43982</v>
      </c>
      <c r="CO247">
        <v>0.125</v>
      </c>
      <c r="CW247">
        <v>78</v>
      </c>
    </row>
  </sheetData>
  <phoneticPr fontId="2" type="noConversion"/>
  <conditionalFormatting sqref="E3:E54">
    <cfRule type="containsText" dxfId="1" priority="1" operator="containsText" text="kenneth">
      <formula>NOT(ISERROR(SEARCH("kenneth",E3)))</formula>
    </cfRule>
  </conditionalFormatting>
  <conditionalFormatting sqref="R9:R56">
    <cfRule type="duplicateValues" dxfId="0" priority="94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5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5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5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5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5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5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5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5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5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5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5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5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5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5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5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5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5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5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5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5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5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5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5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5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5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5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5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5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5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5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5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5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5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5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5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5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5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5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5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5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5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5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5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5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5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5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5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5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5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5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5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5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5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5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5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5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5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5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5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5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5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5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5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5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5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5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5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5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5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5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5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5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5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5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5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5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5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5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5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5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5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5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5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5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5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5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5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5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5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5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5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5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5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5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5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5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5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5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5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5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5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5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5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5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5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5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7"/>
  <sheetViews>
    <sheetView workbookViewId="0">
      <selection activeCell="E26" sqref="A25:E2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5">
        <v>44022</v>
      </c>
      <c r="H2">
        <v>70</v>
      </c>
      <c r="I2" t="s">
        <v>159</v>
      </c>
      <c r="J2" s="55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5">
        <v>44872</v>
      </c>
      <c r="H3">
        <v>42</v>
      </c>
      <c r="I3" t="s">
        <v>158</v>
      </c>
      <c r="J3" s="55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5">
        <v>43506</v>
      </c>
      <c r="H4">
        <v>87</v>
      </c>
      <c r="I4" t="s">
        <v>157</v>
      </c>
      <c r="J4" s="55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5">
        <v>43805</v>
      </c>
      <c r="H5">
        <v>77</v>
      </c>
      <c r="I5" t="s">
        <v>159</v>
      </c>
      <c r="J5" s="55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5">
        <v>43466</v>
      </c>
      <c r="H6">
        <v>89</v>
      </c>
      <c r="I6" t="s">
        <v>157</v>
      </c>
      <c r="J6" s="55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5">
        <v>43318</v>
      </c>
      <c r="H7">
        <v>93</v>
      </c>
      <c r="I7" t="s">
        <v>158</v>
      </c>
      <c r="J7" s="55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5">
        <v>44355</v>
      </c>
      <c r="H8">
        <v>59</v>
      </c>
      <c r="I8" t="s">
        <v>209</v>
      </c>
      <c r="J8" s="55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5">
        <v>44791</v>
      </c>
      <c r="H9">
        <v>45</v>
      </c>
      <c r="I9" t="s">
        <v>209</v>
      </c>
      <c r="J9" s="55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5">
        <v>43119</v>
      </c>
      <c r="H10">
        <v>100</v>
      </c>
      <c r="I10" t="s">
        <v>159</v>
      </c>
      <c r="J10" s="55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5">
        <v>43313</v>
      </c>
      <c r="H11">
        <v>94</v>
      </c>
      <c r="I11" t="s">
        <v>157</v>
      </c>
      <c r="J11" s="55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5">
        <v>44109</v>
      </c>
      <c r="H12">
        <v>67</v>
      </c>
      <c r="I12" t="s">
        <v>157</v>
      </c>
      <c r="J12" s="55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5">
        <v>44257</v>
      </c>
      <c r="H13">
        <v>63</v>
      </c>
      <c r="I13" t="s">
        <v>158</v>
      </c>
      <c r="J13" s="55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5">
        <v>44459</v>
      </c>
      <c r="H14">
        <v>56</v>
      </c>
      <c r="I14" t="s">
        <v>159</v>
      </c>
      <c r="J14" s="55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5">
        <v>44468</v>
      </c>
      <c r="H15">
        <v>56</v>
      </c>
      <c r="I15" t="s">
        <v>157</v>
      </c>
      <c r="J15" s="55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5">
        <v>44671</v>
      </c>
      <c r="H16">
        <v>49</v>
      </c>
      <c r="I16" t="s">
        <v>156</v>
      </c>
      <c r="J16" s="55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5">
        <v>44685</v>
      </c>
      <c r="H17">
        <v>48</v>
      </c>
      <c r="I17" t="s">
        <v>159</v>
      </c>
      <c r="J17" s="55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5">
        <v>44704</v>
      </c>
      <c r="H18">
        <v>48</v>
      </c>
      <c r="I18" t="s">
        <v>155</v>
      </c>
      <c r="J18" s="55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5">
        <v>44714</v>
      </c>
      <c r="H19">
        <v>48</v>
      </c>
      <c r="I19" t="s">
        <v>159</v>
      </c>
      <c r="J19" s="55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5">
        <v>44733</v>
      </c>
      <c r="H20">
        <v>47</v>
      </c>
      <c r="I20" t="s">
        <v>158</v>
      </c>
      <c r="J20" s="55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5">
        <v>44746</v>
      </c>
      <c r="H21">
        <v>46</v>
      </c>
      <c r="I21" t="s">
        <v>157</v>
      </c>
      <c r="J21" s="55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5">
        <v>44746</v>
      </c>
      <c r="H22">
        <v>46</v>
      </c>
      <c r="I22" t="s">
        <v>157</v>
      </c>
      <c r="J22" s="55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5">
        <v>44747</v>
      </c>
      <c r="H23">
        <v>39</v>
      </c>
      <c r="I23" t="s">
        <v>157</v>
      </c>
      <c r="J23" s="55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5">
        <v>44809</v>
      </c>
      <c r="H24">
        <v>44</v>
      </c>
      <c r="I24" t="s">
        <v>159</v>
      </c>
      <c r="J24" s="55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5">
        <v>44809</v>
      </c>
      <c r="H25">
        <v>44</v>
      </c>
      <c r="I25" t="s">
        <v>156</v>
      </c>
      <c r="J25" s="55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5">
        <v>44817</v>
      </c>
      <c r="H26">
        <v>44</v>
      </c>
      <c r="I26" t="s">
        <v>155</v>
      </c>
      <c r="J26" s="55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5">
        <v>44818</v>
      </c>
      <c r="H27">
        <v>44</v>
      </c>
      <c r="I27" t="s">
        <v>155</v>
      </c>
      <c r="J27" s="55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5">
        <v>44824</v>
      </c>
      <c r="H28">
        <v>44</v>
      </c>
      <c r="I28" t="s">
        <v>159</v>
      </c>
      <c r="J28" s="55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5">
        <v>44838</v>
      </c>
      <c r="H29">
        <v>43</v>
      </c>
      <c r="I29" t="s">
        <v>156</v>
      </c>
      <c r="J29" s="55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5">
        <v>44867</v>
      </c>
      <c r="H30">
        <v>43</v>
      </c>
      <c r="I30" t="s">
        <v>157</v>
      </c>
      <c r="J30" s="55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5">
        <v>44868</v>
      </c>
      <c r="H31">
        <v>43</v>
      </c>
      <c r="I31" t="s">
        <v>158</v>
      </c>
      <c r="J31" s="55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5">
        <v>44886</v>
      </c>
      <c r="H32">
        <v>42</v>
      </c>
      <c r="I32" t="s">
        <v>159</v>
      </c>
      <c r="J32" s="55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5">
        <v>44907</v>
      </c>
      <c r="H33">
        <v>41</v>
      </c>
      <c r="I33" t="s">
        <v>155</v>
      </c>
      <c r="J33" s="55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5">
        <v>44939</v>
      </c>
      <c r="H34">
        <v>40</v>
      </c>
      <c r="I34" t="s">
        <v>159</v>
      </c>
      <c r="J34" s="55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5">
        <v>44943</v>
      </c>
      <c r="H35">
        <v>40</v>
      </c>
      <c r="I35" t="s">
        <v>159</v>
      </c>
      <c r="J35" s="55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5">
        <v>44967</v>
      </c>
      <c r="H36">
        <v>39</v>
      </c>
      <c r="I36" t="s">
        <v>158</v>
      </c>
      <c r="J36" s="55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5">
        <v>45019</v>
      </c>
      <c r="H37">
        <v>38</v>
      </c>
      <c r="I37" t="s">
        <v>158</v>
      </c>
      <c r="J37" s="55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5">
        <v>45112</v>
      </c>
      <c r="H38">
        <v>34</v>
      </c>
      <c r="I38" t="s">
        <v>156</v>
      </c>
      <c r="J38" s="55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5">
        <v>45132</v>
      </c>
      <c r="H39">
        <v>34</v>
      </c>
      <c r="I39" t="s">
        <v>159</v>
      </c>
      <c r="J39" s="55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5">
        <v>45141</v>
      </c>
      <c r="H40">
        <v>34</v>
      </c>
      <c r="I40" t="s">
        <v>158</v>
      </c>
      <c r="J40" s="55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5">
        <v>45141</v>
      </c>
      <c r="H41">
        <v>34</v>
      </c>
      <c r="I41" t="s">
        <v>159</v>
      </c>
      <c r="J41" s="55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5">
        <v>45145</v>
      </c>
      <c r="H42">
        <v>33</v>
      </c>
      <c r="I42" t="s">
        <v>158</v>
      </c>
      <c r="J42" s="55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5">
        <v>45173</v>
      </c>
      <c r="H43">
        <v>32</v>
      </c>
      <c r="I43" t="s">
        <v>156</v>
      </c>
      <c r="J43" s="55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5">
        <v>45281</v>
      </c>
      <c r="H44">
        <v>29</v>
      </c>
      <c r="I44" t="s">
        <v>156</v>
      </c>
      <c r="J44" s="55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5">
        <v>45295</v>
      </c>
      <c r="H45">
        <v>28</v>
      </c>
      <c r="I45" t="s">
        <v>159</v>
      </c>
      <c r="J45" s="55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5">
        <v>45302</v>
      </c>
      <c r="H46">
        <v>28</v>
      </c>
      <c r="I46" t="s">
        <v>158</v>
      </c>
      <c r="J46" s="55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5">
        <v>45334</v>
      </c>
      <c r="H47">
        <v>27</v>
      </c>
      <c r="I47" t="s">
        <v>156</v>
      </c>
      <c r="J47" s="55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5">
        <v>45334</v>
      </c>
      <c r="H48">
        <v>27</v>
      </c>
      <c r="I48" t="s">
        <v>159</v>
      </c>
      <c r="J48" s="55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5">
        <v>45334</v>
      </c>
      <c r="H49">
        <v>27</v>
      </c>
      <c r="I49" t="s">
        <v>158</v>
      </c>
      <c r="J49" s="55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5">
        <v>45344</v>
      </c>
      <c r="H50">
        <v>27</v>
      </c>
      <c r="I50" t="s">
        <v>155</v>
      </c>
      <c r="J50" s="55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5">
        <v>45363</v>
      </c>
      <c r="H51">
        <v>26</v>
      </c>
      <c r="I51" t="s">
        <v>158</v>
      </c>
      <c r="J51" s="55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5">
        <v>45369</v>
      </c>
      <c r="H52">
        <v>26</v>
      </c>
      <c r="I52" t="s">
        <v>159</v>
      </c>
      <c r="J52" s="55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5">
        <v>45398</v>
      </c>
      <c r="H53">
        <v>25</v>
      </c>
      <c r="I53" t="s">
        <v>155</v>
      </c>
      <c r="J53" s="55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5">
        <v>45427</v>
      </c>
      <c r="H54">
        <v>17</v>
      </c>
      <c r="I54" t="s">
        <v>157</v>
      </c>
      <c r="J54" s="55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5">
        <v>45433</v>
      </c>
      <c r="H55">
        <v>24</v>
      </c>
      <c r="I55" t="s">
        <v>157</v>
      </c>
      <c r="J55" s="55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5">
        <v>45455</v>
      </c>
      <c r="H56">
        <v>16</v>
      </c>
      <c r="I56" t="s">
        <v>158</v>
      </c>
      <c r="J56" s="55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5">
        <v>45511</v>
      </c>
      <c r="H57">
        <v>21</v>
      </c>
      <c r="I57" t="s">
        <v>155</v>
      </c>
      <c r="J57" s="55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5">
        <v>45526</v>
      </c>
      <c r="H58">
        <v>21</v>
      </c>
      <c r="I58" t="s">
        <v>157</v>
      </c>
      <c r="J58" s="55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5">
        <v>45589</v>
      </c>
      <c r="H59">
        <v>19</v>
      </c>
      <c r="I59" t="s">
        <v>155</v>
      </c>
      <c r="J59" s="55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5">
        <v>45670</v>
      </c>
      <c r="H60">
        <v>16</v>
      </c>
      <c r="I60" t="s">
        <v>158</v>
      </c>
      <c r="J60" s="55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5">
        <v>45677</v>
      </c>
      <c r="H61">
        <v>16</v>
      </c>
      <c r="I61" t="s">
        <v>155</v>
      </c>
      <c r="J61" s="55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5">
        <v>45678</v>
      </c>
      <c r="H62">
        <v>16</v>
      </c>
      <c r="I62" t="s">
        <v>156</v>
      </c>
      <c r="J62" s="55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5">
        <v>45691</v>
      </c>
      <c r="H63">
        <v>16</v>
      </c>
      <c r="I63" t="s">
        <v>158</v>
      </c>
      <c r="J63" s="55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5">
        <v>45699</v>
      </c>
      <c r="H64">
        <v>8</v>
      </c>
      <c r="I64" t="s">
        <v>157</v>
      </c>
      <c r="J64" s="55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5">
        <v>45699</v>
      </c>
      <c r="H65">
        <v>8</v>
      </c>
      <c r="I65" t="s">
        <v>157</v>
      </c>
      <c r="J65" s="55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5">
        <v>45726</v>
      </c>
      <c r="H66">
        <v>14</v>
      </c>
      <c r="I66" t="s">
        <v>157</v>
      </c>
      <c r="J66" s="55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5">
        <v>45748</v>
      </c>
      <c r="H67">
        <v>14</v>
      </c>
      <c r="I67" t="s">
        <v>159</v>
      </c>
      <c r="J67" s="55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5">
        <v>45789</v>
      </c>
      <c r="H68">
        <v>12</v>
      </c>
      <c r="I68" t="s">
        <v>156</v>
      </c>
      <c r="J68" s="55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5">
        <v>45792</v>
      </c>
      <c r="H69">
        <v>12</v>
      </c>
      <c r="I69" t="s">
        <v>157</v>
      </c>
      <c r="J69" s="55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5">
        <v>45799</v>
      </c>
      <c r="H70">
        <v>12</v>
      </c>
      <c r="I70" t="s">
        <v>157</v>
      </c>
      <c r="J70" s="55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5">
        <v>45800</v>
      </c>
      <c r="H71">
        <v>12</v>
      </c>
      <c r="I71" t="s">
        <v>158</v>
      </c>
      <c r="J71" s="55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5">
        <v>45813</v>
      </c>
      <c r="H72">
        <v>11</v>
      </c>
      <c r="I72" t="s">
        <v>157</v>
      </c>
      <c r="J72" s="55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5">
        <v>45814</v>
      </c>
      <c r="H73">
        <v>11</v>
      </c>
      <c r="I73" t="s">
        <v>156</v>
      </c>
      <c r="J73" s="55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5">
        <v>45840</v>
      </c>
      <c r="H74">
        <v>11</v>
      </c>
      <c r="I74" t="s">
        <v>158</v>
      </c>
      <c r="J74" s="55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5">
        <v>45854</v>
      </c>
      <c r="H75">
        <v>10</v>
      </c>
      <c r="I75" t="s">
        <v>159</v>
      </c>
      <c r="J75" s="55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5">
        <v>45870</v>
      </c>
      <c r="H76">
        <v>2</v>
      </c>
      <c r="I76" t="s">
        <v>157</v>
      </c>
      <c r="J76" s="55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5">
        <v>45870</v>
      </c>
      <c r="H77">
        <v>2</v>
      </c>
      <c r="I77" t="s">
        <v>157</v>
      </c>
      <c r="J77" s="55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5">
        <v>45877</v>
      </c>
      <c r="H78">
        <v>9</v>
      </c>
      <c r="I78" t="s">
        <v>158</v>
      </c>
      <c r="J78" s="55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5">
        <v>45880</v>
      </c>
      <c r="H79">
        <v>9</v>
      </c>
      <c r="I79" t="s">
        <v>157</v>
      </c>
      <c r="J79" s="55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5">
        <v>45880</v>
      </c>
      <c r="H80">
        <v>9</v>
      </c>
      <c r="I80" t="s">
        <v>157</v>
      </c>
      <c r="J80" s="55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5">
        <v>45882</v>
      </c>
      <c r="H81">
        <v>9</v>
      </c>
      <c r="I81" t="s">
        <v>158</v>
      </c>
      <c r="J81" s="55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5">
        <v>45884</v>
      </c>
      <c r="H82">
        <v>9</v>
      </c>
      <c r="I82" t="s">
        <v>157</v>
      </c>
      <c r="J82" s="55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5">
        <v>45890</v>
      </c>
      <c r="H83">
        <v>9</v>
      </c>
      <c r="I83" t="s">
        <v>156</v>
      </c>
      <c r="J83" s="55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5">
        <v>45891</v>
      </c>
      <c r="H84">
        <v>9</v>
      </c>
      <c r="I84" t="s">
        <v>159</v>
      </c>
      <c r="J84" s="55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5">
        <v>45912</v>
      </c>
      <c r="H85">
        <v>8</v>
      </c>
      <c r="I85" t="s">
        <v>157</v>
      </c>
      <c r="J85" s="55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5">
        <v>44022</v>
      </c>
      <c r="H86">
        <v>70</v>
      </c>
      <c r="I86" t="s">
        <v>209</v>
      </c>
      <c r="J86" s="55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5">
        <v>44673</v>
      </c>
      <c r="H87">
        <v>49</v>
      </c>
      <c r="I87" t="s">
        <v>158</v>
      </c>
      <c r="J87" s="55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5">
        <v>43506</v>
      </c>
      <c r="H88">
        <v>87</v>
      </c>
      <c r="I88" t="s">
        <v>159</v>
      </c>
      <c r="J88" s="55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5">
        <v>43805</v>
      </c>
      <c r="H89">
        <v>77</v>
      </c>
      <c r="I89" t="s">
        <v>160</v>
      </c>
      <c r="J89" s="55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5">
        <v>43466</v>
      </c>
      <c r="H90">
        <v>89</v>
      </c>
      <c r="I90" t="s">
        <v>159</v>
      </c>
      <c r="J90" s="55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5">
        <v>43318</v>
      </c>
      <c r="H91">
        <v>93</v>
      </c>
      <c r="I91" t="s">
        <v>160</v>
      </c>
      <c r="J91" s="55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5">
        <v>43119</v>
      </c>
      <c r="H92">
        <v>100</v>
      </c>
      <c r="I92" t="s">
        <v>159</v>
      </c>
      <c r="J92" s="55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5">
        <v>43313</v>
      </c>
      <c r="H93">
        <v>94</v>
      </c>
      <c r="I93" t="s">
        <v>158</v>
      </c>
      <c r="J93" s="55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5">
        <v>44109</v>
      </c>
      <c r="H94">
        <v>67</v>
      </c>
      <c r="I94" t="s">
        <v>159</v>
      </c>
      <c r="J94" s="55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5">
        <v>44257</v>
      </c>
      <c r="H95">
        <v>63</v>
      </c>
      <c r="I95" t="s">
        <v>161</v>
      </c>
      <c r="J95" s="55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5">
        <v>44459</v>
      </c>
      <c r="H96">
        <v>56</v>
      </c>
      <c r="I96" t="s">
        <v>159</v>
      </c>
      <c r="J96" s="55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5">
        <v>44468</v>
      </c>
      <c r="H97">
        <v>50</v>
      </c>
      <c r="I97" t="s">
        <v>160</v>
      </c>
      <c r="J97" s="55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5">
        <v>44671</v>
      </c>
      <c r="H98">
        <v>49</v>
      </c>
      <c r="I98" t="s">
        <v>161</v>
      </c>
      <c r="J98" s="55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5">
        <v>44685</v>
      </c>
      <c r="H99">
        <v>48</v>
      </c>
      <c r="I99" t="s">
        <v>160</v>
      </c>
      <c r="J99" s="55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5">
        <v>44704</v>
      </c>
      <c r="H100">
        <v>48</v>
      </c>
      <c r="I100" t="s">
        <v>159</v>
      </c>
      <c r="J100" s="55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5">
        <v>44714</v>
      </c>
      <c r="H101">
        <v>48</v>
      </c>
      <c r="I101" t="s">
        <v>159</v>
      </c>
      <c r="J101" s="55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5">
        <v>44733</v>
      </c>
      <c r="H102">
        <v>47</v>
      </c>
      <c r="I102" t="s">
        <v>158</v>
      </c>
      <c r="J102" s="55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5">
        <v>44746</v>
      </c>
      <c r="H103">
        <v>46</v>
      </c>
      <c r="I103" t="s">
        <v>161</v>
      </c>
      <c r="J103" s="55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5">
        <v>44746</v>
      </c>
      <c r="H104">
        <v>46</v>
      </c>
      <c r="I104" t="s">
        <v>158</v>
      </c>
      <c r="J104" s="55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5">
        <v>44809</v>
      </c>
      <c r="H105">
        <v>38</v>
      </c>
      <c r="I105" t="s">
        <v>161</v>
      </c>
      <c r="J105" s="55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5">
        <v>44809</v>
      </c>
      <c r="H106">
        <v>44</v>
      </c>
      <c r="I106" t="s">
        <v>159</v>
      </c>
      <c r="J106" s="55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5">
        <v>44817</v>
      </c>
      <c r="H107">
        <v>44</v>
      </c>
      <c r="I107" t="s">
        <v>159</v>
      </c>
      <c r="J107" s="55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5">
        <v>44818</v>
      </c>
      <c r="H108">
        <v>44</v>
      </c>
      <c r="I108" t="s">
        <v>158</v>
      </c>
      <c r="J108" s="55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5">
        <v>44824</v>
      </c>
      <c r="H109">
        <v>44</v>
      </c>
      <c r="I109" t="s">
        <v>158</v>
      </c>
      <c r="J109" s="55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5">
        <v>44838</v>
      </c>
      <c r="H110">
        <v>43</v>
      </c>
      <c r="I110" t="s">
        <v>160</v>
      </c>
      <c r="J110" s="55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5">
        <v>44867</v>
      </c>
      <c r="H111">
        <v>43</v>
      </c>
      <c r="I111" t="s">
        <v>158</v>
      </c>
      <c r="J111" s="55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5">
        <v>44868</v>
      </c>
      <c r="H112">
        <v>43</v>
      </c>
      <c r="I112" t="s">
        <v>158</v>
      </c>
      <c r="J112" s="55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5">
        <v>44886</v>
      </c>
      <c r="H113">
        <v>42</v>
      </c>
      <c r="I113" t="s">
        <v>159</v>
      </c>
      <c r="J113" s="55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5">
        <v>44907</v>
      </c>
      <c r="H114">
        <v>41</v>
      </c>
      <c r="I114" t="s">
        <v>161</v>
      </c>
      <c r="J114" s="55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5">
        <v>44939</v>
      </c>
      <c r="H115">
        <v>34</v>
      </c>
      <c r="I115" t="s">
        <v>160</v>
      </c>
      <c r="J115" s="55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5">
        <v>44943</v>
      </c>
      <c r="H116">
        <v>40</v>
      </c>
      <c r="I116" t="s">
        <v>161</v>
      </c>
      <c r="J116" s="55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5">
        <v>44967</v>
      </c>
      <c r="H117">
        <v>32</v>
      </c>
      <c r="I117" t="s">
        <v>160</v>
      </c>
      <c r="J117" s="55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5">
        <v>45019</v>
      </c>
      <c r="H118">
        <v>38</v>
      </c>
      <c r="I118" t="s">
        <v>161</v>
      </c>
      <c r="J118" s="55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5">
        <v>45112</v>
      </c>
      <c r="H119">
        <v>34</v>
      </c>
      <c r="I119" t="s">
        <v>159</v>
      </c>
      <c r="J119" s="55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5">
        <v>45132</v>
      </c>
      <c r="H120">
        <v>34</v>
      </c>
      <c r="I120" t="s">
        <v>161</v>
      </c>
      <c r="J120" s="55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5">
        <v>45141</v>
      </c>
      <c r="H121">
        <v>34</v>
      </c>
      <c r="I121" t="s">
        <v>158</v>
      </c>
      <c r="J121" s="55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5">
        <v>45141</v>
      </c>
      <c r="H122">
        <v>27</v>
      </c>
      <c r="I122" t="s">
        <v>160</v>
      </c>
      <c r="J122" s="55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5">
        <v>45145</v>
      </c>
      <c r="H123">
        <v>33</v>
      </c>
      <c r="I123" t="s">
        <v>160</v>
      </c>
      <c r="J123" s="55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5">
        <v>45173</v>
      </c>
      <c r="H124">
        <v>32</v>
      </c>
      <c r="I124" t="s">
        <v>158</v>
      </c>
      <c r="J124" s="55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5">
        <v>45281</v>
      </c>
      <c r="H125">
        <v>29</v>
      </c>
      <c r="I125" t="s">
        <v>159</v>
      </c>
      <c r="J125" s="55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5">
        <v>45295</v>
      </c>
      <c r="H126">
        <v>28</v>
      </c>
      <c r="I126" t="s">
        <v>159</v>
      </c>
      <c r="J126" s="55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5">
        <v>45302</v>
      </c>
      <c r="H127">
        <v>28</v>
      </c>
      <c r="I127" t="s">
        <v>161</v>
      </c>
      <c r="J127" s="55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5">
        <v>45334</v>
      </c>
      <c r="H128">
        <v>27</v>
      </c>
      <c r="I128" t="s">
        <v>161</v>
      </c>
      <c r="J128" s="55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5">
        <v>45334</v>
      </c>
      <c r="H129">
        <v>27</v>
      </c>
      <c r="I129" t="s">
        <v>159</v>
      </c>
      <c r="J129" s="55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5">
        <v>45334</v>
      </c>
      <c r="H130">
        <v>27</v>
      </c>
      <c r="I130" t="s">
        <v>159</v>
      </c>
      <c r="J130" s="55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5">
        <v>45344</v>
      </c>
      <c r="H131">
        <v>27</v>
      </c>
      <c r="I131" t="s">
        <v>159</v>
      </c>
      <c r="J131" s="55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5">
        <v>45363</v>
      </c>
      <c r="H132">
        <v>26</v>
      </c>
      <c r="I132" t="s">
        <v>158</v>
      </c>
      <c r="J132" s="55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5">
        <v>45369</v>
      </c>
      <c r="H133">
        <v>26</v>
      </c>
      <c r="I133" t="s">
        <v>161</v>
      </c>
      <c r="J133" s="55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5">
        <v>45398</v>
      </c>
      <c r="H134">
        <v>25</v>
      </c>
      <c r="I134" t="s">
        <v>158</v>
      </c>
      <c r="J134" s="55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5">
        <v>45433</v>
      </c>
      <c r="H135">
        <v>24</v>
      </c>
      <c r="I135" t="s">
        <v>159</v>
      </c>
      <c r="J135" s="55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5">
        <v>45511</v>
      </c>
      <c r="H136">
        <v>21</v>
      </c>
      <c r="I136" t="s">
        <v>161</v>
      </c>
      <c r="J136" s="55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5">
        <v>45526</v>
      </c>
      <c r="H137">
        <v>21</v>
      </c>
      <c r="I137" t="s">
        <v>159</v>
      </c>
      <c r="J137" s="55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5">
        <v>45589</v>
      </c>
      <c r="H138">
        <v>19</v>
      </c>
      <c r="I138" t="s">
        <v>159</v>
      </c>
      <c r="J138" s="55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5">
        <v>45677</v>
      </c>
      <c r="H139">
        <v>10</v>
      </c>
      <c r="I139" t="s">
        <v>158</v>
      </c>
      <c r="J139" s="55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5">
        <v>45678</v>
      </c>
      <c r="H140">
        <v>16</v>
      </c>
      <c r="I140" t="s">
        <v>160</v>
      </c>
      <c r="J140" s="55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5">
        <v>45691</v>
      </c>
      <c r="H141">
        <v>16</v>
      </c>
      <c r="I141" t="s">
        <v>160</v>
      </c>
      <c r="J141" s="55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5">
        <v>45726</v>
      </c>
      <c r="H142">
        <v>8</v>
      </c>
      <c r="I142" t="s">
        <v>160</v>
      </c>
      <c r="J142" s="55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5">
        <v>45748</v>
      </c>
      <c r="H143">
        <v>7</v>
      </c>
      <c r="I143" t="s">
        <v>159</v>
      </c>
      <c r="J143" s="55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5">
        <v>45789</v>
      </c>
      <c r="H144">
        <v>12</v>
      </c>
      <c r="I144" t="s">
        <v>161</v>
      </c>
      <c r="J144" s="55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5">
        <v>45792</v>
      </c>
      <c r="H145">
        <v>6</v>
      </c>
      <c r="I145" t="s">
        <v>158</v>
      </c>
      <c r="J145" s="55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5">
        <v>45799</v>
      </c>
      <c r="H146">
        <v>12</v>
      </c>
      <c r="I146" t="s">
        <v>159</v>
      </c>
      <c r="J146" s="55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5">
        <v>45800</v>
      </c>
      <c r="H147">
        <v>12</v>
      </c>
      <c r="I147" t="s">
        <v>158</v>
      </c>
      <c r="J147" s="55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5">
        <v>45813</v>
      </c>
      <c r="H148">
        <v>11</v>
      </c>
      <c r="I148" t="s">
        <v>160</v>
      </c>
      <c r="J148" s="55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5">
        <v>45814</v>
      </c>
      <c r="H149">
        <v>5</v>
      </c>
      <c r="I149" t="s">
        <v>160</v>
      </c>
      <c r="J149" s="55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5">
        <v>45854</v>
      </c>
      <c r="H150">
        <v>10</v>
      </c>
      <c r="I150" t="s">
        <v>159</v>
      </c>
      <c r="J150" s="55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5">
        <v>45880</v>
      </c>
      <c r="H151">
        <v>9</v>
      </c>
      <c r="I151" t="s">
        <v>159</v>
      </c>
      <c r="J151" s="55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5">
        <v>45880</v>
      </c>
      <c r="H152">
        <v>2</v>
      </c>
      <c r="I152" t="s">
        <v>160</v>
      </c>
      <c r="J152" s="55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5">
        <v>45882</v>
      </c>
      <c r="H153">
        <v>9</v>
      </c>
      <c r="I153" t="s">
        <v>160</v>
      </c>
      <c r="J153" s="55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5">
        <v>45884</v>
      </c>
      <c r="H154">
        <v>9</v>
      </c>
      <c r="I154" t="s">
        <v>159</v>
      </c>
      <c r="J154" s="55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5">
        <v>45890</v>
      </c>
      <c r="H155">
        <v>2</v>
      </c>
      <c r="I155" t="s">
        <v>160</v>
      </c>
      <c r="J155" s="55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5">
        <v>45912</v>
      </c>
      <c r="H156">
        <v>8</v>
      </c>
      <c r="I156" t="s">
        <v>160</v>
      </c>
      <c r="J156" s="55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5">
        <v>45971</v>
      </c>
      <c r="H157">
        <v>6</v>
      </c>
      <c r="I157" t="s">
        <v>160</v>
      </c>
      <c r="J157" s="55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5">
        <v>44022</v>
      </c>
      <c r="H158">
        <v>70</v>
      </c>
      <c r="I158" t="s">
        <v>209</v>
      </c>
      <c r="J158" s="55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5">
        <v>44673</v>
      </c>
      <c r="H159">
        <v>49</v>
      </c>
      <c r="I159" t="s">
        <v>209</v>
      </c>
      <c r="J159" s="55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5">
        <v>43506</v>
      </c>
      <c r="H160">
        <v>87</v>
      </c>
      <c r="I160" t="s">
        <v>159</v>
      </c>
      <c r="J160" s="55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5">
        <v>43805</v>
      </c>
      <c r="H161">
        <v>77</v>
      </c>
      <c r="I161" t="s">
        <v>175</v>
      </c>
      <c r="J161" s="55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5">
        <v>43466</v>
      </c>
      <c r="H162">
        <v>89</v>
      </c>
      <c r="I162" t="s">
        <v>159</v>
      </c>
      <c r="J162" s="55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5">
        <v>44685</v>
      </c>
      <c r="H163">
        <v>48</v>
      </c>
      <c r="I163" t="s">
        <v>204</v>
      </c>
      <c r="J163" s="55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5">
        <v>44733</v>
      </c>
      <c r="H164">
        <v>47</v>
      </c>
      <c r="I164" t="s">
        <v>204</v>
      </c>
      <c r="J164" s="55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5">
        <v>44817</v>
      </c>
      <c r="H165">
        <v>44</v>
      </c>
      <c r="I165" t="s">
        <v>204</v>
      </c>
      <c r="J165" s="55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5">
        <v>44818</v>
      </c>
      <c r="H166">
        <v>44</v>
      </c>
      <c r="I166" t="s">
        <v>204</v>
      </c>
      <c r="J166" s="55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5">
        <v>44943</v>
      </c>
      <c r="H167">
        <v>40</v>
      </c>
      <c r="I167" t="s">
        <v>204</v>
      </c>
      <c r="J167" s="55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5">
        <v>45145</v>
      </c>
      <c r="H168">
        <v>33</v>
      </c>
      <c r="I168" t="s">
        <v>204</v>
      </c>
      <c r="J168" s="55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5">
        <v>45363</v>
      </c>
      <c r="H169">
        <v>26</v>
      </c>
      <c r="I169" t="s">
        <v>204</v>
      </c>
      <c r="J169" s="55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5">
        <v>45398</v>
      </c>
      <c r="H170">
        <v>25</v>
      </c>
      <c r="I170" t="s">
        <v>204</v>
      </c>
      <c r="J170" s="55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5">
        <v>45800</v>
      </c>
      <c r="H171">
        <v>12</v>
      </c>
      <c r="I171" t="s">
        <v>204</v>
      </c>
      <c r="J171" s="55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5">
        <v>44257</v>
      </c>
      <c r="H172">
        <v>63</v>
      </c>
      <c r="I172" t="s">
        <v>203</v>
      </c>
      <c r="J172" s="55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5">
        <v>44671</v>
      </c>
      <c r="H173">
        <v>49</v>
      </c>
      <c r="I173" t="s">
        <v>203</v>
      </c>
      <c r="J173" s="55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5">
        <v>44746</v>
      </c>
      <c r="H174">
        <v>46</v>
      </c>
      <c r="I174" t="s">
        <v>203</v>
      </c>
      <c r="J174" s="55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5">
        <v>45112</v>
      </c>
      <c r="H175">
        <v>34</v>
      </c>
      <c r="I175" t="s">
        <v>203</v>
      </c>
      <c r="J175" s="55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5">
        <v>45173</v>
      </c>
      <c r="H176">
        <v>32</v>
      </c>
      <c r="I176" t="s">
        <v>203</v>
      </c>
      <c r="J176" s="55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5">
        <v>45281</v>
      </c>
      <c r="H177">
        <v>29</v>
      </c>
      <c r="I177" t="s">
        <v>203</v>
      </c>
      <c r="J177" s="55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5">
        <v>45369</v>
      </c>
      <c r="H178">
        <v>26</v>
      </c>
      <c r="I178" t="s">
        <v>203</v>
      </c>
      <c r="J178" s="55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5">
        <v>45511</v>
      </c>
      <c r="H179">
        <v>21</v>
      </c>
      <c r="I179" t="s">
        <v>203</v>
      </c>
      <c r="J179" s="55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5">
        <v>45789</v>
      </c>
      <c r="H180">
        <v>12</v>
      </c>
      <c r="I180" t="s">
        <v>203</v>
      </c>
      <c r="J180" s="55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5">
        <v>43119</v>
      </c>
      <c r="H181">
        <v>100</v>
      </c>
      <c r="I181" t="s">
        <v>175</v>
      </c>
      <c r="J181" s="55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5">
        <v>43313</v>
      </c>
      <c r="H182">
        <v>94</v>
      </c>
      <c r="I182" t="s">
        <v>175</v>
      </c>
      <c r="J182" s="55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5">
        <v>44746</v>
      </c>
      <c r="H183">
        <v>46</v>
      </c>
      <c r="I183" t="s">
        <v>175</v>
      </c>
      <c r="J183" s="55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5">
        <v>44824</v>
      </c>
      <c r="H184">
        <v>39</v>
      </c>
      <c r="I184" t="s">
        <v>175</v>
      </c>
      <c r="J184" s="55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5">
        <v>44838</v>
      </c>
      <c r="H185">
        <v>43</v>
      </c>
      <c r="I185" t="s">
        <v>175</v>
      </c>
      <c r="J185" s="55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5">
        <v>44868</v>
      </c>
      <c r="H186">
        <v>43</v>
      </c>
      <c r="I186" t="s">
        <v>175</v>
      </c>
      <c r="J186" s="55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5">
        <v>45141</v>
      </c>
      <c r="H187">
        <v>34</v>
      </c>
      <c r="I187" t="s">
        <v>175</v>
      </c>
      <c r="J187" s="55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5">
        <v>45302</v>
      </c>
      <c r="H188">
        <v>28</v>
      </c>
      <c r="I188" t="s">
        <v>175</v>
      </c>
      <c r="J188" s="55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5">
        <v>45433</v>
      </c>
      <c r="H189">
        <v>24</v>
      </c>
      <c r="I189" t="s">
        <v>175</v>
      </c>
      <c r="J189" s="55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5">
        <v>45678</v>
      </c>
      <c r="H190">
        <v>16</v>
      </c>
      <c r="I190" t="s">
        <v>175</v>
      </c>
      <c r="J190" s="55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5">
        <v>45884</v>
      </c>
      <c r="H191">
        <v>9</v>
      </c>
      <c r="I191" t="s">
        <v>175</v>
      </c>
      <c r="J191" s="55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5">
        <v>45912</v>
      </c>
      <c r="H192">
        <v>2</v>
      </c>
      <c r="I192" t="s">
        <v>175</v>
      </c>
      <c r="J192" s="55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5">
        <v>44704</v>
      </c>
      <c r="H193">
        <v>48</v>
      </c>
      <c r="I193" t="s">
        <v>159</v>
      </c>
      <c r="J193" s="55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5">
        <v>44714</v>
      </c>
      <c r="H194">
        <v>48</v>
      </c>
      <c r="I194" t="s">
        <v>159</v>
      </c>
      <c r="J194" s="55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5">
        <v>44907</v>
      </c>
      <c r="H195">
        <v>41</v>
      </c>
      <c r="I195" t="s">
        <v>159</v>
      </c>
      <c r="J195" s="55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5">
        <v>45132</v>
      </c>
      <c r="H196">
        <v>34</v>
      </c>
      <c r="I196" t="s">
        <v>159</v>
      </c>
      <c r="J196" s="55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5">
        <v>45344</v>
      </c>
      <c r="H197">
        <v>27</v>
      </c>
      <c r="I197" t="s">
        <v>159</v>
      </c>
      <c r="J197" s="55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5">
        <v>45589</v>
      </c>
      <c r="H198">
        <v>13</v>
      </c>
      <c r="I198" t="s">
        <v>159</v>
      </c>
      <c r="J198" s="55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5">
        <v>45691</v>
      </c>
      <c r="H199">
        <v>16</v>
      </c>
      <c r="I199" t="s">
        <v>159</v>
      </c>
      <c r="J199" s="55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5">
        <v>45813</v>
      </c>
      <c r="H200">
        <v>11</v>
      </c>
      <c r="I200" t="s">
        <v>159</v>
      </c>
      <c r="J200" s="55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5">
        <v>45854</v>
      </c>
      <c r="H201">
        <v>10</v>
      </c>
      <c r="I201" t="s">
        <v>159</v>
      </c>
      <c r="J201" s="55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5">
        <v>45971</v>
      </c>
      <c r="H202">
        <v>6</v>
      </c>
      <c r="I202" t="s">
        <v>159</v>
      </c>
      <c r="J202" s="55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5">
        <v>44109</v>
      </c>
      <c r="H203">
        <v>67</v>
      </c>
      <c r="I203" t="s">
        <v>159</v>
      </c>
      <c r="J203" s="55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5">
        <v>44809</v>
      </c>
      <c r="H204">
        <v>44</v>
      </c>
      <c r="I204" t="s">
        <v>159</v>
      </c>
      <c r="J204" s="55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5">
        <v>44867</v>
      </c>
      <c r="H205">
        <v>43</v>
      </c>
      <c r="I205" t="s">
        <v>159</v>
      </c>
      <c r="J205" s="55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5">
        <v>44886</v>
      </c>
      <c r="H206">
        <v>42</v>
      </c>
      <c r="I206" t="s">
        <v>159</v>
      </c>
      <c r="J206" s="55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5">
        <v>45019</v>
      </c>
      <c r="H207">
        <v>38</v>
      </c>
      <c r="I207" t="s">
        <v>159</v>
      </c>
      <c r="J207" s="55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5">
        <v>45295</v>
      </c>
      <c r="H208">
        <v>28</v>
      </c>
      <c r="I208" t="s">
        <v>159</v>
      </c>
      <c r="J208" s="55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5">
        <v>45334</v>
      </c>
      <c r="H209">
        <v>27</v>
      </c>
      <c r="I209" t="s">
        <v>159</v>
      </c>
      <c r="J209" s="55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5">
        <v>45334</v>
      </c>
      <c r="H210">
        <v>27</v>
      </c>
      <c r="I210" t="s">
        <v>159</v>
      </c>
      <c r="J210" s="55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5">
        <v>45526</v>
      </c>
      <c r="H211">
        <v>21</v>
      </c>
      <c r="I211" t="s">
        <v>159</v>
      </c>
      <c r="J211" s="55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5">
        <v>45882</v>
      </c>
      <c r="H212">
        <v>9</v>
      </c>
      <c r="I212" t="s">
        <v>159</v>
      </c>
      <c r="J212" s="55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5">
        <v>45992</v>
      </c>
      <c r="H213">
        <v>6</v>
      </c>
      <c r="I213" t="s">
        <v>175</v>
      </c>
      <c r="J213" s="55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5">
        <v>44022</v>
      </c>
      <c r="H214">
        <v>70</v>
      </c>
      <c r="I214" t="s">
        <v>209</v>
      </c>
      <c r="J214" s="55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5">
        <v>44673</v>
      </c>
      <c r="H215">
        <v>49</v>
      </c>
      <c r="I215" t="s">
        <v>209</v>
      </c>
      <c r="J215" s="55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5">
        <v>43506</v>
      </c>
      <c r="H216">
        <v>87</v>
      </c>
      <c r="I216" t="s">
        <v>159</v>
      </c>
      <c r="J216" s="55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5">
        <v>44874</v>
      </c>
      <c r="H217">
        <v>42</v>
      </c>
      <c r="I217" t="s">
        <v>175</v>
      </c>
      <c r="J217" s="55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5">
        <v>43466</v>
      </c>
      <c r="H218">
        <v>89</v>
      </c>
      <c r="I218" t="s">
        <v>159</v>
      </c>
      <c r="J218" s="55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5">
        <v>43119</v>
      </c>
      <c r="H219">
        <v>100</v>
      </c>
      <c r="I219" t="s">
        <v>175</v>
      </c>
      <c r="J219" s="55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5">
        <v>43313</v>
      </c>
      <c r="H220">
        <v>94</v>
      </c>
      <c r="I220" t="s">
        <v>175</v>
      </c>
      <c r="J220" s="55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5">
        <v>44109</v>
      </c>
      <c r="H221">
        <v>67</v>
      </c>
      <c r="I221" t="s">
        <v>159</v>
      </c>
      <c r="J221" s="55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5">
        <v>44257</v>
      </c>
      <c r="H222">
        <v>63</v>
      </c>
      <c r="I222" t="s">
        <v>159</v>
      </c>
      <c r="J222" s="55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5">
        <v>44671</v>
      </c>
      <c r="H223">
        <v>49</v>
      </c>
      <c r="I223" t="s">
        <v>159</v>
      </c>
      <c r="J223" s="55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5">
        <v>44685</v>
      </c>
      <c r="H224">
        <v>48</v>
      </c>
      <c r="I224" t="s">
        <v>209</v>
      </c>
      <c r="J224" s="55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5">
        <v>44704</v>
      </c>
      <c r="H225">
        <v>48</v>
      </c>
      <c r="I225" t="s">
        <v>159</v>
      </c>
      <c r="J225" s="55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5">
        <v>44714</v>
      </c>
      <c r="H226">
        <v>48</v>
      </c>
      <c r="I226" t="s">
        <v>159</v>
      </c>
      <c r="J226" s="55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5">
        <v>44733</v>
      </c>
      <c r="H227">
        <v>47</v>
      </c>
      <c r="I227" t="s">
        <v>209</v>
      </c>
      <c r="J227" s="55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5">
        <v>44746</v>
      </c>
      <c r="H228">
        <v>46</v>
      </c>
      <c r="I228" t="s">
        <v>159</v>
      </c>
      <c r="J228" s="55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5">
        <v>44746</v>
      </c>
      <c r="H229">
        <v>46</v>
      </c>
      <c r="I229" t="s">
        <v>175</v>
      </c>
      <c r="J229" s="55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5">
        <v>44809</v>
      </c>
      <c r="H230">
        <v>44</v>
      </c>
      <c r="I230" t="s">
        <v>159</v>
      </c>
      <c r="J230" s="55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5">
        <v>44817</v>
      </c>
      <c r="H231">
        <v>44</v>
      </c>
      <c r="I231" t="s">
        <v>209</v>
      </c>
      <c r="J231" s="55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5">
        <v>44818</v>
      </c>
      <c r="H232">
        <v>44</v>
      </c>
      <c r="I232" t="s">
        <v>209</v>
      </c>
      <c r="J232" s="55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5">
        <v>44838</v>
      </c>
      <c r="H233">
        <v>43</v>
      </c>
      <c r="I233" t="s">
        <v>175</v>
      </c>
      <c r="J233" s="55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5">
        <v>44867</v>
      </c>
      <c r="H234">
        <v>43</v>
      </c>
      <c r="I234" t="s">
        <v>159</v>
      </c>
      <c r="J234" s="55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5">
        <v>44868</v>
      </c>
      <c r="H235">
        <v>43</v>
      </c>
      <c r="I235" t="s">
        <v>159</v>
      </c>
      <c r="J235" s="55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5">
        <v>44886</v>
      </c>
      <c r="H236">
        <v>42</v>
      </c>
      <c r="I236" t="s">
        <v>159</v>
      </c>
      <c r="J236" s="55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5">
        <v>44907</v>
      </c>
      <c r="H237">
        <v>41</v>
      </c>
      <c r="I237" t="s">
        <v>159</v>
      </c>
      <c r="J237" s="55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5">
        <v>44943</v>
      </c>
      <c r="H238">
        <v>40</v>
      </c>
      <c r="I238" t="s">
        <v>209</v>
      </c>
      <c r="J238" s="55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5">
        <v>45019</v>
      </c>
      <c r="H239">
        <v>38</v>
      </c>
      <c r="I239" t="s">
        <v>159</v>
      </c>
      <c r="J239" s="55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5">
        <v>45112</v>
      </c>
      <c r="H240">
        <v>34</v>
      </c>
      <c r="I240" t="s">
        <v>159</v>
      </c>
      <c r="J240" s="55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5">
        <v>45132</v>
      </c>
      <c r="H241">
        <v>34</v>
      </c>
      <c r="I241" t="s">
        <v>159</v>
      </c>
      <c r="J241" s="55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5">
        <v>45141</v>
      </c>
      <c r="H242">
        <v>34</v>
      </c>
      <c r="I242" t="s">
        <v>175</v>
      </c>
      <c r="J242" s="55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5">
        <v>45145</v>
      </c>
      <c r="H243">
        <v>33</v>
      </c>
      <c r="I243" t="s">
        <v>209</v>
      </c>
      <c r="J243" s="55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5">
        <v>45173</v>
      </c>
      <c r="H244">
        <v>32</v>
      </c>
      <c r="I244" t="s">
        <v>159</v>
      </c>
      <c r="J244" s="55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5">
        <v>45281</v>
      </c>
      <c r="H245">
        <v>29</v>
      </c>
      <c r="I245" t="s">
        <v>159</v>
      </c>
      <c r="J245" s="55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5">
        <v>45295</v>
      </c>
      <c r="H246">
        <v>28</v>
      </c>
      <c r="I246" t="s">
        <v>159</v>
      </c>
      <c r="J246" s="55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5">
        <v>45302</v>
      </c>
      <c r="H247">
        <v>28</v>
      </c>
      <c r="I247" t="s">
        <v>175</v>
      </c>
      <c r="J247" s="55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5">
        <v>45334</v>
      </c>
      <c r="H248">
        <v>27</v>
      </c>
      <c r="I248" t="s">
        <v>159</v>
      </c>
      <c r="J248" s="55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5">
        <v>45334</v>
      </c>
      <c r="H249">
        <v>27</v>
      </c>
      <c r="I249" t="s">
        <v>159</v>
      </c>
      <c r="J249" s="55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5">
        <v>45344</v>
      </c>
      <c r="H250">
        <v>27</v>
      </c>
      <c r="I250" t="s">
        <v>159</v>
      </c>
      <c r="J250" s="55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5">
        <v>45363</v>
      </c>
      <c r="H251">
        <v>26</v>
      </c>
      <c r="I251" t="s">
        <v>209</v>
      </c>
      <c r="J251" s="55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5">
        <v>45369</v>
      </c>
      <c r="H252">
        <v>26</v>
      </c>
      <c r="I252" t="s">
        <v>159</v>
      </c>
      <c r="J252" s="55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5">
        <v>45398</v>
      </c>
      <c r="H253">
        <v>25</v>
      </c>
      <c r="I253" t="s">
        <v>209</v>
      </c>
      <c r="J253" s="55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5">
        <v>45433</v>
      </c>
      <c r="H254">
        <v>24</v>
      </c>
      <c r="I254" t="s">
        <v>175</v>
      </c>
      <c r="J254" s="55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5">
        <v>45511</v>
      </c>
      <c r="H255">
        <v>21</v>
      </c>
      <c r="I255" t="s">
        <v>159</v>
      </c>
      <c r="J255" s="55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5">
        <v>45526</v>
      </c>
      <c r="H256">
        <v>21</v>
      </c>
      <c r="I256" t="s">
        <v>159</v>
      </c>
      <c r="J256" s="55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5">
        <v>45678</v>
      </c>
      <c r="H257">
        <v>16</v>
      </c>
      <c r="I257" t="s">
        <v>175</v>
      </c>
      <c r="J257" s="55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5">
        <v>45691</v>
      </c>
      <c r="H258">
        <v>16</v>
      </c>
      <c r="I258" t="s">
        <v>159</v>
      </c>
      <c r="J258" s="55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5">
        <v>45789</v>
      </c>
      <c r="H259">
        <v>12</v>
      </c>
      <c r="I259" t="s">
        <v>159</v>
      </c>
      <c r="J259" s="55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5">
        <v>45800</v>
      </c>
      <c r="H260">
        <v>12</v>
      </c>
      <c r="I260" t="s">
        <v>209</v>
      </c>
      <c r="J260" s="55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5">
        <v>45813</v>
      </c>
      <c r="H261">
        <v>11</v>
      </c>
      <c r="I261" t="s">
        <v>175</v>
      </c>
      <c r="J261" s="55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5">
        <v>45854</v>
      </c>
      <c r="H262">
        <v>10</v>
      </c>
      <c r="I262" t="s">
        <v>159</v>
      </c>
      <c r="J262" s="55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5">
        <v>45882</v>
      </c>
      <c r="H263">
        <v>9</v>
      </c>
      <c r="I263" t="s">
        <v>159</v>
      </c>
      <c r="J263" s="55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5">
        <v>45884</v>
      </c>
      <c r="H264">
        <v>9</v>
      </c>
      <c r="I264" t="s">
        <v>175</v>
      </c>
      <c r="J264" s="55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5">
        <v>45971</v>
      </c>
      <c r="H265">
        <v>6</v>
      </c>
      <c r="I265" t="s">
        <v>159</v>
      </c>
      <c r="J265" s="55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5">
        <v>45992</v>
      </c>
      <c r="H266">
        <v>6</v>
      </c>
      <c r="I266" t="s">
        <v>175</v>
      </c>
      <c r="J266" s="55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5">
        <v>46024</v>
      </c>
      <c r="H267">
        <v>5</v>
      </c>
      <c r="I267" t="s">
        <v>159</v>
      </c>
      <c r="J267" s="55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5">
        <v>46024</v>
      </c>
      <c r="H268">
        <v>5</v>
      </c>
      <c r="I268" t="s">
        <v>175</v>
      </c>
      <c r="J268" s="55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5">
        <v>46027</v>
      </c>
      <c r="H269">
        <v>4</v>
      </c>
      <c r="I269" t="s">
        <v>159</v>
      </c>
      <c r="J269" s="55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5">
        <v>46029</v>
      </c>
      <c r="H270">
        <v>4</v>
      </c>
      <c r="I270" t="s">
        <v>175</v>
      </c>
      <c r="J270" s="55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5">
        <v>46038</v>
      </c>
      <c r="H271">
        <v>4</v>
      </c>
      <c r="I271" t="s">
        <v>175</v>
      </c>
      <c r="J271" s="55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5">
        <v>46041</v>
      </c>
      <c r="H272">
        <v>4</v>
      </c>
      <c r="I272" t="s">
        <v>175</v>
      </c>
      <c r="J272" s="55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5">
        <v>46052</v>
      </c>
      <c r="H273">
        <v>4</v>
      </c>
      <c r="I273" t="s">
        <v>175</v>
      </c>
      <c r="J273" s="55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5">
        <v>46052</v>
      </c>
      <c r="H274">
        <v>4</v>
      </c>
      <c r="I274" t="s">
        <v>175</v>
      </c>
      <c r="J274" s="55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5">
        <v>44022</v>
      </c>
      <c r="H275">
        <v>70</v>
      </c>
      <c r="I275" t="s">
        <v>209</v>
      </c>
      <c r="J275" s="55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5">
        <v>44673</v>
      </c>
      <c r="H276">
        <v>49</v>
      </c>
      <c r="I276" t="s">
        <v>209</v>
      </c>
      <c r="J276" s="55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5">
        <v>43506</v>
      </c>
      <c r="H277">
        <v>87</v>
      </c>
      <c r="I277" t="s">
        <v>159</v>
      </c>
      <c r="J277" s="55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5">
        <v>44874</v>
      </c>
      <c r="H278">
        <v>42</v>
      </c>
      <c r="I278" t="s">
        <v>159</v>
      </c>
      <c r="J278" s="55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5">
        <v>44459</v>
      </c>
      <c r="H279">
        <v>56</v>
      </c>
      <c r="I279" t="s">
        <v>175</v>
      </c>
      <c r="J279" s="55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5">
        <v>43119</v>
      </c>
      <c r="H280">
        <v>100</v>
      </c>
      <c r="I280" t="s">
        <v>175</v>
      </c>
      <c r="J280" s="55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5">
        <v>43313</v>
      </c>
      <c r="H281">
        <v>94</v>
      </c>
      <c r="I281" t="s">
        <v>175</v>
      </c>
      <c r="J281" s="55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5">
        <v>44746</v>
      </c>
      <c r="H282">
        <v>46</v>
      </c>
      <c r="I282" t="s">
        <v>175</v>
      </c>
      <c r="J282" s="55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5">
        <v>44838</v>
      </c>
      <c r="H283">
        <v>43</v>
      </c>
      <c r="I283" t="s">
        <v>175</v>
      </c>
      <c r="J283" s="55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5">
        <v>45141</v>
      </c>
      <c r="H284">
        <v>34</v>
      </c>
      <c r="I284" t="s">
        <v>175</v>
      </c>
      <c r="J284" s="55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5">
        <v>45302</v>
      </c>
      <c r="H285">
        <v>28</v>
      </c>
      <c r="I285" t="s">
        <v>175</v>
      </c>
      <c r="J285" s="55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5">
        <v>45678</v>
      </c>
      <c r="H286">
        <v>16</v>
      </c>
      <c r="I286" t="s">
        <v>175</v>
      </c>
      <c r="J286" s="55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5">
        <v>45813</v>
      </c>
      <c r="H287">
        <v>11</v>
      </c>
      <c r="I287" t="s">
        <v>175</v>
      </c>
      <c r="J287" s="55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5">
        <v>45433</v>
      </c>
      <c r="H288">
        <v>20</v>
      </c>
      <c r="I288" t="s">
        <v>175</v>
      </c>
      <c r="J288" s="55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5">
        <v>45992</v>
      </c>
      <c r="H289">
        <v>6</v>
      </c>
      <c r="I289" t="s">
        <v>175</v>
      </c>
      <c r="J289" s="55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5">
        <v>46052</v>
      </c>
      <c r="H290">
        <v>4</v>
      </c>
      <c r="I290" t="s">
        <v>175</v>
      </c>
      <c r="J290" s="55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5">
        <v>46052</v>
      </c>
      <c r="H291">
        <v>4</v>
      </c>
      <c r="I291" t="s">
        <v>175</v>
      </c>
      <c r="J291" s="55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5">
        <v>46055</v>
      </c>
      <c r="H292">
        <v>0</v>
      </c>
      <c r="I292" t="s">
        <v>175</v>
      </c>
      <c r="J292" s="55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5">
        <v>44704</v>
      </c>
      <c r="H293">
        <v>48</v>
      </c>
      <c r="I293" t="s">
        <v>159</v>
      </c>
      <c r="J293" s="55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5">
        <v>44714</v>
      </c>
      <c r="H294">
        <v>48</v>
      </c>
      <c r="I294" t="s">
        <v>159</v>
      </c>
      <c r="J294" s="55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5">
        <v>44868</v>
      </c>
      <c r="H295">
        <v>43</v>
      </c>
      <c r="I295" t="s">
        <v>159</v>
      </c>
      <c r="J295" s="55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5">
        <v>44907</v>
      </c>
      <c r="H296">
        <v>41</v>
      </c>
      <c r="I296" t="s">
        <v>159</v>
      </c>
      <c r="J296" s="55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5">
        <v>45132</v>
      </c>
      <c r="H297">
        <v>34</v>
      </c>
      <c r="I297" t="s">
        <v>159</v>
      </c>
      <c r="J297" s="55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5">
        <v>45344</v>
      </c>
      <c r="H298">
        <v>27</v>
      </c>
      <c r="I298" t="s">
        <v>159</v>
      </c>
      <c r="J298" s="55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5">
        <v>45691</v>
      </c>
      <c r="H299">
        <v>16</v>
      </c>
      <c r="I299" t="s">
        <v>159</v>
      </c>
      <c r="J299" s="55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5">
        <v>45854</v>
      </c>
      <c r="H300">
        <v>10</v>
      </c>
      <c r="I300" t="s">
        <v>159</v>
      </c>
      <c r="J300" s="55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5">
        <v>45971</v>
      </c>
      <c r="H301">
        <v>6</v>
      </c>
      <c r="I301" t="s">
        <v>159</v>
      </c>
      <c r="J301" s="55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5">
        <v>46024</v>
      </c>
      <c r="H302">
        <v>5</v>
      </c>
      <c r="I302" t="s">
        <v>159</v>
      </c>
      <c r="J302" s="55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5">
        <v>46024</v>
      </c>
      <c r="H303">
        <v>5</v>
      </c>
      <c r="I303" t="s">
        <v>159</v>
      </c>
      <c r="J303" s="55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5">
        <v>46055</v>
      </c>
      <c r="H304">
        <v>4</v>
      </c>
      <c r="I304" t="s">
        <v>159</v>
      </c>
      <c r="J304" s="55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5">
        <v>44685</v>
      </c>
      <c r="H305">
        <v>48</v>
      </c>
      <c r="I305" t="s">
        <v>209</v>
      </c>
      <c r="J305" s="55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5">
        <v>44733</v>
      </c>
      <c r="H306">
        <v>47</v>
      </c>
      <c r="I306" t="s">
        <v>209</v>
      </c>
      <c r="J306" s="55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5">
        <v>44817</v>
      </c>
      <c r="H307">
        <v>44</v>
      </c>
      <c r="I307" t="s">
        <v>209</v>
      </c>
      <c r="J307" s="55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5">
        <v>44818</v>
      </c>
      <c r="H308">
        <v>44</v>
      </c>
      <c r="I308" t="s">
        <v>209</v>
      </c>
      <c r="J308" s="55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5">
        <v>45145</v>
      </c>
      <c r="H309">
        <v>33</v>
      </c>
      <c r="I309" t="s">
        <v>209</v>
      </c>
      <c r="J309" s="55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5">
        <v>45363</v>
      </c>
      <c r="H310">
        <v>26</v>
      </c>
      <c r="I310" t="s">
        <v>209</v>
      </c>
      <c r="J310" s="55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5">
        <v>45398</v>
      </c>
      <c r="H311">
        <v>25</v>
      </c>
      <c r="I311" t="s">
        <v>209</v>
      </c>
      <c r="J311" s="55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5">
        <v>45800</v>
      </c>
      <c r="H312">
        <v>12</v>
      </c>
      <c r="I312" t="s">
        <v>209</v>
      </c>
      <c r="J312" s="55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5">
        <v>44257</v>
      </c>
      <c r="H313">
        <v>63</v>
      </c>
      <c r="I313" t="s">
        <v>583</v>
      </c>
      <c r="J313" s="55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5">
        <v>44671</v>
      </c>
      <c r="H314">
        <v>49</v>
      </c>
      <c r="I314" t="s">
        <v>583</v>
      </c>
      <c r="J314" s="55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5">
        <v>44746</v>
      </c>
      <c r="H315">
        <v>46</v>
      </c>
      <c r="I315" t="s">
        <v>584</v>
      </c>
      <c r="J315" s="55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5">
        <v>44943</v>
      </c>
      <c r="H316">
        <v>40</v>
      </c>
      <c r="I316" t="s">
        <v>584</v>
      </c>
      <c r="J316" s="55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5">
        <v>45112</v>
      </c>
      <c r="H317">
        <v>34</v>
      </c>
      <c r="I317" t="s">
        <v>584</v>
      </c>
      <c r="J317" s="55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5">
        <v>45173</v>
      </c>
      <c r="H318">
        <v>32</v>
      </c>
      <c r="I318" t="s">
        <v>583</v>
      </c>
      <c r="J318" s="55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5">
        <v>45281</v>
      </c>
      <c r="H319">
        <v>29</v>
      </c>
      <c r="I319" t="s">
        <v>583</v>
      </c>
      <c r="J319" s="55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5">
        <v>45369</v>
      </c>
      <c r="H320">
        <v>26</v>
      </c>
      <c r="I320" t="s">
        <v>583</v>
      </c>
      <c r="J320" s="55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5">
        <v>45511</v>
      </c>
      <c r="H321">
        <v>21</v>
      </c>
      <c r="I321" t="s">
        <v>583</v>
      </c>
      <c r="J321" s="55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5">
        <v>45789</v>
      </c>
      <c r="H322">
        <v>12</v>
      </c>
      <c r="I322" t="s">
        <v>583</v>
      </c>
      <c r="J322" s="55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5">
        <v>45884</v>
      </c>
      <c r="H323">
        <v>9</v>
      </c>
      <c r="I323" t="s">
        <v>584</v>
      </c>
      <c r="J323" s="55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5">
        <v>46027</v>
      </c>
      <c r="H324">
        <v>4</v>
      </c>
      <c r="I324" t="s">
        <v>583</v>
      </c>
      <c r="J324" s="55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5">
        <v>44109</v>
      </c>
      <c r="H325">
        <v>67</v>
      </c>
      <c r="I325" t="s">
        <v>159</v>
      </c>
      <c r="J325" s="55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5">
        <v>44809</v>
      </c>
      <c r="H326">
        <v>44</v>
      </c>
      <c r="I326" t="s">
        <v>159</v>
      </c>
      <c r="J326" s="55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5">
        <v>44867</v>
      </c>
      <c r="H327">
        <v>39</v>
      </c>
      <c r="I327" t="s">
        <v>159</v>
      </c>
      <c r="J327" s="55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5">
        <v>44886</v>
      </c>
      <c r="H328">
        <v>42</v>
      </c>
      <c r="I328" t="s">
        <v>159</v>
      </c>
      <c r="J328" s="55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5">
        <v>45019</v>
      </c>
      <c r="H329">
        <v>38</v>
      </c>
      <c r="I329" t="s">
        <v>159</v>
      </c>
      <c r="J329" s="55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5">
        <v>45295</v>
      </c>
      <c r="H330">
        <v>28</v>
      </c>
      <c r="I330" t="s">
        <v>159</v>
      </c>
      <c r="J330" s="55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5">
        <v>45334</v>
      </c>
      <c r="H331">
        <v>27</v>
      </c>
      <c r="I331" t="s">
        <v>159</v>
      </c>
      <c r="J331" s="55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5">
        <v>45334</v>
      </c>
      <c r="H332">
        <v>24</v>
      </c>
      <c r="I332" t="s">
        <v>159</v>
      </c>
      <c r="J332" s="55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5">
        <v>45526</v>
      </c>
      <c r="H333">
        <v>21</v>
      </c>
      <c r="I333" t="s">
        <v>159</v>
      </c>
      <c r="J333" s="55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5">
        <v>45882</v>
      </c>
      <c r="H334">
        <v>9</v>
      </c>
      <c r="I334" t="s">
        <v>159</v>
      </c>
      <c r="J334" s="55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5">
        <v>46029</v>
      </c>
      <c r="H335">
        <v>4</v>
      </c>
      <c r="I335" t="s">
        <v>159</v>
      </c>
      <c r="J335" s="55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5">
        <v>46038</v>
      </c>
      <c r="H336">
        <v>4</v>
      </c>
      <c r="I336" t="s">
        <v>159</v>
      </c>
      <c r="J336" s="55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5">
        <v>46041</v>
      </c>
      <c r="H337">
        <v>0</v>
      </c>
      <c r="I337" t="s">
        <v>175</v>
      </c>
      <c r="J337" s="55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5">
        <v>46064</v>
      </c>
      <c r="H338">
        <v>3</v>
      </c>
      <c r="I338" t="s">
        <v>175</v>
      </c>
      <c r="J338" s="55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5">
        <v>46078</v>
      </c>
      <c r="H339">
        <v>3</v>
      </c>
      <c r="I339" t="s">
        <v>175</v>
      </c>
      <c r="J339" s="55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5">
        <v>46078</v>
      </c>
      <c r="H340">
        <v>3</v>
      </c>
      <c r="I340" t="s">
        <v>175</v>
      </c>
      <c r="J340" s="55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5">
        <v>44022</v>
      </c>
      <c r="H341">
        <v>70</v>
      </c>
      <c r="I341" t="s">
        <v>209</v>
      </c>
      <c r="J341" s="55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5">
        <v>44673</v>
      </c>
      <c r="H342">
        <v>49</v>
      </c>
      <c r="I342" t="s">
        <v>159</v>
      </c>
      <c r="J342" s="55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5">
        <v>43506</v>
      </c>
      <c r="H343">
        <v>87</v>
      </c>
      <c r="I343" t="s">
        <v>209</v>
      </c>
      <c r="J343" s="55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5">
        <v>44874</v>
      </c>
      <c r="H344">
        <v>42</v>
      </c>
      <c r="I344" t="s">
        <v>159</v>
      </c>
      <c r="J344" s="55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5">
        <v>43805</v>
      </c>
      <c r="H345">
        <v>77</v>
      </c>
      <c r="I345" t="s">
        <v>175</v>
      </c>
      <c r="J345" s="55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5">
        <v>43119</v>
      </c>
      <c r="H346">
        <v>100</v>
      </c>
      <c r="I346" t="s">
        <v>586</v>
      </c>
      <c r="J346" s="55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5">
        <v>43313</v>
      </c>
      <c r="H347">
        <v>94</v>
      </c>
      <c r="I347" t="s">
        <v>586</v>
      </c>
      <c r="J347" s="55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5">
        <v>44109</v>
      </c>
      <c r="H348">
        <v>67</v>
      </c>
      <c r="I348" t="s">
        <v>159</v>
      </c>
      <c r="J348" s="55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5">
        <v>44257</v>
      </c>
      <c r="H349">
        <v>63</v>
      </c>
      <c r="I349" t="s">
        <v>583</v>
      </c>
      <c r="J349" s="55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5">
        <v>44671</v>
      </c>
      <c r="H350">
        <v>49</v>
      </c>
      <c r="I350" t="s">
        <v>583</v>
      </c>
      <c r="J350" s="55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5">
        <v>44685</v>
      </c>
      <c r="H351">
        <v>48</v>
      </c>
      <c r="I351" t="s">
        <v>583</v>
      </c>
      <c r="J351" s="55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5">
        <v>44704</v>
      </c>
      <c r="H352">
        <v>48</v>
      </c>
      <c r="I352" t="s">
        <v>159</v>
      </c>
      <c r="J352" s="55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5">
        <v>44714</v>
      </c>
      <c r="H353">
        <v>48</v>
      </c>
      <c r="I353" t="s">
        <v>159</v>
      </c>
      <c r="J353" s="55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5">
        <v>44733</v>
      </c>
      <c r="H354">
        <v>47</v>
      </c>
      <c r="I354" t="s">
        <v>159</v>
      </c>
      <c r="J354" s="55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5">
        <v>44746</v>
      </c>
      <c r="H355">
        <v>46</v>
      </c>
      <c r="I355" t="s">
        <v>586</v>
      </c>
      <c r="J355" s="55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5">
        <v>44746</v>
      </c>
      <c r="H356">
        <v>46</v>
      </c>
      <c r="I356" t="s">
        <v>584</v>
      </c>
      <c r="J356" s="55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5">
        <v>44809</v>
      </c>
      <c r="H357">
        <v>44</v>
      </c>
      <c r="I357" t="s">
        <v>159</v>
      </c>
      <c r="J357" s="55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5">
        <v>44817</v>
      </c>
      <c r="H358">
        <v>44</v>
      </c>
      <c r="I358" t="s">
        <v>584</v>
      </c>
      <c r="J358" s="55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5">
        <v>44818</v>
      </c>
      <c r="H359">
        <v>44</v>
      </c>
      <c r="I359" t="s">
        <v>159</v>
      </c>
      <c r="J359" s="55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5">
        <v>44838</v>
      </c>
      <c r="H360">
        <v>43</v>
      </c>
      <c r="I360" t="s">
        <v>586</v>
      </c>
      <c r="J360" s="55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5">
        <v>44868</v>
      </c>
      <c r="H361">
        <v>43</v>
      </c>
      <c r="I361" t="s">
        <v>159</v>
      </c>
      <c r="J361" s="55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5">
        <v>44886</v>
      </c>
      <c r="H362">
        <v>42</v>
      </c>
      <c r="I362" t="s">
        <v>159</v>
      </c>
      <c r="J362" s="55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5">
        <v>44907</v>
      </c>
      <c r="H363">
        <v>41</v>
      </c>
      <c r="I363" t="s">
        <v>159</v>
      </c>
      <c r="J363" s="55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5">
        <v>44943</v>
      </c>
      <c r="H364">
        <v>40</v>
      </c>
      <c r="I364" t="s">
        <v>584</v>
      </c>
      <c r="J364" s="55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5">
        <v>45019</v>
      </c>
      <c r="H365">
        <v>38</v>
      </c>
      <c r="I365" t="s">
        <v>159</v>
      </c>
      <c r="J365" s="55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5">
        <v>45112</v>
      </c>
      <c r="H366">
        <v>34</v>
      </c>
      <c r="I366" t="s">
        <v>584</v>
      </c>
      <c r="J366" s="55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5">
        <v>45132</v>
      </c>
      <c r="H367">
        <v>34</v>
      </c>
      <c r="I367" t="s">
        <v>159</v>
      </c>
      <c r="J367" s="55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5">
        <v>45141</v>
      </c>
      <c r="H368">
        <v>34</v>
      </c>
      <c r="I368" t="s">
        <v>586</v>
      </c>
      <c r="J368" s="55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5">
        <v>45145</v>
      </c>
      <c r="H369">
        <v>33</v>
      </c>
      <c r="I369" t="s">
        <v>583</v>
      </c>
      <c r="J369" s="55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5">
        <v>45173</v>
      </c>
      <c r="H370">
        <v>32</v>
      </c>
      <c r="I370" t="s">
        <v>583</v>
      </c>
      <c r="J370" s="55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5">
        <v>45281</v>
      </c>
      <c r="H371">
        <v>29</v>
      </c>
      <c r="I371" t="s">
        <v>583</v>
      </c>
      <c r="J371" s="55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5">
        <v>45295</v>
      </c>
      <c r="H372">
        <v>28</v>
      </c>
      <c r="I372" t="s">
        <v>159</v>
      </c>
      <c r="J372" s="55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5">
        <v>45302</v>
      </c>
      <c r="H373">
        <v>28</v>
      </c>
      <c r="I373" t="s">
        <v>587</v>
      </c>
      <c r="J373" s="55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5">
        <v>45334</v>
      </c>
      <c r="H374">
        <v>27</v>
      </c>
      <c r="I374" t="s">
        <v>159</v>
      </c>
      <c r="J374" s="55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5">
        <v>45344</v>
      </c>
      <c r="H375">
        <v>27</v>
      </c>
      <c r="I375" t="s">
        <v>159</v>
      </c>
      <c r="J375" s="55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5">
        <v>45363</v>
      </c>
      <c r="H376">
        <v>26</v>
      </c>
      <c r="I376" t="s">
        <v>583</v>
      </c>
      <c r="J376" s="55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5">
        <v>45369</v>
      </c>
      <c r="H377">
        <v>26</v>
      </c>
      <c r="I377" t="s">
        <v>583</v>
      </c>
      <c r="J377" s="55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5">
        <v>45398</v>
      </c>
      <c r="H378">
        <v>25</v>
      </c>
      <c r="I378" t="s">
        <v>159</v>
      </c>
      <c r="J378" s="55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5">
        <v>45511</v>
      </c>
      <c r="H379">
        <v>21</v>
      </c>
      <c r="I379" t="s">
        <v>583</v>
      </c>
      <c r="J379" s="55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5">
        <v>45526</v>
      </c>
      <c r="H380">
        <v>21</v>
      </c>
      <c r="I380" t="s">
        <v>583</v>
      </c>
      <c r="J380" s="55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5">
        <v>45678</v>
      </c>
      <c r="H381">
        <v>16</v>
      </c>
      <c r="I381" t="s">
        <v>586</v>
      </c>
      <c r="J381" s="55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5">
        <v>45691</v>
      </c>
      <c r="H382">
        <v>16</v>
      </c>
      <c r="I382" t="s">
        <v>159</v>
      </c>
      <c r="J382" s="55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5">
        <v>45789</v>
      </c>
      <c r="H383">
        <v>12</v>
      </c>
      <c r="I383" t="s">
        <v>583</v>
      </c>
      <c r="J383" s="55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5">
        <v>45800</v>
      </c>
      <c r="H384">
        <v>12</v>
      </c>
      <c r="I384" t="s">
        <v>584</v>
      </c>
      <c r="J384" s="55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5">
        <v>45813</v>
      </c>
      <c r="H385">
        <v>11</v>
      </c>
      <c r="I385" t="s">
        <v>588</v>
      </c>
      <c r="J385" s="55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5">
        <v>45854</v>
      </c>
      <c r="H386">
        <v>10</v>
      </c>
      <c r="I386" t="s">
        <v>159</v>
      </c>
      <c r="J386" s="55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5">
        <v>45882</v>
      </c>
      <c r="H387">
        <v>9</v>
      </c>
      <c r="I387" t="s">
        <v>583</v>
      </c>
      <c r="J387" s="55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5">
        <v>45884</v>
      </c>
      <c r="H388">
        <v>9</v>
      </c>
      <c r="I388" t="s">
        <v>584</v>
      </c>
      <c r="J388" s="55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5">
        <v>45971</v>
      </c>
      <c r="H389">
        <v>6</v>
      </c>
      <c r="I389" t="s">
        <v>159</v>
      </c>
      <c r="J389" s="55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5">
        <v>45992</v>
      </c>
      <c r="H390">
        <v>6</v>
      </c>
      <c r="I390" t="s">
        <v>583</v>
      </c>
      <c r="J390" s="55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5">
        <v>46024</v>
      </c>
      <c r="H391">
        <v>5</v>
      </c>
      <c r="I391" t="s">
        <v>159</v>
      </c>
      <c r="J391" s="55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5">
        <v>46024</v>
      </c>
      <c r="H392">
        <v>5</v>
      </c>
      <c r="I392" t="s">
        <v>159</v>
      </c>
      <c r="J392" s="55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5">
        <v>46027</v>
      </c>
      <c r="H393">
        <v>4</v>
      </c>
      <c r="I393" t="s">
        <v>583</v>
      </c>
      <c r="J393" s="55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5">
        <v>46029</v>
      </c>
      <c r="H394">
        <v>2</v>
      </c>
      <c r="I394" t="s">
        <v>159</v>
      </c>
      <c r="J394" s="55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5">
        <v>46038</v>
      </c>
      <c r="H395">
        <v>4</v>
      </c>
      <c r="I395" t="s">
        <v>159</v>
      </c>
      <c r="J395" s="55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5">
        <v>46052</v>
      </c>
      <c r="H396">
        <v>4</v>
      </c>
      <c r="I396" t="s">
        <v>583</v>
      </c>
      <c r="J396" s="55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5">
        <v>46052</v>
      </c>
      <c r="H397">
        <v>4</v>
      </c>
      <c r="I397" t="s">
        <v>587</v>
      </c>
      <c r="J397" s="55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5">
        <v>46055</v>
      </c>
      <c r="H398">
        <v>4</v>
      </c>
      <c r="I398" t="s">
        <v>159</v>
      </c>
      <c r="J398" s="55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5">
        <v>46065</v>
      </c>
      <c r="H399">
        <v>3</v>
      </c>
      <c r="I399" t="s">
        <v>587</v>
      </c>
      <c r="J399" s="55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5">
        <v>46073</v>
      </c>
      <c r="H400">
        <v>3</v>
      </c>
      <c r="I400" t="s">
        <v>587</v>
      </c>
      <c r="J400" s="55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5">
        <v>46078</v>
      </c>
      <c r="H401">
        <v>0</v>
      </c>
      <c r="I401" t="s">
        <v>587</v>
      </c>
      <c r="J401" s="55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5">
        <v>46083</v>
      </c>
      <c r="H402">
        <v>3</v>
      </c>
      <c r="I402" t="s">
        <v>159</v>
      </c>
      <c r="J402" s="55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5">
        <v>46083</v>
      </c>
      <c r="H403">
        <v>3</v>
      </c>
      <c r="I403" t="s">
        <v>587</v>
      </c>
      <c r="J403" s="55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5">
        <v>46084</v>
      </c>
      <c r="H404">
        <v>3</v>
      </c>
      <c r="I404" t="s">
        <v>587</v>
      </c>
      <c r="J404" s="55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5">
        <v>44022</v>
      </c>
      <c r="H405">
        <v>70</v>
      </c>
      <c r="I405" t="s">
        <v>209</v>
      </c>
      <c r="J405" s="55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5">
        <v>44673</v>
      </c>
      <c r="H406">
        <v>49</v>
      </c>
      <c r="I406" t="s">
        <v>159</v>
      </c>
      <c r="J406" s="55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5">
        <v>43506</v>
      </c>
      <c r="H407">
        <v>87</v>
      </c>
      <c r="I407" t="s">
        <v>209</v>
      </c>
      <c r="J407" s="55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5">
        <v>44874</v>
      </c>
      <c r="H408">
        <v>42</v>
      </c>
      <c r="I408" t="s">
        <v>159</v>
      </c>
      <c r="J408" s="55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5">
        <v>43805</v>
      </c>
      <c r="H409">
        <v>77</v>
      </c>
      <c r="I409" t="s">
        <v>175</v>
      </c>
      <c r="J409" s="55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5">
        <v>46052</v>
      </c>
      <c r="H410">
        <v>4</v>
      </c>
      <c r="I410" t="s">
        <v>209</v>
      </c>
      <c r="J410" s="55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5">
        <v>45992</v>
      </c>
      <c r="H411">
        <v>6</v>
      </c>
      <c r="I411" t="s">
        <v>209</v>
      </c>
      <c r="J411" s="55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5">
        <v>45145</v>
      </c>
      <c r="H412">
        <v>33</v>
      </c>
      <c r="I412" t="s">
        <v>209</v>
      </c>
      <c r="J412" s="55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5">
        <v>44685</v>
      </c>
      <c r="H413">
        <v>48</v>
      </c>
      <c r="I413" t="s">
        <v>209</v>
      </c>
      <c r="J413" s="55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5">
        <v>45363</v>
      </c>
      <c r="H414">
        <v>26</v>
      </c>
      <c r="I414" t="s">
        <v>209</v>
      </c>
      <c r="J414" s="55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5">
        <v>45526</v>
      </c>
      <c r="H415">
        <v>21</v>
      </c>
      <c r="I415" t="s">
        <v>209</v>
      </c>
      <c r="J415" s="55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5">
        <v>45882</v>
      </c>
      <c r="H416">
        <v>9</v>
      </c>
      <c r="I416" t="s">
        <v>209</v>
      </c>
      <c r="J416" s="55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5">
        <v>46083</v>
      </c>
      <c r="H417">
        <v>3</v>
      </c>
      <c r="I417" t="s">
        <v>209</v>
      </c>
      <c r="J417" s="55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5">
        <v>43119</v>
      </c>
      <c r="H418">
        <v>100</v>
      </c>
      <c r="I418" t="s">
        <v>209</v>
      </c>
      <c r="J418" s="55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5">
        <v>46055</v>
      </c>
      <c r="H419">
        <v>4</v>
      </c>
      <c r="I419" t="s">
        <v>209</v>
      </c>
      <c r="J419" s="55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5">
        <v>45173</v>
      </c>
      <c r="H420">
        <v>32</v>
      </c>
      <c r="I420" t="s">
        <v>209</v>
      </c>
      <c r="J420" s="55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5">
        <v>44817</v>
      </c>
      <c r="H421">
        <v>44</v>
      </c>
      <c r="I421" t="s">
        <v>209</v>
      </c>
      <c r="J421" s="55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5">
        <v>45800</v>
      </c>
      <c r="H422">
        <v>12</v>
      </c>
      <c r="I422" t="s">
        <v>209</v>
      </c>
      <c r="J422" s="55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5">
        <v>44746</v>
      </c>
      <c r="H423">
        <v>46</v>
      </c>
      <c r="I423" t="s">
        <v>209</v>
      </c>
      <c r="J423" s="55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5">
        <v>45884</v>
      </c>
      <c r="H424">
        <v>9</v>
      </c>
      <c r="I424" t="s">
        <v>209</v>
      </c>
      <c r="J424" s="55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5">
        <v>46027</v>
      </c>
      <c r="H425">
        <v>4</v>
      </c>
      <c r="I425" t="s">
        <v>209</v>
      </c>
      <c r="J425" s="55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5">
        <v>45369</v>
      </c>
      <c r="H426">
        <v>26</v>
      </c>
      <c r="I426" t="s">
        <v>209</v>
      </c>
      <c r="J426" s="55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5">
        <v>44733</v>
      </c>
      <c r="H427">
        <v>47</v>
      </c>
      <c r="I427" t="s">
        <v>159</v>
      </c>
      <c r="J427" s="55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5">
        <v>44109</v>
      </c>
      <c r="H428">
        <v>67</v>
      </c>
      <c r="I428" t="s">
        <v>159</v>
      </c>
      <c r="J428" s="55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5">
        <v>45019</v>
      </c>
      <c r="H429">
        <v>38</v>
      </c>
      <c r="I429" t="s">
        <v>159</v>
      </c>
      <c r="J429" s="55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5">
        <v>44809</v>
      </c>
      <c r="H430">
        <v>44</v>
      </c>
      <c r="I430" t="s">
        <v>159</v>
      </c>
      <c r="J430" s="55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5">
        <v>45295</v>
      </c>
      <c r="H431">
        <v>28</v>
      </c>
      <c r="I431" t="s">
        <v>159</v>
      </c>
      <c r="J431" s="55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5">
        <v>45334</v>
      </c>
      <c r="H432">
        <v>27</v>
      </c>
      <c r="I432" t="s">
        <v>159</v>
      </c>
      <c r="J432" s="55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5">
        <v>44818</v>
      </c>
      <c r="H433">
        <v>44</v>
      </c>
      <c r="I433" t="s">
        <v>159</v>
      </c>
      <c r="J433" s="55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5">
        <v>45398</v>
      </c>
      <c r="H434">
        <v>25</v>
      </c>
      <c r="I434" t="s">
        <v>159</v>
      </c>
      <c r="J434" s="55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5">
        <v>45112</v>
      </c>
      <c r="H435">
        <v>34</v>
      </c>
      <c r="I435" t="s">
        <v>159</v>
      </c>
      <c r="J435" s="55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5">
        <v>45511</v>
      </c>
      <c r="H436">
        <v>21</v>
      </c>
      <c r="I436" t="s">
        <v>159</v>
      </c>
      <c r="J436" s="55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5">
        <v>45789</v>
      </c>
      <c r="H437">
        <v>12</v>
      </c>
      <c r="I437" t="s">
        <v>159</v>
      </c>
      <c r="J437" s="55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5">
        <v>44868</v>
      </c>
      <c r="H438">
        <v>43</v>
      </c>
      <c r="I438" t="s">
        <v>159</v>
      </c>
      <c r="J438" s="55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5">
        <v>45344</v>
      </c>
      <c r="H439">
        <v>27</v>
      </c>
      <c r="I439" t="s">
        <v>159</v>
      </c>
      <c r="J439" s="55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5">
        <v>45132</v>
      </c>
      <c r="H440">
        <v>34</v>
      </c>
      <c r="I440" t="s">
        <v>159</v>
      </c>
      <c r="J440" s="55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5">
        <v>44714</v>
      </c>
      <c r="H441">
        <v>48</v>
      </c>
      <c r="I441" t="s">
        <v>159</v>
      </c>
      <c r="J441" s="55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5">
        <v>45971</v>
      </c>
      <c r="H442">
        <v>5</v>
      </c>
      <c r="I442" t="s">
        <v>159</v>
      </c>
      <c r="J442" s="55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5">
        <v>45854</v>
      </c>
      <c r="H443">
        <v>10</v>
      </c>
      <c r="I443" t="s">
        <v>159</v>
      </c>
      <c r="J443" s="55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5">
        <v>44907</v>
      </c>
      <c r="H444">
        <v>41</v>
      </c>
      <c r="I444" t="s">
        <v>159</v>
      </c>
      <c r="J444" s="55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5">
        <v>45691</v>
      </c>
      <c r="H445">
        <v>16</v>
      </c>
      <c r="I445" t="s">
        <v>159</v>
      </c>
      <c r="J445" s="55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5">
        <v>44704</v>
      </c>
      <c r="H446">
        <v>48</v>
      </c>
      <c r="I446" t="s">
        <v>159</v>
      </c>
      <c r="J446" s="55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5">
        <v>45281</v>
      </c>
      <c r="H447">
        <v>29</v>
      </c>
      <c r="I447" t="s">
        <v>159</v>
      </c>
      <c r="J447" s="55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5">
        <v>44257</v>
      </c>
      <c r="H448">
        <v>63</v>
      </c>
      <c r="I448" t="s">
        <v>159</v>
      </c>
      <c r="J448" s="55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5">
        <v>46052</v>
      </c>
      <c r="H449">
        <v>4</v>
      </c>
      <c r="I449" t="s">
        <v>586</v>
      </c>
      <c r="J449" s="55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5">
        <v>46024</v>
      </c>
      <c r="H450">
        <v>5</v>
      </c>
      <c r="I450" t="s">
        <v>586</v>
      </c>
      <c r="J450" s="55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5">
        <v>44838</v>
      </c>
      <c r="H451">
        <v>43</v>
      </c>
      <c r="I451" t="s">
        <v>586</v>
      </c>
      <c r="J451" s="55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5">
        <v>45141</v>
      </c>
      <c r="H452">
        <v>34</v>
      </c>
      <c r="I452" t="s">
        <v>586</v>
      </c>
      <c r="J452" s="55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5">
        <v>44746</v>
      </c>
      <c r="H453">
        <v>46</v>
      </c>
      <c r="I453" t="s">
        <v>586</v>
      </c>
      <c r="J453" s="55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5">
        <v>43313</v>
      </c>
      <c r="H454">
        <v>94</v>
      </c>
      <c r="I454" t="s">
        <v>586</v>
      </c>
      <c r="J454" s="55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5">
        <v>45302</v>
      </c>
      <c r="H455">
        <v>28</v>
      </c>
      <c r="I455" t="s">
        <v>587</v>
      </c>
      <c r="J455" s="55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5">
        <v>46065</v>
      </c>
      <c r="H456">
        <v>3</v>
      </c>
      <c r="I456" t="s">
        <v>587</v>
      </c>
      <c r="J456" s="55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5">
        <v>46073</v>
      </c>
      <c r="H457">
        <v>2</v>
      </c>
      <c r="I457" t="s">
        <v>587</v>
      </c>
      <c r="J457" s="55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5">
        <v>46083</v>
      </c>
      <c r="H458">
        <v>1</v>
      </c>
      <c r="I458" t="s">
        <v>587</v>
      </c>
      <c r="J458" s="55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5">
        <v>46084</v>
      </c>
      <c r="H459">
        <v>3</v>
      </c>
      <c r="I459" t="s">
        <v>587</v>
      </c>
      <c r="J459" s="55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5">
        <v>45813</v>
      </c>
      <c r="H460">
        <v>11</v>
      </c>
      <c r="I460" t="s">
        <v>588</v>
      </c>
      <c r="J460" s="55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5">
        <v>46141</v>
      </c>
      <c r="H461">
        <v>1</v>
      </c>
      <c r="I461" t="s">
        <v>159</v>
      </c>
      <c r="J461" s="55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5">
        <v>46139</v>
      </c>
      <c r="H462">
        <v>1</v>
      </c>
      <c r="I462" t="s">
        <v>586</v>
      </c>
      <c r="J462" s="55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5">
        <v>46121</v>
      </c>
      <c r="H463">
        <v>1</v>
      </c>
      <c r="I463" t="s">
        <v>587</v>
      </c>
      <c r="J463" s="55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5">
        <v>46141</v>
      </c>
      <c r="H464">
        <v>1</v>
      </c>
      <c r="I464" t="s">
        <v>587</v>
      </c>
      <c r="J464" s="55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5">
        <v>44886</v>
      </c>
      <c r="H465">
        <v>42</v>
      </c>
      <c r="I465" t="s">
        <v>602</v>
      </c>
      <c r="J465" s="55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5">
        <v>44943</v>
      </c>
      <c r="H466">
        <v>40</v>
      </c>
      <c r="I466" t="s">
        <v>500</v>
      </c>
      <c r="J466" s="55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5">
        <v>44671</v>
      </c>
      <c r="H467">
        <v>49</v>
      </c>
      <c r="I467" t="s">
        <v>500</v>
      </c>
      <c r="J467" s="55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5">
        <v>45678</v>
      </c>
      <c r="H468">
        <v>16</v>
      </c>
      <c r="I468" t="s">
        <v>500</v>
      </c>
      <c r="J468" s="55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5">
        <v>44022</v>
      </c>
      <c r="H469">
        <v>70</v>
      </c>
      <c r="I469" t="s">
        <v>209</v>
      </c>
      <c r="J469" s="55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5">
        <v>44673</v>
      </c>
      <c r="H470">
        <v>49</v>
      </c>
      <c r="I470" t="s">
        <v>159</v>
      </c>
      <c r="J470" s="55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5">
        <v>43506</v>
      </c>
      <c r="H471">
        <v>87</v>
      </c>
      <c r="I471" t="s">
        <v>209</v>
      </c>
      <c r="J471" s="55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5">
        <v>44109</v>
      </c>
      <c r="H472">
        <v>67</v>
      </c>
      <c r="I472" t="s">
        <v>175</v>
      </c>
      <c r="J472" s="55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5">
        <v>43805</v>
      </c>
      <c r="H473">
        <v>77</v>
      </c>
      <c r="I473" t="s">
        <v>159</v>
      </c>
      <c r="J473" s="55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5">
        <v>45173</v>
      </c>
      <c r="H474">
        <v>32</v>
      </c>
      <c r="I474" t="s">
        <v>209</v>
      </c>
      <c r="J474" s="55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5">
        <v>44817</v>
      </c>
      <c r="H475">
        <v>44</v>
      </c>
      <c r="I475" t="s">
        <v>209</v>
      </c>
      <c r="J475" s="55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5">
        <v>44746</v>
      </c>
      <c r="H476">
        <v>46</v>
      </c>
      <c r="I476" t="s">
        <v>209</v>
      </c>
      <c r="J476" s="55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5">
        <v>45884</v>
      </c>
      <c r="H477">
        <v>9</v>
      </c>
      <c r="I477" t="s">
        <v>209</v>
      </c>
      <c r="J477" s="55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5">
        <v>46027</v>
      </c>
      <c r="H478">
        <v>4</v>
      </c>
      <c r="I478" t="s">
        <v>209</v>
      </c>
      <c r="J478" s="55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5">
        <v>45369</v>
      </c>
      <c r="H479">
        <v>26</v>
      </c>
      <c r="I479" t="s">
        <v>209</v>
      </c>
      <c r="J479" s="55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5">
        <v>44671</v>
      </c>
      <c r="H480">
        <v>49</v>
      </c>
      <c r="I480" t="s">
        <v>209</v>
      </c>
      <c r="J480" s="55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5">
        <v>46052</v>
      </c>
      <c r="H481">
        <v>4</v>
      </c>
      <c r="I481" t="s">
        <v>209</v>
      </c>
      <c r="J481" s="55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5">
        <v>45992</v>
      </c>
      <c r="H482">
        <v>5</v>
      </c>
      <c r="I482" t="s">
        <v>209</v>
      </c>
      <c r="J482" s="55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5">
        <v>45145</v>
      </c>
      <c r="H483">
        <v>33</v>
      </c>
      <c r="I483" t="s">
        <v>209</v>
      </c>
      <c r="J483" s="55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5">
        <v>44685</v>
      </c>
      <c r="H484">
        <v>48</v>
      </c>
      <c r="I484" t="s">
        <v>209</v>
      </c>
      <c r="J484" s="55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5">
        <v>45363</v>
      </c>
      <c r="H485">
        <v>26</v>
      </c>
      <c r="I485" t="s">
        <v>209</v>
      </c>
      <c r="J485" s="55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5">
        <v>45526</v>
      </c>
      <c r="H486">
        <v>21</v>
      </c>
      <c r="I486" t="s">
        <v>209</v>
      </c>
      <c r="J486" s="55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5">
        <v>45882</v>
      </c>
      <c r="H487">
        <v>9</v>
      </c>
      <c r="I487" t="s">
        <v>209</v>
      </c>
      <c r="J487" s="55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5">
        <v>46083</v>
      </c>
      <c r="H488">
        <v>3</v>
      </c>
      <c r="I488" t="s">
        <v>209</v>
      </c>
      <c r="J488" s="55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5">
        <v>43119</v>
      </c>
      <c r="H489">
        <v>100</v>
      </c>
      <c r="I489" t="s">
        <v>209</v>
      </c>
      <c r="J489" s="55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5">
        <v>46055</v>
      </c>
      <c r="H490">
        <v>4</v>
      </c>
      <c r="I490" t="s">
        <v>209</v>
      </c>
      <c r="J490" s="55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5">
        <v>45019</v>
      </c>
      <c r="H491">
        <v>38</v>
      </c>
      <c r="I491" t="s">
        <v>159</v>
      </c>
      <c r="J491" s="55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5">
        <v>44809</v>
      </c>
      <c r="H492">
        <v>44</v>
      </c>
      <c r="I492" t="s">
        <v>159</v>
      </c>
      <c r="J492" s="55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5">
        <v>45295</v>
      </c>
      <c r="H493">
        <v>28</v>
      </c>
      <c r="I493" t="s">
        <v>159</v>
      </c>
      <c r="J493" s="55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5">
        <v>45334</v>
      </c>
      <c r="H494">
        <v>27</v>
      </c>
      <c r="I494" t="s">
        <v>159</v>
      </c>
      <c r="J494" s="55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5">
        <v>44818</v>
      </c>
      <c r="H495">
        <v>44</v>
      </c>
      <c r="I495" t="s">
        <v>159</v>
      </c>
      <c r="J495" s="55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5">
        <v>45398</v>
      </c>
      <c r="H496">
        <v>25</v>
      </c>
      <c r="I496" t="s">
        <v>159</v>
      </c>
      <c r="J496" s="55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5">
        <v>45112</v>
      </c>
      <c r="H497">
        <v>34</v>
      </c>
      <c r="I497" t="s">
        <v>159</v>
      </c>
      <c r="J497" s="55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602</v>
      </c>
      <c r="F498" t="s">
        <v>575</v>
      </c>
      <c r="G498" s="55">
        <v>45511</v>
      </c>
      <c r="H498">
        <v>21</v>
      </c>
      <c r="I498" t="s">
        <v>159</v>
      </c>
      <c r="J498" s="55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5">
        <v>46141</v>
      </c>
      <c r="H499">
        <v>1</v>
      </c>
      <c r="I499" t="s">
        <v>159</v>
      </c>
      <c r="J499" s="55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5">
        <v>44704</v>
      </c>
      <c r="H500">
        <v>48</v>
      </c>
      <c r="I500" t="s">
        <v>159</v>
      </c>
      <c r="J500" s="55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5">
        <v>44868</v>
      </c>
      <c r="H501">
        <v>43</v>
      </c>
      <c r="I501" t="s">
        <v>159</v>
      </c>
      <c r="J501" s="55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5">
        <v>45344</v>
      </c>
      <c r="H502">
        <v>27</v>
      </c>
      <c r="I502" t="s">
        <v>159</v>
      </c>
      <c r="J502" s="55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5">
        <v>45132</v>
      </c>
      <c r="H503">
        <v>34</v>
      </c>
      <c r="I503" t="s">
        <v>159</v>
      </c>
      <c r="J503" s="55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5">
        <v>44714</v>
      </c>
      <c r="H504">
        <v>48</v>
      </c>
      <c r="I504" t="s">
        <v>159</v>
      </c>
      <c r="J504" s="55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5">
        <v>45854</v>
      </c>
      <c r="H505">
        <v>10</v>
      </c>
      <c r="I505" t="s">
        <v>159</v>
      </c>
      <c r="J505" s="55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5">
        <v>44907</v>
      </c>
      <c r="H506">
        <v>41</v>
      </c>
      <c r="I506" t="s">
        <v>159</v>
      </c>
      <c r="J506" s="55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5">
        <v>45691</v>
      </c>
      <c r="H507">
        <v>16</v>
      </c>
      <c r="I507" t="s">
        <v>159</v>
      </c>
      <c r="J507" s="55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5">
        <v>45281</v>
      </c>
      <c r="H508">
        <v>29</v>
      </c>
      <c r="I508" t="s">
        <v>159</v>
      </c>
      <c r="J508" s="55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5">
        <v>45678</v>
      </c>
      <c r="H509">
        <v>16</v>
      </c>
      <c r="I509" t="s">
        <v>159</v>
      </c>
      <c r="J509" s="55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5">
        <v>44257</v>
      </c>
      <c r="H510">
        <v>63</v>
      </c>
      <c r="I510" t="s">
        <v>159</v>
      </c>
      <c r="J510" s="55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5">
        <v>46052</v>
      </c>
      <c r="H511">
        <v>4</v>
      </c>
      <c r="I511" t="s">
        <v>586</v>
      </c>
      <c r="J511" s="55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5">
        <v>46024</v>
      </c>
      <c r="H512">
        <v>5</v>
      </c>
      <c r="I512" t="s">
        <v>586</v>
      </c>
      <c r="J512" s="55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5">
        <v>44838</v>
      </c>
      <c r="H513">
        <v>43</v>
      </c>
      <c r="I513" t="s">
        <v>586</v>
      </c>
      <c r="J513" s="55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5">
        <v>44746</v>
      </c>
      <c r="H514">
        <v>46</v>
      </c>
      <c r="I514" t="s">
        <v>586</v>
      </c>
      <c r="J514" s="55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5">
        <v>43313</v>
      </c>
      <c r="H515">
        <v>94</v>
      </c>
      <c r="I515" t="s">
        <v>586</v>
      </c>
      <c r="J515" s="55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5">
        <v>44943</v>
      </c>
      <c r="H516">
        <v>40</v>
      </c>
      <c r="I516" t="s">
        <v>586</v>
      </c>
      <c r="J516" s="55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5">
        <v>46139</v>
      </c>
      <c r="H517">
        <v>1</v>
      </c>
      <c r="I517" t="s">
        <v>586</v>
      </c>
      <c r="J517" s="55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5">
        <v>45302</v>
      </c>
      <c r="H518">
        <v>28</v>
      </c>
      <c r="I518" t="s">
        <v>587</v>
      </c>
      <c r="J518" s="55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5">
        <v>46065</v>
      </c>
      <c r="H519">
        <v>3</v>
      </c>
      <c r="I519" t="s">
        <v>587</v>
      </c>
      <c r="J519" s="55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5">
        <v>46084</v>
      </c>
      <c r="H520">
        <v>2</v>
      </c>
      <c r="I520" t="s">
        <v>587</v>
      </c>
      <c r="J520" s="55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5">
        <v>45813</v>
      </c>
      <c r="H521">
        <v>11</v>
      </c>
      <c r="I521" t="s">
        <v>587</v>
      </c>
      <c r="J521" s="55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5">
        <v>46121</v>
      </c>
      <c r="H522">
        <v>1</v>
      </c>
      <c r="I522" t="s">
        <v>587</v>
      </c>
      <c r="J522" s="55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5">
        <v>46141</v>
      </c>
      <c r="H523">
        <v>1</v>
      </c>
      <c r="I523" t="s">
        <v>587</v>
      </c>
      <c r="J523" s="55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5">
        <v>44886</v>
      </c>
      <c r="H524">
        <v>42</v>
      </c>
      <c r="I524" t="s">
        <v>602</v>
      </c>
      <c r="J524" s="55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5">
        <v>45800</v>
      </c>
      <c r="H525">
        <v>12</v>
      </c>
      <c r="I525" t="s">
        <v>500</v>
      </c>
      <c r="J525" s="55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5">
        <v>44733</v>
      </c>
      <c r="H526">
        <v>47</v>
      </c>
      <c r="I526" t="s">
        <v>500</v>
      </c>
      <c r="J526" s="55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5">
        <v>45789</v>
      </c>
      <c r="H527">
        <v>12</v>
      </c>
      <c r="I527" t="s">
        <v>500</v>
      </c>
      <c r="J527" s="55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5">
        <v>45141</v>
      </c>
      <c r="H528">
        <v>34</v>
      </c>
      <c r="I528" t="s">
        <v>500</v>
      </c>
      <c r="J528" s="55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5">
        <v>44022</v>
      </c>
      <c r="H529">
        <v>70</v>
      </c>
      <c r="I529" t="s">
        <v>209</v>
      </c>
      <c r="J529" s="55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5">
        <v>44673</v>
      </c>
      <c r="H530">
        <v>49</v>
      </c>
      <c r="I530" t="s">
        <v>159</v>
      </c>
      <c r="J530" s="55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5">
        <v>43506</v>
      </c>
      <c r="H531">
        <v>87</v>
      </c>
      <c r="I531" t="s">
        <v>209</v>
      </c>
      <c r="J531" s="55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5">
        <v>44109</v>
      </c>
      <c r="H532">
        <v>67</v>
      </c>
      <c r="I532" t="s">
        <v>159</v>
      </c>
      <c r="J532" s="55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5">
        <v>43805</v>
      </c>
      <c r="H533">
        <v>77</v>
      </c>
      <c r="I533" t="s">
        <v>158</v>
      </c>
      <c r="J533" s="55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5">
        <v>44109</v>
      </c>
      <c r="H534">
        <v>67</v>
      </c>
      <c r="I534" t="s">
        <v>209</v>
      </c>
      <c r="J534" s="55"/>
    </row>
    <row r="535" spans="1:10" x14ac:dyDescent="0.25">
      <c r="A535" t="s">
        <v>628</v>
      </c>
      <c r="B535" t="s">
        <v>59</v>
      </c>
      <c r="C535">
        <v>60870839</v>
      </c>
      <c r="D535" t="s">
        <v>3</v>
      </c>
      <c r="E535" t="s">
        <v>501</v>
      </c>
      <c r="F535" t="s">
        <v>575</v>
      </c>
      <c r="G535" s="55">
        <v>45344</v>
      </c>
      <c r="H535">
        <v>27</v>
      </c>
      <c r="I535" t="s">
        <v>629</v>
      </c>
      <c r="J535" s="55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5">
        <v>45854</v>
      </c>
      <c r="H536">
        <v>10</v>
      </c>
      <c r="I536" t="s">
        <v>629</v>
      </c>
      <c r="J536" s="55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5">
        <v>45145</v>
      </c>
      <c r="H537">
        <v>33</v>
      </c>
      <c r="I537" t="s">
        <v>629</v>
      </c>
      <c r="J537" s="55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5">
        <v>45363</v>
      </c>
      <c r="H538">
        <v>26</v>
      </c>
      <c r="I538" t="s">
        <v>629</v>
      </c>
      <c r="J538" s="55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5">
        <v>45884</v>
      </c>
      <c r="H539">
        <v>9</v>
      </c>
      <c r="I539" t="s">
        <v>209</v>
      </c>
      <c r="J539" s="55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5">
        <v>46027</v>
      </c>
      <c r="H540">
        <v>4</v>
      </c>
      <c r="I540" t="s">
        <v>209</v>
      </c>
      <c r="J540" s="55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5">
        <v>46141</v>
      </c>
      <c r="H541">
        <v>1</v>
      </c>
      <c r="I541" t="s">
        <v>209</v>
      </c>
      <c r="J541" s="55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5">
        <v>44746</v>
      </c>
      <c r="H542">
        <v>46</v>
      </c>
      <c r="I542" t="s">
        <v>209</v>
      </c>
      <c r="J542" s="55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5">
        <v>45369</v>
      </c>
      <c r="H543">
        <v>26</v>
      </c>
      <c r="I543" t="s">
        <v>209</v>
      </c>
      <c r="J543" s="55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5">
        <v>45173</v>
      </c>
      <c r="H544">
        <v>32</v>
      </c>
      <c r="I544" t="s">
        <v>209</v>
      </c>
      <c r="J544" s="55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5">
        <v>44671</v>
      </c>
      <c r="H545">
        <v>49</v>
      </c>
      <c r="I545" t="s">
        <v>209</v>
      </c>
      <c r="J545" s="55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5">
        <v>45800</v>
      </c>
      <c r="H546">
        <v>12</v>
      </c>
      <c r="I546" t="s">
        <v>209</v>
      </c>
      <c r="J546" s="55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5">
        <v>46052</v>
      </c>
      <c r="H547">
        <v>4</v>
      </c>
      <c r="I547" t="s">
        <v>209</v>
      </c>
      <c r="J547" s="55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5">
        <v>45526</v>
      </c>
      <c r="H548">
        <v>21</v>
      </c>
      <c r="I548" t="s">
        <v>209</v>
      </c>
      <c r="J548" s="55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5">
        <v>45295</v>
      </c>
      <c r="H549">
        <v>28</v>
      </c>
      <c r="I549" t="s">
        <v>209</v>
      </c>
      <c r="J549" s="55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5">
        <v>45398</v>
      </c>
      <c r="H550">
        <v>25</v>
      </c>
      <c r="I550" t="s">
        <v>209</v>
      </c>
      <c r="J550" s="55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5">
        <v>45882</v>
      </c>
      <c r="H551">
        <v>9</v>
      </c>
      <c r="I551" t="s">
        <v>209</v>
      </c>
      <c r="J551" s="55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5">
        <v>46055</v>
      </c>
      <c r="H552">
        <v>4</v>
      </c>
      <c r="I552" t="s">
        <v>209</v>
      </c>
      <c r="J552" s="55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5">
        <v>43119</v>
      </c>
      <c r="H553">
        <v>100</v>
      </c>
      <c r="I553" t="s">
        <v>209</v>
      </c>
      <c r="J553" s="55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5">
        <v>44817</v>
      </c>
      <c r="H554">
        <v>44</v>
      </c>
      <c r="I554" t="s">
        <v>159</v>
      </c>
      <c r="J554" s="55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5">
        <v>45019</v>
      </c>
      <c r="H555">
        <v>38</v>
      </c>
      <c r="I555" t="s">
        <v>159</v>
      </c>
      <c r="J555" s="55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5">
        <v>44809</v>
      </c>
      <c r="H556">
        <v>44</v>
      </c>
      <c r="I556" t="s">
        <v>159</v>
      </c>
      <c r="J556" s="55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5">
        <v>44818</v>
      </c>
      <c r="H557">
        <v>44</v>
      </c>
      <c r="I557" t="s">
        <v>159</v>
      </c>
      <c r="J557" s="55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5">
        <v>45511</v>
      </c>
      <c r="H558">
        <v>21</v>
      </c>
      <c r="I558" t="s">
        <v>159</v>
      </c>
      <c r="J558" s="55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5">
        <v>44704</v>
      </c>
      <c r="H559">
        <v>48</v>
      </c>
      <c r="I559" t="s">
        <v>159</v>
      </c>
      <c r="J559" s="55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5">
        <v>45334</v>
      </c>
      <c r="H560">
        <v>27</v>
      </c>
      <c r="I560" t="s">
        <v>159</v>
      </c>
      <c r="J560" s="55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5">
        <v>44733</v>
      </c>
      <c r="H561">
        <v>47</v>
      </c>
      <c r="I561" t="s">
        <v>159</v>
      </c>
      <c r="J561" s="55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5">
        <v>46024</v>
      </c>
      <c r="H562">
        <v>5</v>
      </c>
      <c r="I562" t="s">
        <v>159</v>
      </c>
      <c r="J562" s="55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5">
        <v>45302</v>
      </c>
      <c r="H563">
        <v>28</v>
      </c>
      <c r="I563" t="s">
        <v>159</v>
      </c>
      <c r="J563" s="55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5">
        <v>44868</v>
      </c>
      <c r="H564">
        <v>43</v>
      </c>
      <c r="I564" t="s">
        <v>159</v>
      </c>
      <c r="J564" s="55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5">
        <v>45281</v>
      </c>
      <c r="H565">
        <v>29</v>
      </c>
      <c r="I565" t="s">
        <v>159</v>
      </c>
      <c r="J565" s="55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5">
        <v>46083</v>
      </c>
      <c r="H566">
        <v>3</v>
      </c>
      <c r="I566" t="s">
        <v>159</v>
      </c>
      <c r="J566" s="55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5">
        <v>45691</v>
      </c>
      <c r="H567">
        <v>16</v>
      </c>
      <c r="I567" t="s">
        <v>159</v>
      </c>
      <c r="J567" s="55"/>
    </row>
    <row r="568" spans="1:10" x14ac:dyDescent="0.25">
      <c r="A568" t="s">
        <v>628</v>
      </c>
      <c r="B568" t="s">
        <v>75</v>
      </c>
      <c r="C568">
        <v>71264767</v>
      </c>
      <c r="D568" t="s">
        <v>125</v>
      </c>
      <c r="E568" t="s">
        <v>501</v>
      </c>
      <c r="F568" t="s">
        <v>575</v>
      </c>
      <c r="G568" s="55">
        <v>44714</v>
      </c>
      <c r="H568">
        <v>48</v>
      </c>
      <c r="I568" t="s">
        <v>159</v>
      </c>
      <c r="J568" s="55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5">
        <v>46052</v>
      </c>
      <c r="H569">
        <v>4</v>
      </c>
      <c r="I569" t="s">
        <v>159</v>
      </c>
      <c r="J569" s="55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5">
        <v>44907</v>
      </c>
      <c r="H570">
        <v>41</v>
      </c>
      <c r="I570" t="s">
        <v>159</v>
      </c>
      <c r="J570" s="55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5">
        <v>44257</v>
      </c>
      <c r="H571">
        <v>63</v>
      </c>
      <c r="I571" t="s">
        <v>159</v>
      </c>
      <c r="J571" s="55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5">
        <v>44838</v>
      </c>
      <c r="H572">
        <v>43</v>
      </c>
      <c r="I572" t="s">
        <v>158</v>
      </c>
      <c r="J572" s="55"/>
    </row>
    <row r="573" spans="1:10" x14ac:dyDescent="0.25">
      <c r="A573" t="s">
        <v>628</v>
      </c>
      <c r="B573" t="s">
        <v>51</v>
      </c>
      <c r="C573">
        <v>76089925</v>
      </c>
      <c r="D573" t="s">
        <v>7</v>
      </c>
      <c r="E573" t="s">
        <v>501</v>
      </c>
      <c r="F573" t="s">
        <v>575</v>
      </c>
      <c r="G573" s="55">
        <v>45678</v>
      </c>
      <c r="H573">
        <v>16</v>
      </c>
      <c r="I573" t="s">
        <v>158</v>
      </c>
      <c r="J573" s="55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5">
        <v>43313</v>
      </c>
      <c r="H574">
        <v>94</v>
      </c>
      <c r="I574" t="s">
        <v>158</v>
      </c>
      <c r="J574" s="55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5">
        <v>45789</v>
      </c>
      <c r="H575">
        <v>12</v>
      </c>
      <c r="I575" t="s">
        <v>158</v>
      </c>
      <c r="J575" s="55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5">
        <v>46139</v>
      </c>
      <c r="H576">
        <v>1</v>
      </c>
      <c r="I576" t="s">
        <v>158</v>
      </c>
      <c r="J576" s="55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5">
        <v>46065</v>
      </c>
      <c r="H577">
        <v>3</v>
      </c>
      <c r="I577" t="s">
        <v>158</v>
      </c>
      <c r="J577" s="55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5">
        <v>45813</v>
      </c>
      <c r="H578">
        <v>11</v>
      </c>
      <c r="I578" t="s">
        <v>158</v>
      </c>
      <c r="J578" s="55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5">
        <v>46121</v>
      </c>
      <c r="H579">
        <v>1</v>
      </c>
      <c r="I579" t="s">
        <v>158</v>
      </c>
      <c r="J579" s="55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5">
        <v>45112</v>
      </c>
      <c r="H580">
        <v>34</v>
      </c>
      <c r="I580" t="s">
        <v>158</v>
      </c>
      <c r="J580" s="55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5">
        <v>44943</v>
      </c>
      <c r="H581">
        <v>40</v>
      </c>
      <c r="I581" t="s">
        <v>158</v>
      </c>
      <c r="J581" s="55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5">
        <v>45141</v>
      </c>
      <c r="H582">
        <v>34</v>
      </c>
      <c r="I582" t="s">
        <v>158</v>
      </c>
      <c r="J582" s="55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5">
        <v>46175</v>
      </c>
      <c r="H583">
        <v>0</v>
      </c>
      <c r="I583" t="s">
        <v>158</v>
      </c>
      <c r="J583" s="55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5">
        <v>44685</v>
      </c>
      <c r="H584">
        <v>48</v>
      </c>
      <c r="I584" t="s">
        <v>500</v>
      </c>
      <c r="J584" s="55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5">
        <v>45132</v>
      </c>
      <c r="H585">
        <v>34</v>
      </c>
      <c r="I585" t="s">
        <v>500</v>
      </c>
      <c r="J585" s="55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5">
        <v>44746</v>
      </c>
      <c r="H586">
        <v>46</v>
      </c>
      <c r="I586" t="s">
        <v>500</v>
      </c>
      <c r="J586" s="55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5">
        <v>44886</v>
      </c>
      <c r="H587">
        <v>42</v>
      </c>
      <c r="I587" t="s">
        <v>602</v>
      </c>
      <c r="J587" s="55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189" zoomScale="85" zoomScaleNormal="85" workbookViewId="0">
      <selection activeCell="I193" sqref="I193:I199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4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4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4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4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4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5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2026-06-15T13:47:29Z</dcterms:modified>
</cp:coreProperties>
</file>